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newmeaning-my.sharepoint.com/personal/john_evans_newmeaningfoundation_org/Documents/NMF/Emmaus Ipswich/"/>
    </mc:Choice>
  </mc:AlternateContent>
  <xr:revisionPtr revIDLastSave="2" documentId="8_{42DC2898-3280-4DCD-81C3-6A357CA3E9BF}" xr6:coauthVersionLast="47" xr6:coauthVersionMax="47" xr10:uidLastSave="{B6570C01-FE58-4726-A3D0-8C379046221F}"/>
  <bookViews>
    <workbookView xWindow="-110" yWindow="-110" windowWidth="19420" windowHeight="10300" firstSheet="11" activeTab="14" xr2:uid="{00000000-000D-0000-FFFF-FFFF00000000}"/>
  </bookViews>
  <sheets>
    <sheet name="New Plots" sheetId="57" state="hidden" r:id="rId1"/>
    <sheet name="Steeped Roof Design" sheetId="61" state="hidden" r:id="rId2"/>
    <sheet name="Summary Table" sheetId="81" r:id="rId3"/>
    <sheet name="Drawings" sheetId="66" state="hidden" r:id="rId4"/>
    <sheet name="Climabead" sheetId="75" state="hidden" r:id="rId5"/>
    <sheet name="Operational Costs" sheetId="82" r:id="rId6"/>
    <sheet name="Structure" sheetId="67" r:id="rId7"/>
    <sheet name="Roof" sheetId="69" r:id="rId8"/>
    <sheet name="Windows&amp;Door" sheetId="68" r:id="rId9"/>
    <sheet name="Heating-MVHR" sheetId="78" r:id="rId10"/>
    <sheet name="Plumb&amp;Elec" sheetId="79" r:id="rId11"/>
    <sheet name="Ext Cladding" sheetId="70" r:id="rId12"/>
    <sheet name="Veranda" sheetId="76" r:id="rId13"/>
    <sheet name="Internal Fit-Out" sheetId="71" r:id="rId14"/>
    <sheet name="Kitchen" sheetId="72" r:id="rId15"/>
  </sheets>
  <definedNames>
    <definedName name="_xlnm.Print_Area" localSheetId="9">'Heating-MVHR'!$B$1:$L$34</definedName>
    <definedName name="_xlnm.Print_Area" localSheetId="0">'New Plots'!$A$9:$N$161</definedName>
    <definedName name="_xlnm.Print_Area" localSheetId="5">'Operational Costs'!$C$2:$E$20</definedName>
    <definedName name="_xlnm.Print_Area" localSheetId="1">'Steeped Roof Design'!$A$18:$C$58</definedName>
    <definedName name="_xlnm.Print_Area" localSheetId="2">'Summary Table'!$B$1:$F$30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81" l="1"/>
  <c r="F31" i="70"/>
  <c r="K48" i="72"/>
  <c r="K47" i="72"/>
  <c r="K46" i="72"/>
  <c r="K45" i="72"/>
  <c r="K44" i="72"/>
  <c r="F31" i="72"/>
  <c r="D27" i="72"/>
  <c r="D28" i="72"/>
  <c r="D26" i="72"/>
  <c r="F24" i="72"/>
  <c r="F16" i="72"/>
  <c r="F13" i="72"/>
  <c r="F12" i="72"/>
  <c r="F11" i="72"/>
  <c r="F9" i="72"/>
  <c r="H35" i="71"/>
  <c r="H41" i="71"/>
  <c r="H40" i="71"/>
  <c r="H39" i="71"/>
  <c r="H38" i="71"/>
  <c r="F4" i="72"/>
  <c r="D33" i="71"/>
  <c r="D34" i="71"/>
  <c r="D32" i="71"/>
  <c r="F30" i="71"/>
  <c r="F22" i="71"/>
  <c r="F19" i="71"/>
  <c r="F18" i="71"/>
  <c r="F17" i="71"/>
  <c r="F15" i="71"/>
  <c r="F8" i="71"/>
  <c r="D28" i="81" s="1"/>
  <c r="F15" i="68"/>
  <c r="F35" i="67"/>
  <c r="F34" i="69"/>
  <c r="F4" i="69" s="1"/>
  <c r="J27" i="61"/>
  <c r="G27" i="61"/>
  <c r="K69" i="79"/>
  <c r="K68" i="79"/>
  <c r="K67" i="79"/>
  <c r="K66" i="79"/>
  <c r="K65" i="79"/>
  <c r="K64" i="79"/>
  <c r="K63" i="79"/>
  <c r="K62" i="79"/>
  <c r="K61" i="79"/>
  <c r="K60" i="79"/>
  <c r="K59" i="79"/>
  <c r="K58" i="79"/>
  <c r="K57" i="79"/>
  <c r="K56" i="79"/>
  <c r="K55" i="79"/>
  <c r="K54" i="79"/>
  <c r="K53" i="79"/>
  <c r="K52" i="79"/>
  <c r="K51" i="79"/>
  <c r="K50" i="79"/>
  <c r="K49" i="79"/>
  <c r="K48" i="79"/>
  <c r="K47" i="79"/>
  <c r="K46" i="79"/>
  <c r="K45" i="79"/>
  <c r="K44" i="79"/>
  <c r="K43" i="79"/>
  <c r="K42" i="79"/>
  <c r="K41" i="79"/>
  <c r="K40" i="79"/>
  <c r="K39" i="79"/>
  <c r="K38" i="79"/>
  <c r="K37" i="79"/>
  <c r="K36" i="79"/>
  <c r="K35" i="79"/>
  <c r="K34" i="79"/>
  <c r="K33" i="79"/>
  <c r="K32" i="79"/>
  <c r="F27" i="79"/>
  <c r="F26" i="79"/>
  <c r="F25" i="79"/>
  <c r="F15" i="79"/>
  <c r="F4" i="79" s="1"/>
  <c r="F12" i="79"/>
  <c r="F11" i="79"/>
  <c r="F10" i="79"/>
  <c r="F8" i="79"/>
  <c r="O31" i="79"/>
  <c r="P31" i="79"/>
  <c r="Q31" i="79"/>
  <c r="N31" i="79"/>
  <c r="M31" i="79"/>
  <c r="F23" i="79"/>
  <c r="F30" i="79"/>
  <c r="J23" i="61"/>
  <c r="K72" i="78"/>
  <c r="K71" i="78"/>
  <c r="K70" i="78"/>
  <c r="K69" i="78"/>
  <c r="K68" i="78"/>
  <c r="K67" i="78"/>
  <c r="K66" i="78"/>
  <c r="K65" i="78"/>
  <c r="K64" i="78"/>
  <c r="K63" i="78"/>
  <c r="K62" i="78"/>
  <c r="K61" i="78"/>
  <c r="K60" i="78"/>
  <c r="K59" i="78"/>
  <c r="K58" i="78"/>
  <c r="K57" i="78"/>
  <c r="K56" i="78"/>
  <c r="K55" i="78"/>
  <c r="K54" i="78"/>
  <c r="K53" i="78"/>
  <c r="K52" i="78"/>
  <c r="K51" i="78"/>
  <c r="K50" i="78"/>
  <c r="K49" i="78"/>
  <c r="K48" i="78"/>
  <c r="K47" i="78"/>
  <c r="K46" i="78"/>
  <c r="K45" i="78"/>
  <c r="K44" i="78"/>
  <c r="K43" i="78"/>
  <c r="K42" i="78"/>
  <c r="K41" i="78"/>
  <c r="K40" i="78"/>
  <c r="K39" i="78"/>
  <c r="K38" i="78"/>
  <c r="K37" i="78"/>
  <c r="K36" i="78"/>
  <c r="K35" i="78"/>
  <c r="K34" i="78"/>
  <c r="F26" i="78"/>
  <c r="F25" i="78"/>
  <c r="F15" i="78"/>
  <c r="F12" i="78"/>
  <c r="F11" i="78"/>
  <c r="F10" i="78"/>
  <c r="F8" i="78"/>
  <c r="F27" i="78"/>
  <c r="F23" i="78"/>
  <c r="K77" i="76"/>
  <c r="K76" i="76"/>
  <c r="K75" i="76"/>
  <c r="K74" i="76"/>
  <c r="K73" i="76"/>
  <c r="K72" i="76"/>
  <c r="K71" i="76"/>
  <c r="K70" i="76"/>
  <c r="K69" i="76"/>
  <c r="K68" i="76"/>
  <c r="K67" i="76"/>
  <c r="K66" i="76"/>
  <c r="K65" i="76"/>
  <c r="K64" i="76"/>
  <c r="K63" i="76"/>
  <c r="K62" i="76"/>
  <c r="K61" i="76"/>
  <c r="K60" i="76"/>
  <c r="K59" i="76"/>
  <c r="K58" i="76"/>
  <c r="K57" i="76"/>
  <c r="K56" i="76"/>
  <c r="K55" i="76"/>
  <c r="K54" i="76"/>
  <c r="K53" i="76"/>
  <c r="K52" i="76"/>
  <c r="K51" i="76"/>
  <c r="K50" i="76"/>
  <c r="K49" i="76"/>
  <c r="K48" i="76"/>
  <c r="K47" i="76"/>
  <c r="K46" i="76"/>
  <c r="K45" i="76"/>
  <c r="K44" i="76"/>
  <c r="K43" i="76"/>
  <c r="K42" i="76"/>
  <c r="K37" i="76"/>
  <c r="D30" i="76"/>
  <c r="D29" i="76"/>
  <c r="F19" i="76"/>
  <c r="F16" i="76"/>
  <c r="F15" i="76"/>
  <c r="F14" i="76"/>
  <c r="D27" i="61"/>
  <c r="K41" i="75"/>
  <c r="K78" i="75"/>
  <c r="K77" i="75"/>
  <c r="K76" i="75"/>
  <c r="K75" i="75"/>
  <c r="K74" i="75"/>
  <c r="K73" i="75"/>
  <c r="K72" i="75"/>
  <c r="K71" i="75"/>
  <c r="K70" i="75"/>
  <c r="K69" i="75"/>
  <c r="K68" i="75"/>
  <c r="K67" i="75"/>
  <c r="K66" i="75"/>
  <c r="K65" i="75"/>
  <c r="K64" i="75"/>
  <c r="K63" i="75"/>
  <c r="K62" i="75"/>
  <c r="K61" i="75"/>
  <c r="K60" i="75"/>
  <c r="K59" i="75"/>
  <c r="K58" i="75"/>
  <c r="K57" i="75"/>
  <c r="K56" i="75"/>
  <c r="K55" i="75"/>
  <c r="K54" i="75"/>
  <c r="K53" i="75"/>
  <c r="K52" i="75"/>
  <c r="K51" i="75"/>
  <c r="K50" i="75"/>
  <c r="K49" i="75"/>
  <c r="K48" i="75"/>
  <c r="K47" i="75"/>
  <c r="K46" i="75"/>
  <c r="K45" i="75"/>
  <c r="K44" i="75"/>
  <c r="K43" i="75"/>
  <c r="K42" i="75"/>
  <c r="F33" i="75"/>
  <c r="F31" i="75"/>
  <c r="F21" i="75"/>
  <c r="F18" i="75"/>
  <c r="F17" i="75"/>
  <c r="F16" i="75"/>
  <c r="F14" i="75"/>
  <c r="J24" i="66"/>
  <c r="J5" i="66"/>
  <c r="K24" i="66"/>
  <c r="K5" i="66"/>
  <c r="L24" i="66"/>
  <c r="L5" i="66"/>
  <c r="M5" i="66"/>
  <c r="I24" i="66"/>
  <c r="I5" i="66"/>
  <c r="J31" i="61"/>
  <c r="G30" i="61"/>
  <c r="J30" i="61"/>
  <c r="D30" i="61"/>
  <c r="F12" i="76"/>
  <c r="D31" i="76"/>
  <c r="F27" i="76"/>
  <c r="F34" i="76"/>
  <c r="F4" i="76" s="1"/>
  <c r="F32" i="75"/>
  <c r="F29" i="75"/>
  <c r="G31" i="61"/>
  <c r="D31" i="61"/>
  <c r="G12" i="61"/>
  <c r="D32" i="61"/>
  <c r="D29" i="61" s="1"/>
  <c r="E29" i="61" s="1"/>
  <c r="G32" i="61"/>
  <c r="G34" i="61" s="1"/>
  <c r="J32" i="61"/>
  <c r="J34" i="61" s="1"/>
  <c r="J12" i="61"/>
  <c r="F11" i="70"/>
  <c r="K62" i="70"/>
  <c r="K61" i="70"/>
  <c r="K60" i="70"/>
  <c r="K59" i="70"/>
  <c r="K58" i="70"/>
  <c r="K57" i="70"/>
  <c r="K56" i="70"/>
  <c r="K55" i="70"/>
  <c r="K54" i="70"/>
  <c r="K53" i="70"/>
  <c r="K52" i="70"/>
  <c r="K51" i="70"/>
  <c r="K50" i="70"/>
  <c r="K49" i="70"/>
  <c r="K48" i="70"/>
  <c r="K47" i="70"/>
  <c r="K46" i="70"/>
  <c r="K45" i="70"/>
  <c r="K44" i="70"/>
  <c r="D27" i="70"/>
  <c r="D28" i="70"/>
  <c r="D26" i="70"/>
  <c r="F16" i="70"/>
  <c r="F13" i="70"/>
  <c r="F12" i="70"/>
  <c r="D30" i="69"/>
  <c r="D31" i="69"/>
  <c r="F31" i="69"/>
  <c r="D29" i="69"/>
  <c r="F29" i="69"/>
  <c r="F19" i="69"/>
  <c r="F16" i="69"/>
  <c r="F15" i="69"/>
  <c r="F14" i="69"/>
  <c r="F33" i="68"/>
  <c r="D29" i="68"/>
  <c r="D30" i="68"/>
  <c r="F30" i="68"/>
  <c r="D28" i="68"/>
  <c r="F28" i="68"/>
  <c r="F18" i="68"/>
  <c r="F14" i="68"/>
  <c r="F13" i="68"/>
  <c r="D34" i="61"/>
  <c r="F9" i="70"/>
  <c r="F12" i="69"/>
  <c r="F24" i="70"/>
  <c r="F29" i="68"/>
  <c r="F26" i="68"/>
  <c r="F30" i="69"/>
  <c r="F27" i="69"/>
  <c r="F11" i="68"/>
  <c r="J25" i="61"/>
  <c r="F4" i="68"/>
  <c r="D23" i="81"/>
  <c r="D22" i="61"/>
  <c r="G22" i="61"/>
  <c r="D31" i="67"/>
  <c r="D32" i="67"/>
  <c r="F32" i="67"/>
  <c r="D30" i="67"/>
  <c r="F30" i="67"/>
  <c r="F16" i="67"/>
  <c r="F17" i="67"/>
  <c r="F15" i="67"/>
  <c r="F20" i="67"/>
  <c r="F4" i="67" s="1"/>
  <c r="F37" i="66"/>
  <c r="F30" i="66"/>
  <c r="F15" i="66"/>
  <c r="F24" i="66"/>
  <c r="J22" i="61"/>
  <c r="F31" i="67"/>
  <c r="F28" i="67"/>
  <c r="F22" i="66"/>
  <c r="H24" i="66"/>
  <c r="H5" i="66"/>
  <c r="F5" i="66"/>
  <c r="F13" i="67"/>
  <c r="J16" i="61"/>
  <c r="K16" i="61"/>
  <c r="D16" i="61"/>
  <c r="E16" i="61"/>
  <c r="G16" i="61"/>
  <c r="H16" i="61"/>
  <c r="I40" i="75"/>
  <c r="K40" i="75"/>
  <c r="I39" i="75"/>
  <c r="K39" i="75"/>
  <c r="I38" i="75"/>
  <c r="K38" i="75"/>
  <c r="L14" i="57"/>
  <c r="J24" i="61"/>
  <c r="F4" i="70"/>
  <c r="D26" i="81"/>
  <c r="O37" i="75"/>
  <c r="J4" i="75"/>
  <c r="Q37" i="75"/>
  <c r="L4" i="75"/>
  <c r="F36" i="75"/>
  <c r="F4" i="75"/>
  <c r="F5" i="75"/>
  <c r="N37" i="75"/>
  <c r="I4" i="75"/>
  <c r="P37" i="75"/>
  <c r="K4" i="75"/>
  <c r="M37" i="75"/>
  <c r="H4" i="75"/>
  <c r="M9" i="57"/>
  <c r="M10" i="57"/>
  <c r="M11" i="57"/>
  <c r="M12" i="57"/>
  <c r="M13" i="57"/>
  <c r="M14" i="57"/>
  <c r="M15" i="57"/>
  <c r="M17" i="57"/>
  <c r="M19" i="57"/>
  <c r="M20" i="57"/>
  <c r="M21" i="57"/>
  <c r="M22" i="57"/>
  <c r="M24" i="57"/>
  <c r="M26" i="57"/>
  <c r="M28" i="57"/>
  <c r="M30" i="57"/>
  <c r="M31" i="57"/>
  <c r="M33" i="57"/>
  <c r="M35" i="57"/>
  <c r="M36" i="57"/>
  <c r="M37" i="57"/>
  <c r="M39" i="57"/>
  <c r="M41" i="57"/>
  <c r="M43" i="57"/>
  <c r="M46" i="57"/>
  <c r="M47" i="57"/>
  <c r="M48" i="57"/>
  <c r="M50" i="57"/>
  <c r="M51" i="57"/>
  <c r="M52" i="57"/>
  <c r="M53" i="57"/>
  <c r="M54" i="57"/>
  <c r="M55" i="57"/>
  <c r="M56" i="57"/>
  <c r="M57" i="57"/>
  <c r="M58" i="57"/>
  <c r="M60" i="57"/>
  <c r="M61" i="57"/>
  <c r="M63" i="57"/>
  <c r="M64" i="57"/>
  <c r="M65" i="57"/>
  <c r="M66" i="57"/>
  <c r="M67" i="57"/>
  <c r="M69" i="57"/>
  <c r="M71" i="57"/>
  <c r="M73" i="57"/>
  <c r="M74" i="57"/>
  <c r="M75" i="57"/>
  <c r="M76" i="57"/>
  <c r="M77" i="57"/>
  <c r="M79" i="57"/>
  <c r="M80" i="57"/>
  <c r="M82" i="57"/>
  <c r="M84" i="57"/>
  <c r="M85" i="57"/>
  <c r="M86" i="57"/>
  <c r="M88" i="57"/>
  <c r="M90" i="57"/>
  <c r="M92" i="57"/>
  <c r="M94" i="57"/>
  <c r="M95" i="57"/>
  <c r="M96" i="57"/>
  <c r="D13" i="57"/>
  <c r="F13" i="57"/>
  <c r="D15" i="57"/>
  <c r="F15" i="57"/>
  <c r="K18" i="57"/>
  <c r="M18" i="57"/>
  <c r="K25" i="57"/>
  <c r="K29" i="57"/>
  <c r="M29" i="57"/>
  <c r="K34" i="57"/>
  <c r="M34" i="57"/>
  <c r="K40" i="57"/>
  <c r="K42" i="57"/>
  <c r="K49" i="57"/>
  <c r="O49" i="57"/>
  <c r="K59" i="57"/>
  <c r="M59" i="57"/>
  <c r="K68" i="57"/>
  <c r="K70" i="57"/>
  <c r="M70" i="57"/>
  <c r="D27" i="57"/>
  <c r="F27" i="57"/>
  <c r="D28" i="57"/>
  <c r="K81" i="57"/>
  <c r="M81" i="57"/>
  <c r="K83" i="57"/>
  <c r="K87" i="57"/>
  <c r="K89" i="57"/>
  <c r="D34" i="57"/>
  <c r="D40" i="57"/>
  <c r="D45" i="57"/>
  <c r="K16" i="57"/>
  <c r="O16" i="57"/>
  <c r="O74" i="57"/>
  <c r="P74" i="57"/>
  <c r="E27" i="57"/>
  <c r="O76" i="57"/>
  <c r="P76" i="57"/>
  <c r="E28" i="57"/>
  <c r="O79" i="57"/>
  <c r="P79" i="57"/>
  <c r="E30" i="57"/>
  <c r="O95" i="57"/>
  <c r="P95" i="57"/>
  <c r="E34" i="57"/>
  <c r="P11" i="57"/>
  <c r="E13" i="57"/>
  <c r="E40" i="57"/>
  <c r="E45" i="57"/>
  <c r="L7" i="57"/>
  <c r="M3" i="57"/>
  <c r="M7" i="57"/>
  <c r="O15" i="57"/>
  <c r="P15" i="57"/>
  <c r="O17" i="57"/>
  <c r="O19" i="57"/>
  <c r="P19" i="57"/>
  <c r="O20" i="57"/>
  <c r="P20" i="57"/>
  <c r="O21" i="57"/>
  <c r="O22" i="57"/>
  <c r="P22" i="57"/>
  <c r="O24" i="57"/>
  <c r="O26" i="57"/>
  <c r="P26" i="57"/>
  <c r="O28" i="57"/>
  <c r="O29" i="57"/>
  <c r="P29" i="57"/>
  <c r="O30" i="57"/>
  <c r="P30" i="57"/>
  <c r="O31" i="57"/>
  <c r="P31" i="57"/>
  <c r="O33" i="57"/>
  <c r="P33" i="57"/>
  <c r="O35" i="57"/>
  <c r="P35" i="57"/>
  <c r="O36" i="57"/>
  <c r="P36" i="57"/>
  <c r="O37" i="57"/>
  <c r="P37" i="57"/>
  <c r="O39" i="57"/>
  <c r="P39" i="57"/>
  <c r="O41" i="57"/>
  <c r="P41" i="57"/>
  <c r="O43" i="57"/>
  <c r="P43" i="57"/>
  <c r="K44" i="57"/>
  <c r="O44" i="57"/>
  <c r="K45" i="57"/>
  <c r="M45" i="57"/>
  <c r="O46" i="57"/>
  <c r="P46" i="57"/>
  <c r="O47" i="57"/>
  <c r="P47" i="57"/>
  <c r="O48" i="57"/>
  <c r="P48" i="57"/>
  <c r="O50" i="57"/>
  <c r="P50" i="57"/>
  <c r="O51" i="57"/>
  <c r="P51" i="57"/>
  <c r="O52" i="57"/>
  <c r="O53" i="57"/>
  <c r="P53" i="57"/>
  <c r="O54" i="57"/>
  <c r="P54" i="57"/>
  <c r="O55" i="57"/>
  <c r="P55" i="57"/>
  <c r="O56" i="57"/>
  <c r="P56" i="57"/>
  <c r="O57" i="57"/>
  <c r="O58" i="57"/>
  <c r="P58" i="57"/>
  <c r="O60" i="57"/>
  <c r="P60" i="57"/>
  <c r="O61" i="57"/>
  <c r="P61" i="57"/>
  <c r="K62" i="57"/>
  <c r="M62" i="57"/>
  <c r="O63" i="57"/>
  <c r="P63" i="57"/>
  <c r="O64" i="57"/>
  <c r="O65" i="57"/>
  <c r="P65" i="57"/>
  <c r="O66" i="57"/>
  <c r="P66" i="57"/>
  <c r="O67" i="57"/>
  <c r="P67" i="57"/>
  <c r="O69" i="57"/>
  <c r="P69" i="57"/>
  <c r="O71" i="57"/>
  <c r="P71" i="57"/>
  <c r="O73" i="57"/>
  <c r="P73" i="57"/>
  <c r="O75" i="57"/>
  <c r="P75" i="57"/>
  <c r="O77" i="57"/>
  <c r="P77" i="57"/>
  <c r="K78" i="57"/>
  <c r="O80" i="57"/>
  <c r="P80" i="57"/>
  <c r="O81" i="57"/>
  <c r="P81" i="57"/>
  <c r="O82" i="57"/>
  <c r="P82" i="57"/>
  <c r="O84" i="57"/>
  <c r="P84" i="57"/>
  <c r="O85" i="57"/>
  <c r="P85" i="57"/>
  <c r="O86" i="57"/>
  <c r="P86" i="57"/>
  <c r="O90" i="57"/>
  <c r="P90" i="57"/>
  <c r="O92" i="57"/>
  <c r="P92" i="57"/>
  <c r="K93" i="57"/>
  <c r="O94" i="57"/>
  <c r="P94" i="57"/>
  <c r="O96" i="57"/>
  <c r="P96" i="57"/>
  <c r="O14" i="57"/>
  <c r="P14" i="57"/>
  <c r="P28" i="57"/>
  <c r="P52" i="57"/>
  <c r="P57" i="57"/>
  <c r="P64" i="57"/>
  <c r="P21" i="57"/>
  <c r="O9" i="57"/>
  <c r="P9" i="57"/>
  <c r="O10" i="57"/>
  <c r="P10" i="57"/>
  <c r="K8" i="57"/>
  <c r="M8" i="57"/>
  <c r="P7" i="57"/>
  <c r="F34" i="57"/>
  <c r="F28" i="57"/>
  <c r="F21" i="57"/>
  <c r="O59" i="57"/>
  <c r="P59" i="57"/>
  <c r="E23" i="57"/>
  <c r="O70" i="57"/>
  <c r="P70" i="57"/>
  <c r="D21" i="61"/>
  <c r="D24" i="61"/>
  <c r="G24" i="61"/>
  <c r="D20" i="61"/>
  <c r="J20" i="61"/>
  <c r="G20" i="61"/>
  <c r="O83" i="57"/>
  <c r="P83" i="57"/>
  <c r="O62" i="57"/>
  <c r="P62" i="57"/>
  <c r="O45" i="57"/>
  <c r="P45" i="57"/>
  <c r="D30" i="57"/>
  <c r="F30" i="57"/>
  <c r="K32" i="57"/>
  <c r="D18" i="57"/>
  <c r="F18" i="57"/>
  <c r="M40" i="57"/>
  <c r="O34" i="57"/>
  <c r="P34" i="57"/>
  <c r="O18" i="57"/>
  <c r="P18" i="57"/>
  <c r="M44" i="57"/>
  <c r="M16" i="57"/>
  <c r="O8" i="57"/>
  <c r="P8" i="57"/>
  <c r="K38" i="57"/>
  <c r="M93" i="57"/>
  <c r="O93" i="57"/>
  <c r="P93" i="57"/>
  <c r="M89" i="57"/>
  <c r="K91" i="57"/>
  <c r="O89" i="57"/>
  <c r="P89" i="57"/>
  <c r="D25" i="57"/>
  <c r="F25" i="57"/>
  <c r="O68" i="57"/>
  <c r="P68" i="57"/>
  <c r="E25" i="57"/>
  <c r="O78" i="57"/>
  <c r="P78" i="57"/>
  <c r="M78" i="57"/>
  <c r="M49" i="57"/>
  <c r="D22" i="57"/>
  <c r="F22" i="57"/>
  <c r="P49" i="57"/>
  <c r="E22" i="57"/>
  <c r="O42" i="57"/>
  <c r="P42" i="57"/>
  <c r="E20" i="57"/>
  <c r="M42" i="57"/>
  <c r="D20" i="57"/>
  <c r="F20" i="57"/>
  <c r="O87" i="57"/>
  <c r="P87" i="57"/>
  <c r="E32" i="57"/>
  <c r="M87" i="57"/>
  <c r="D32" i="57"/>
  <c r="F32" i="57"/>
  <c r="M25" i="57"/>
  <c r="K27" i="57"/>
  <c r="O25" i="57"/>
  <c r="P25" i="57"/>
  <c r="M68" i="57"/>
  <c r="P44" i="57"/>
  <c r="P16" i="57"/>
  <c r="E15" i="57"/>
  <c r="K72" i="57"/>
  <c r="D23" i="57"/>
  <c r="F23" i="57"/>
  <c r="M83" i="57"/>
  <c r="O40" i="57"/>
  <c r="P40" i="57"/>
  <c r="K23" i="57"/>
  <c r="M32" i="57"/>
  <c r="O32" i="57"/>
  <c r="P32" i="57"/>
  <c r="E18" i="57"/>
  <c r="M38" i="57"/>
  <c r="D19" i="57"/>
  <c r="F19" i="57"/>
  <c r="O38" i="57"/>
  <c r="P38" i="57"/>
  <c r="E19" i="57"/>
  <c r="O23" i="57"/>
  <c r="P23" i="57"/>
  <c r="E16" i="57"/>
  <c r="M23" i="57"/>
  <c r="D16" i="57"/>
  <c r="D33" i="57"/>
  <c r="F33" i="57"/>
  <c r="M91" i="57"/>
  <c r="K97" i="57"/>
  <c r="O91" i="57"/>
  <c r="P91" i="57"/>
  <c r="E33" i="57"/>
  <c r="O72" i="57"/>
  <c r="P72" i="57"/>
  <c r="E26" i="57"/>
  <c r="M72" i="57"/>
  <c r="D26" i="57"/>
  <c r="F26" i="57"/>
  <c r="D17" i="57"/>
  <c r="F17" i="57"/>
  <c r="M27" i="57"/>
  <c r="O27" i="57"/>
  <c r="P27" i="57"/>
  <c r="E17" i="57"/>
  <c r="E35" i="57"/>
  <c r="E46" i="57"/>
  <c r="E49" i="57"/>
  <c r="E54" i="57"/>
  <c r="E55" i="57"/>
  <c r="M97" i="57"/>
  <c r="O97" i="57"/>
  <c r="P97" i="57"/>
  <c r="F16" i="57"/>
  <c r="D35" i="57"/>
  <c r="D46" i="57"/>
  <c r="F35" i="57"/>
  <c r="D48" i="57"/>
  <c r="D49" i="57"/>
  <c r="M31" i="78"/>
  <c r="P31" i="78"/>
  <c r="O31" i="78"/>
  <c r="Q31" i="78"/>
  <c r="N31" i="78"/>
  <c r="F30" i="78"/>
  <c r="F4" i="78"/>
  <c r="D24" i="81"/>
  <c r="D12" i="61"/>
  <c r="G29" i="61" l="1"/>
  <c r="H29" i="61" s="1"/>
  <c r="J29" i="61"/>
  <c r="K29" i="61" s="1"/>
  <c r="D25" i="61"/>
  <c r="G25" i="61"/>
  <c r="D27" i="81"/>
  <c r="D23" i="61"/>
  <c r="D25" i="81"/>
  <c r="G23" i="61"/>
  <c r="G21" i="61"/>
  <c r="D22" i="81"/>
  <c r="J21" i="61"/>
  <c r="D21" i="81"/>
  <c r="D19" i="61"/>
  <c r="J19" i="61"/>
  <c r="G19" i="61"/>
  <c r="G26" i="61" l="1"/>
  <c r="G18" i="61" s="1"/>
  <c r="D29" i="81"/>
  <c r="D10" i="81" s="1"/>
  <c r="J26" i="61"/>
  <c r="J18" i="61" s="1"/>
  <c r="D26" i="61"/>
  <c r="D18" i="61" s="1"/>
  <c r="D20" i="81" l="1"/>
  <c r="D10" i="61"/>
  <c r="E18" i="61"/>
  <c r="D14" i="81"/>
  <c r="D16" i="81" s="1"/>
  <c r="D12" i="81"/>
  <c r="D11" i="81"/>
  <c r="H18" i="61"/>
  <c r="G10" i="61"/>
  <c r="J10" i="61"/>
  <c r="K18" i="61"/>
  <c r="K12" i="61" l="1"/>
  <c r="J14" i="61"/>
  <c r="K14" i="61" s="1"/>
  <c r="K10" i="61"/>
  <c r="H10" i="61"/>
  <c r="G14" i="61"/>
  <c r="H14" i="61" s="1"/>
  <c r="H12" i="61"/>
  <c r="E12" i="61"/>
  <c r="D14" i="61"/>
  <c r="E14" i="61" s="1"/>
  <c r="E10" i="61"/>
</calcChain>
</file>

<file path=xl/sharedStrings.xml><?xml version="1.0" encoding="utf-8"?>
<sst xmlns="http://schemas.openxmlformats.org/spreadsheetml/2006/main" count="730" uniqueCount="324">
  <si>
    <t>Total Cost</t>
  </si>
  <si>
    <t>Houses</t>
  </si>
  <si>
    <t>GIFA</t>
  </si>
  <si>
    <r>
      <t>ft</t>
    </r>
    <r>
      <rPr>
        <vertAlign val="superscript"/>
        <sz val="11"/>
        <color theme="1"/>
        <rFont val="Arial"/>
        <family val="2"/>
        <scheme val="minor"/>
      </rPr>
      <t>2</t>
    </r>
  </si>
  <si>
    <r>
      <t>Cost/m</t>
    </r>
    <r>
      <rPr>
        <b/>
        <vertAlign val="superscript"/>
        <sz val="11"/>
        <color theme="1"/>
        <rFont val="Arial"/>
        <family val="2"/>
        <scheme val="minor"/>
      </rPr>
      <t>2</t>
    </r>
  </si>
  <si>
    <r>
      <t>Cost/ft</t>
    </r>
    <r>
      <rPr>
        <b/>
        <vertAlign val="superscript"/>
        <sz val="11"/>
        <color theme="1"/>
        <rFont val="Arial"/>
        <family val="2"/>
        <scheme val="minor"/>
      </rPr>
      <t>2</t>
    </r>
  </si>
  <si>
    <t>Substructure</t>
  </si>
  <si>
    <t>Foundations - earthworks, concrete, back fill and cart away</t>
  </si>
  <si>
    <t>Development Summary</t>
  </si>
  <si>
    <t xml:space="preserve">DPM </t>
  </si>
  <si>
    <t>Element</t>
  </si>
  <si>
    <t>House Cost</t>
  </si>
  <si>
    <r>
      <t>Cost / m</t>
    </r>
    <r>
      <rPr>
        <b/>
        <vertAlign val="superscript"/>
        <sz val="11"/>
        <color theme="1"/>
        <rFont val="Arial"/>
        <family val="2"/>
        <scheme val="minor"/>
      </rPr>
      <t>2</t>
    </r>
  </si>
  <si>
    <t>Superstructure</t>
  </si>
  <si>
    <t>Frame</t>
  </si>
  <si>
    <t xml:space="preserve">Superstructure </t>
  </si>
  <si>
    <t>Roof</t>
  </si>
  <si>
    <t>Stairs</t>
  </si>
  <si>
    <t>External Walls</t>
  </si>
  <si>
    <t>Internal Walls &amp; Partitions</t>
  </si>
  <si>
    <t>Joinery &amp; Fittings</t>
  </si>
  <si>
    <t>1st Fix</t>
  </si>
  <si>
    <t>2nd Fix</t>
  </si>
  <si>
    <t>Internal Finishes</t>
  </si>
  <si>
    <t>Wall Finishes</t>
  </si>
  <si>
    <t>Floor Finishes</t>
  </si>
  <si>
    <t xml:space="preserve">Trusses and other roof timbers  </t>
  </si>
  <si>
    <t>Ceiling Finishes</t>
  </si>
  <si>
    <t>Fascias, barge boards and eaves</t>
  </si>
  <si>
    <t>Cleaning</t>
  </si>
  <si>
    <t>Rainwater Goods</t>
  </si>
  <si>
    <t>Fittings</t>
  </si>
  <si>
    <t>Roof Covering</t>
  </si>
  <si>
    <t>Kitchen Fittings</t>
  </si>
  <si>
    <t>Services</t>
  </si>
  <si>
    <t>Sanitaryware</t>
  </si>
  <si>
    <t>Electrical Installation</t>
  </si>
  <si>
    <t>Timber Staircase</t>
  </si>
  <si>
    <t>External Works</t>
  </si>
  <si>
    <t>Parking /Roads &amp; Footpaths</t>
  </si>
  <si>
    <t xml:space="preserve">Drainage </t>
  </si>
  <si>
    <t xml:space="preserve">Total Building &amp; Siteworks </t>
  </si>
  <si>
    <t>Windows &amp; External Doors</t>
  </si>
  <si>
    <t>Total of Contract Sum Analysis</t>
  </si>
  <si>
    <t>Window boards</t>
  </si>
  <si>
    <t>Cost per m2</t>
  </si>
  <si>
    <t xml:space="preserve">Labour </t>
  </si>
  <si>
    <t>Grounds, noggings, and battens</t>
  </si>
  <si>
    <t>Framework to boxing for S &amp; VP</t>
  </si>
  <si>
    <t>Doors and Frames</t>
  </si>
  <si>
    <t>Skirtings</t>
  </si>
  <si>
    <t>Architraves</t>
  </si>
  <si>
    <t>Curtain battens</t>
  </si>
  <si>
    <t>Framing and bath panel</t>
  </si>
  <si>
    <t>Shelving</t>
  </si>
  <si>
    <t>Timber batten and  Plasterboarding (to Walls and Boxings)</t>
  </si>
  <si>
    <t>Wall Tiling</t>
  </si>
  <si>
    <t>Painting Internally</t>
  </si>
  <si>
    <t>Mastic pointing to doors and windows</t>
  </si>
  <si>
    <t xml:space="preserve">Floor covering vinal kitchen bathroom </t>
  </si>
  <si>
    <t>White Goods</t>
  </si>
  <si>
    <t>Soil and Vent Pipes</t>
  </si>
  <si>
    <t>\</t>
  </si>
  <si>
    <t>Mechanical Installation</t>
  </si>
  <si>
    <t xml:space="preserve">MVHR included in Beattie Passive </t>
  </si>
  <si>
    <t>Complete</t>
  </si>
  <si>
    <t>Complete Cost</t>
  </si>
  <si>
    <t>Wardrobes</t>
  </si>
  <si>
    <t xml:space="preserve">Passive certication </t>
  </si>
  <si>
    <t xml:space="preserve">Plumbing and  hot water pipe Combi boiler </t>
  </si>
  <si>
    <t>Design - External</t>
  </si>
  <si>
    <t>Substrate 2 men 2 days + materials</t>
  </si>
  <si>
    <t>Stud Partitions boxings</t>
  </si>
  <si>
    <t xml:space="preserve">Tacking and plastering </t>
  </si>
  <si>
    <t>Beattie Passive Revised</t>
  </si>
  <si>
    <t xml:space="preserve">Block work/beams  T Ram </t>
  </si>
  <si>
    <t>Sanitaryware / Plumbing</t>
  </si>
  <si>
    <t>MVHR</t>
  </si>
  <si>
    <t>Beattie Passive System (Frame)</t>
  </si>
  <si>
    <t>Windows and Doors</t>
  </si>
  <si>
    <t>Windows Fitting</t>
  </si>
  <si>
    <t>Brickwork / Render board  (additional brickwork as end terrace)</t>
  </si>
  <si>
    <t xml:space="preserve">Ceiling walls finishes/ plastering </t>
  </si>
  <si>
    <t>Preliminaries / profit</t>
  </si>
  <si>
    <t>Profit - 17%</t>
  </si>
  <si>
    <t>Profit</t>
  </si>
  <si>
    <t>With Profit</t>
  </si>
  <si>
    <t>Daily Cost</t>
  </si>
  <si>
    <t>Cost</t>
  </si>
  <si>
    <t>Activity &amp; Task</t>
  </si>
  <si>
    <t>Equipment</t>
  </si>
  <si>
    <t>Beattie Passive Building Drawings</t>
  </si>
  <si>
    <t>Commission Build Drawings and Plan (3 months)</t>
  </si>
  <si>
    <t>Complete Drawings hand over meeting (includes review of all materials needed)</t>
  </si>
  <si>
    <t>Transport to site</t>
  </si>
  <si>
    <t>Review Build Plan and Costings</t>
  </si>
  <si>
    <t>Review and agree Materials Listing (create detailed inventory register)</t>
  </si>
  <si>
    <t>Build Beattie Passive System (Frame)</t>
  </si>
  <si>
    <t>Build Remaining Roof Elements</t>
  </si>
  <si>
    <t>Labour</t>
  </si>
  <si>
    <t>Materials</t>
  </si>
  <si>
    <t>Unit</t>
  </si>
  <si>
    <t>m</t>
  </si>
  <si>
    <t>Material</t>
  </si>
  <si>
    <t>Product</t>
  </si>
  <si>
    <t>Part</t>
  </si>
  <si>
    <t>Measure</t>
  </si>
  <si>
    <t>Number</t>
  </si>
  <si>
    <t>Quantity</t>
  </si>
  <si>
    <t>Cost / Unit</t>
  </si>
  <si>
    <t>Climabead</t>
  </si>
  <si>
    <t>Wall Cavity Insul 300mm</t>
  </si>
  <si>
    <t>M3</t>
  </si>
  <si>
    <t>Roof Cavity Insul 300mm</t>
  </si>
  <si>
    <t>Floor Cavity Insul 300mm</t>
  </si>
  <si>
    <t>Work Effort</t>
  </si>
  <si>
    <t>Totals</t>
  </si>
  <si>
    <t>Contingency (5%)</t>
  </si>
  <si>
    <t>Objective</t>
  </si>
  <si>
    <t>Skilled</t>
  </si>
  <si>
    <t>Semi Skilled</t>
  </si>
  <si>
    <t>Unskilled</t>
  </si>
  <si>
    <t>Sub Total</t>
  </si>
  <si>
    <t>Suppliers</t>
  </si>
  <si>
    <t>Item</t>
  </si>
  <si>
    <t>Description</t>
  </si>
  <si>
    <t>Role</t>
  </si>
  <si>
    <t>Days Needed</t>
  </si>
  <si>
    <t>Units Needed</t>
  </si>
  <si>
    <t>Cost per Unit</t>
  </si>
  <si>
    <t>Complete strucuture drawings for the structure</t>
  </si>
  <si>
    <t xml:space="preserve">Drawings </t>
  </si>
  <si>
    <t>Package of drawings from Beattie Passive @ £100 / Internal SM</t>
  </si>
  <si>
    <t>First Home Structure</t>
  </si>
  <si>
    <t>First Home Design Drawings</t>
  </si>
  <si>
    <t>Generator</t>
  </si>
  <si>
    <t>Tools Charge</t>
  </si>
  <si>
    <t>Vehicle</t>
  </si>
  <si>
    <t>External Cladding</t>
  </si>
  <si>
    <t>Detailed Elements Plan</t>
  </si>
  <si>
    <t>Build Roof</t>
  </si>
  <si>
    <t>Back Window</t>
  </si>
  <si>
    <t>Front Door and Window</t>
  </si>
  <si>
    <t>Exterior Cladding</t>
  </si>
  <si>
    <t>Install Exterior Cladding</t>
  </si>
  <si>
    <t>Cost / SM</t>
  </si>
  <si>
    <t>Square Meters</t>
  </si>
  <si>
    <t>Margin (£75 / sm)</t>
  </si>
  <si>
    <t>Internal Fit Out - Included</t>
  </si>
  <si>
    <t>Total - Combined</t>
  </si>
  <si>
    <t>Unit 1</t>
  </si>
  <si>
    <t>Unit 2</t>
  </si>
  <si>
    <t>Unit 3</t>
  </si>
  <si>
    <t>Unit 4</t>
  </si>
  <si>
    <t>Unit 5</t>
  </si>
  <si>
    <t>Basic</t>
  </si>
  <si>
    <t>Generic</t>
  </si>
  <si>
    <t>Install Climabead</t>
  </si>
  <si>
    <t>Insulation</t>
  </si>
  <si>
    <t>Insullation</t>
  </si>
  <si>
    <t xml:space="preserve">MVHR Installation </t>
  </si>
  <si>
    <t>Air Recovery System (includes installation)</t>
  </si>
  <si>
    <t>Plumbing and Electrics</t>
  </si>
  <si>
    <t>Plumbing</t>
  </si>
  <si>
    <t>Electrics</t>
  </si>
  <si>
    <t>External Porch and Canopy</t>
  </si>
  <si>
    <t>Porch</t>
  </si>
  <si>
    <t>Screws and Fittings</t>
  </si>
  <si>
    <t xml:space="preserve">Porch </t>
  </si>
  <si>
    <t>Plumbing and Electric</t>
  </si>
  <si>
    <t>UPVC</t>
  </si>
  <si>
    <t>Total - less MVHR</t>
  </si>
  <si>
    <t>Aluminium</t>
  </si>
  <si>
    <t>General (materials costs only)</t>
  </si>
  <si>
    <t>Kitchen / Lounge (materials costs only)</t>
  </si>
  <si>
    <t>Bathroom (materials costs only)</t>
  </si>
  <si>
    <t>Margin (20%) - incorporating labour</t>
  </si>
  <si>
    <t>Single Unit (Aluminium Roof, Wood Windows &amp; Wood Cladding)</t>
  </si>
  <si>
    <t>Single Unit (EPDM Roof, Wood Windows &amp; Wood Cladding)</t>
  </si>
  <si>
    <t>Installation Labour costs only)</t>
  </si>
  <si>
    <t>Single Unit (EPDM Roof, UPVC Windows &amp; Wood Cladding)</t>
  </si>
  <si>
    <t>Steep Sloping Roof (left to right)</t>
  </si>
  <si>
    <t>Flat</t>
  </si>
  <si>
    <t>Steeped</t>
  </si>
  <si>
    <t>Unit 6</t>
  </si>
  <si>
    <t>Super SIPS Frame and SIPS</t>
  </si>
  <si>
    <t>Steel</t>
  </si>
  <si>
    <t>General Fixings</t>
  </si>
  <si>
    <t>Timber</t>
  </si>
  <si>
    <t>Batton</t>
  </si>
  <si>
    <t>External Wrap</t>
  </si>
  <si>
    <t>As per specification provided by Super SIPS</t>
  </si>
  <si>
    <t>MAR VENT 3 LIGHTWEIGHT BREATHABLE MEMBRANE 1.5M X 50M</t>
  </si>
  <si>
    <t>C24 Treated Timber - 45mm x 25mm (3.2m lengths)</t>
  </si>
  <si>
    <t>.</t>
  </si>
  <si>
    <t>Total Raw Costs - with MVHR</t>
  </si>
  <si>
    <t>Total - with contingency</t>
  </si>
  <si>
    <t>Notes</t>
  </si>
  <si>
    <t>Summary Cost Table</t>
  </si>
  <si>
    <t>Partition Wall Studwork 38x89 - 38 x 89</t>
  </si>
  <si>
    <t>Acoustic Insulation - Rockwool RWA45 Acoustic Insulation Slabs 75mm</t>
  </si>
  <si>
    <t>sm</t>
  </si>
  <si>
    <t>nr</t>
  </si>
  <si>
    <t xml:space="preserve">* Can we simplify this (remove MVHR) and 1) base cost 2) contingency 3) total including margin. </t>
  </si>
  <si>
    <t>Hardie Plank</t>
  </si>
  <si>
    <t>Proj Manager / YMCA Trainer</t>
  </si>
  <si>
    <t>Proj Manager / YMCA Traininer</t>
  </si>
  <si>
    <t>Project Manager / YMCA Trainer</t>
  </si>
  <si>
    <t>Assemble Frame plus SIPS onsite</t>
  </si>
  <si>
    <t xml:space="preserve">Total </t>
  </si>
  <si>
    <t xml:space="preserve">Total Raw Costs </t>
  </si>
  <si>
    <t>12.5 mm 30 Min FR Plasterboard</t>
  </si>
  <si>
    <t>Moisture Resistant Plasterboard for Bathroom</t>
  </si>
  <si>
    <t>Paint for plasterboard - white emulsion</t>
  </si>
  <si>
    <t>Baton</t>
  </si>
  <si>
    <t>C24 treated timber 45mm x 25mm - 3.2m lengths</t>
  </si>
  <si>
    <t>Acoustic Plasterboard - GYPROC SOUNDBLOC TAPERED EDGE 2400 X 1200 X 12.5MM - 2 Sides of Partition Walls</t>
  </si>
  <si>
    <t>Door Linings 115mm - White tbc</t>
  </si>
  <si>
    <t>Window Board - Primed MDF, size tbc</t>
  </si>
  <si>
    <t>Installation Sundries - Mastic, Glue, Screws, Tool Hire, Drill Bits, Protective Material, Timber, Generator Diesel, Protective Equipment etc</t>
  </si>
  <si>
    <t>Manufacture Glulam Frame and SIPS Panels - Offsite</t>
  </si>
  <si>
    <t>Project Manager / WASP Trainer</t>
  </si>
  <si>
    <t>KTS Structural Pod</t>
  </si>
  <si>
    <t>Super SIPS Built Structural Pod including glulam frame</t>
  </si>
  <si>
    <t>External Fireproof Board</t>
  </si>
  <si>
    <t>9mm Magply</t>
  </si>
  <si>
    <t>Nails, Screws, PU Foam, Sealant</t>
  </si>
  <si>
    <t>Super Structure</t>
  </si>
  <si>
    <t>Install Vapour Wrap</t>
  </si>
  <si>
    <t>Assemble Frame</t>
  </si>
  <si>
    <t>Add Structural OSB Panels</t>
  </si>
  <si>
    <t>3 x Liquid Roofing System</t>
  </si>
  <si>
    <t xml:space="preserve">Attach Steel Edge, Seal </t>
  </si>
  <si>
    <t>False Roof</t>
  </si>
  <si>
    <t>OSB Caber Sheets</t>
  </si>
  <si>
    <t>SIG liquid roof system</t>
  </si>
  <si>
    <t xml:space="preserve">3 coats "FixR liquid 10"; Edging / Fills "Fibre 20"; Joints FixR </t>
  </si>
  <si>
    <t>240 mm Tek bolts; Nails; PU Foam; Gold Screws</t>
  </si>
  <si>
    <t>Vapour Membrane</t>
  </si>
  <si>
    <t>Windows and Door</t>
  </si>
  <si>
    <t>Prepare Window / Door Surrounds</t>
  </si>
  <si>
    <t>Finish / Cap Surrounds, Seal</t>
  </si>
  <si>
    <t>UPVC Acoustic Glass</t>
  </si>
  <si>
    <t>Supplied and Fitted - Admiral Windows</t>
  </si>
  <si>
    <t>Nuaire MrXBox</t>
  </si>
  <si>
    <t>MRXBOX MVHR plus ducting, fixings, sealant, vents</t>
  </si>
  <si>
    <t>MVRH</t>
  </si>
  <si>
    <t>Heating - Install Ducting / MVHR Unit</t>
  </si>
  <si>
    <t>PM / WASP Trainer</t>
  </si>
  <si>
    <t>1st, 2nd Fix:  Water heater, shower, white goods, etc</t>
  </si>
  <si>
    <t>1st, 2nd Fix:  Wiring; sockets, consumer unit, external box, certs.</t>
  </si>
  <si>
    <t>Black plus install kit, starter strips, ventilation strips, EPDM Tape</t>
  </si>
  <si>
    <t>1516,67</t>
  </si>
  <si>
    <t>Larch Cladding - Millworks</t>
  </si>
  <si>
    <t>Yacht Varnish</t>
  </si>
  <si>
    <t>3 coats to larch cladding</t>
  </si>
  <si>
    <t>Fixings</t>
  </si>
  <si>
    <t>Veranda</t>
  </si>
  <si>
    <t>External Veranda, Canopy and Steps</t>
  </si>
  <si>
    <t xml:space="preserve">Veranda </t>
  </si>
  <si>
    <t>Posts, Timber, Decking</t>
  </si>
  <si>
    <t>EPDM Roofing Kit</t>
  </si>
  <si>
    <t>Cuprinol (or similar) Black Wood Treatment; Clear Deck Treatment</t>
  </si>
  <si>
    <t>Gutters and Downpipe</t>
  </si>
  <si>
    <t>Gutters, Downpipe</t>
  </si>
  <si>
    <t>Nails, Screws, Sealant, Specialist Chop saw blades</t>
  </si>
  <si>
    <t>Steel Front, plastic rear.</t>
  </si>
  <si>
    <t>Internal Fit</t>
  </si>
  <si>
    <t>Stud partition walls</t>
  </si>
  <si>
    <t>Dry Lining plasterboard</t>
  </si>
  <si>
    <t>Tape and Joint</t>
  </si>
  <si>
    <t>Fill, make good, emulsion walls</t>
  </si>
  <si>
    <t>Gloss doors, surrounds, finishes.</t>
  </si>
  <si>
    <t>Skirting/Architrave mdf cut to size</t>
  </si>
  <si>
    <t xml:space="preserve">Doors white Finish </t>
  </si>
  <si>
    <t xml:space="preserve">Interior Door Handles, hinge kits  </t>
  </si>
  <si>
    <t>Tiles, Grout - shower surround area</t>
  </si>
  <si>
    <t xml:space="preserve">Flooring Vinyl Glue Down </t>
  </si>
  <si>
    <t>Flooring Glue</t>
  </si>
  <si>
    <t>Kitchen</t>
  </si>
  <si>
    <t>Install Kitchen</t>
  </si>
  <si>
    <t>Install Water heater</t>
  </si>
  <si>
    <t>Ki</t>
  </si>
  <si>
    <t xml:space="preserve">Kitchen </t>
  </si>
  <si>
    <t>Roof Edging</t>
  </si>
  <si>
    <t>Insurance</t>
  </si>
  <si>
    <t xml:space="preserve">Internal Fit Out </t>
  </si>
  <si>
    <t>Construct Veranda + Decking</t>
  </si>
  <si>
    <t>Paint x 3 coats Black x3 coats deck</t>
  </si>
  <si>
    <t>Liquid 10 Roof + Edging + Gutter / Downpipe</t>
  </si>
  <si>
    <t>Onsite Install - flashing, treat scuffs</t>
  </si>
  <si>
    <t xml:space="preserve">Build Cold Roof </t>
  </si>
  <si>
    <t xml:space="preserve">Items not included:  
 - Transport of Unit to site, Plumbing connections
 - Appliances, Warranty, Building Regs  
 - Groundworks, MVHR Commissioning  </t>
  </si>
  <si>
    <t>Operational Costs</t>
  </si>
  <si>
    <t xml:space="preserve">Description </t>
  </si>
  <si>
    <t xml:space="preserve">PPE </t>
  </si>
  <si>
    <t>Generator Servicing</t>
  </si>
  <si>
    <t>Generator Fuel</t>
  </si>
  <si>
    <t>Waste Disposal</t>
  </si>
  <si>
    <t>Vehicle Lease</t>
  </si>
  <si>
    <t>Vehicle Hire</t>
  </si>
  <si>
    <t>Holidays/Sick Pay</t>
  </si>
  <si>
    <t>Annual Maintenance Fees</t>
  </si>
  <si>
    <t>Tool Hire / Replacement</t>
  </si>
  <si>
    <t>Bookeeping / Accountancy</t>
  </si>
  <si>
    <t>Total - Raw Costs and Operatonal Costs</t>
  </si>
  <si>
    <t>20 yard skip general waste; Amey specialist recycling.</t>
  </si>
  <si>
    <t>Diesel - approx 500 litres per 300 hours useage</t>
  </si>
  <si>
    <t>pickup - enables delivery costs saving, staff movement, trailer useage</t>
  </si>
  <si>
    <t>occasional van, flat bed, tipper hire.</t>
  </si>
  <si>
    <t>Staff Health and Safety / Training</t>
  </si>
  <si>
    <t>RAMS/ MS site / materials safety, lifting, COSHH, at height, fork lift etc</t>
  </si>
  <si>
    <t>Replacement nail guns, drills, multitools, power saws, etc.</t>
  </si>
  <si>
    <t>Loler inspections - lifting gear, fork truck, pick up service</t>
  </si>
  <si>
    <t>public liability, build process, buildings on completion</t>
  </si>
  <si>
    <t>Tool Servicing / Parts</t>
  </si>
  <si>
    <t>Nail guns, drills, multitools, power saws.</t>
  </si>
  <si>
    <t>12 month costs proportioned over 3 months proposed duration</t>
  </si>
  <si>
    <t>protective clothing, masks, faceshields, filters, gloves, overalls, boots.</t>
  </si>
  <si>
    <t>Generator oil, fuel, air filters / oil change at 500 hours</t>
  </si>
  <si>
    <t>Average 4 weeks admin / daily pay rates</t>
  </si>
  <si>
    <t>Accounting charity rules and HMG statutes.</t>
  </si>
  <si>
    <t>22mm structural osb (substitute for marine ply)</t>
  </si>
  <si>
    <t>Plastering - Contactor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</si>
</sst>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(&quot;£&quot;* #,##0.00_);_(&quot;£&quot;* \(#,##0.00\);_(&quot;£&quot;* &quot;-&quot;??_);_(@_)"/>
  </numFmts>
  <fonts count="24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vertAlign val="superscript"/>
      <sz val="11"/>
      <color theme="1"/>
      <name val="Arial"/>
      <family val="2"/>
      <scheme val="minor"/>
    </font>
    <font>
      <b/>
      <vertAlign val="superscript"/>
      <sz val="11"/>
      <color theme="1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6"/>
      <color rgb="FFFF0000"/>
      <name val="Arial"/>
      <family val="2"/>
      <scheme val="minor"/>
    </font>
    <font>
      <b/>
      <sz val="12"/>
      <name val="Arial"/>
      <family val="2"/>
      <scheme val="minor"/>
    </font>
    <font>
      <sz val="11"/>
      <color rgb="FFFF0000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b/>
      <sz val="12"/>
      <color theme="1"/>
      <name val="Arial"/>
      <family val="2"/>
      <scheme val="minor"/>
    </font>
    <font>
      <i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rgb="FF0070C0"/>
      <name val="Arial"/>
      <family val="2"/>
      <scheme val="minor"/>
    </font>
    <font>
      <sz val="16"/>
      <color theme="1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FF0000"/>
      <name val="Arial (Body)"/>
    </font>
  </fonts>
  <fills count="1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B9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</borders>
  <cellStyleXfs count="21">
    <xf numFmtId="0" fontId="0" fillId="0" borderId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316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3" borderId="8" xfId="0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0" fillId="3" borderId="0" xfId="0" applyFill="1" applyProtection="1">
      <protection locked="0"/>
    </xf>
    <xf numFmtId="0" fontId="0" fillId="5" borderId="1" xfId="0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3" borderId="12" xfId="0" applyFill="1" applyBorder="1" applyProtection="1"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center"/>
      <protection locked="0"/>
    </xf>
    <xf numFmtId="44" fontId="0" fillId="6" borderId="0" xfId="1" applyFont="1" applyFill="1" applyProtection="1">
      <protection locked="0"/>
    </xf>
    <xf numFmtId="44" fontId="0" fillId="0" borderId="0" xfId="1" applyFont="1" applyProtection="1">
      <protection locked="0"/>
    </xf>
    <xf numFmtId="44" fontId="0" fillId="3" borderId="0" xfId="1" applyFont="1" applyFill="1" applyProtection="1">
      <protection locked="0"/>
    </xf>
    <xf numFmtId="44" fontId="0" fillId="7" borderId="0" xfId="1" applyFont="1" applyFill="1" applyProtection="1">
      <protection locked="0"/>
    </xf>
    <xf numFmtId="0" fontId="4" fillId="0" borderId="15" xfId="0" applyFont="1" applyBorder="1" applyProtection="1">
      <protection locked="0"/>
    </xf>
    <xf numFmtId="0" fontId="3" fillId="9" borderId="16" xfId="0" applyFont="1" applyFill="1" applyBorder="1" applyProtection="1">
      <protection locked="0"/>
    </xf>
    <xf numFmtId="0" fontId="3" fillId="9" borderId="15" xfId="0" applyFont="1" applyFill="1" applyBorder="1" applyProtection="1">
      <protection locked="0"/>
    </xf>
    <xf numFmtId="44" fontId="5" fillId="9" borderId="16" xfId="1" applyFont="1" applyFill="1" applyBorder="1" applyProtection="1">
      <protection locked="0"/>
    </xf>
    <xf numFmtId="44" fontId="5" fillId="9" borderId="17" xfId="1" applyFont="1" applyFill="1" applyBorder="1" applyProtection="1">
      <protection locked="0"/>
    </xf>
    <xf numFmtId="0" fontId="0" fillId="0" borderId="14" xfId="0" applyBorder="1" applyProtection="1">
      <protection locked="0"/>
    </xf>
    <xf numFmtId="0" fontId="0" fillId="0" borderId="18" xfId="0" applyBorder="1" applyProtection="1">
      <protection locked="0"/>
    </xf>
    <xf numFmtId="44" fontId="0" fillId="0" borderId="14" xfId="1" applyFont="1" applyBorder="1" applyProtection="1">
      <protection locked="0"/>
    </xf>
    <xf numFmtId="44" fontId="0" fillId="0" borderId="19" xfId="1" applyFont="1" applyBorder="1" applyProtection="1">
      <protection locked="0"/>
    </xf>
    <xf numFmtId="44" fontId="0" fillId="0" borderId="20" xfId="1" applyFont="1" applyBorder="1" applyProtection="1">
      <protection locked="0"/>
    </xf>
    <xf numFmtId="0" fontId="3" fillId="9" borderId="14" xfId="0" applyFont="1" applyFill="1" applyBorder="1" applyProtection="1">
      <protection locked="0"/>
    </xf>
    <xf numFmtId="0" fontId="3" fillId="9" borderId="18" xfId="0" applyFont="1" applyFill="1" applyBorder="1" applyProtection="1">
      <protection locked="0"/>
    </xf>
    <xf numFmtId="44" fontId="5" fillId="9" borderId="14" xfId="1" applyFont="1" applyFill="1" applyBorder="1" applyProtection="1">
      <protection locked="0"/>
    </xf>
    <xf numFmtId="44" fontId="5" fillId="9" borderId="19" xfId="1" applyFont="1" applyFill="1" applyBorder="1" applyProtection="1">
      <protection locked="0"/>
    </xf>
    <xf numFmtId="0" fontId="0" fillId="0" borderId="18" xfId="0" applyBorder="1" applyAlignment="1" applyProtection="1">
      <alignment horizontal="left" indent="1"/>
      <protection locked="0"/>
    </xf>
    <xf numFmtId="0" fontId="5" fillId="9" borderId="14" xfId="0" applyFont="1" applyFill="1" applyBorder="1" applyProtection="1">
      <protection locked="0"/>
    </xf>
    <xf numFmtId="0" fontId="4" fillId="0" borderId="14" xfId="0" applyFont="1" applyBorder="1" applyProtection="1">
      <protection locked="0"/>
    </xf>
    <xf numFmtId="0" fontId="0" fillId="10" borderId="14" xfId="0" applyFill="1" applyBorder="1" applyProtection="1">
      <protection locked="0"/>
    </xf>
    <xf numFmtId="0" fontId="0" fillId="10" borderId="18" xfId="0" applyFill="1" applyBorder="1" applyProtection="1">
      <protection locked="0"/>
    </xf>
    <xf numFmtId="44" fontId="4" fillId="10" borderId="21" xfId="1" applyFont="1" applyFill="1" applyBorder="1" applyProtection="1">
      <protection locked="0"/>
    </xf>
    <xf numFmtId="44" fontId="4" fillId="10" borderId="22" xfId="1" applyFont="1" applyFill="1" applyBorder="1" applyProtection="1">
      <protection locked="0"/>
    </xf>
    <xf numFmtId="0" fontId="4" fillId="10" borderId="2" xfId="0" applyFont="1" applyFill="1" applyBorder="1" applyProtection="1">
      <protection locked="0"/>
    </xf>
    <xf numFmtId="0" fontId="5" fillId="11" borderId="14" xfId="0" applyFont="1" applyFill="1" applyBorder="1" applyProtection="1">
      <protection locked="0"/>
    </xf>
    <xf numFmtId="0" fontId="3" fillId="11" borderId="1" xfId="0" applyFont="1" applyFill="1" applyBorder="1" applyProtection="1">
      <protection locked="0"/>
    </xf>
    <xf numFmtId="44" fontId="3" fillId="11" borderId="21" xfId="1" applyFont="1" applyFill="1" applyBorder="1" applyProtection="1">
      <protection locked="0"/>
    </xf>
    <xf numFmtId="44" fontId="3" fillId="11" borderId="22" xfId="1" applyFont="1" applyFill="1" applyBorder="1" applyProtection="1">
      <protection locked="0"/>
    </xf>
    <xf numFmtId="0" fontId="0" fillId="0" borderId="23" xfId="0" applyBorder="1" applyProtection="1">
      <protection locked="0"/>
    </xf>
    <xf numFmtId="44" fontId="0" fillId="5" borderId="0" xfId="1" applyFont="1" applyFill="1" applyProtection="1">
      <protection locked="0"/>
    </xf>
    <xf numFmtId="0" fontId="0" fillId="0" borderId="0" xfId="0" applyAlignment="1" applyProtection="1">
      <alignment horizontal="left" indent="2"/>
      <protection locked="0"/>
    </xf>
    <xf numFmtId="44" fontId="0" fillId="0" borderId="0" xfId="0" applyNumberFormat="1" applyProtection="1"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indent="3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44" fontId="11" fillId="0" borderId="0" xfId="1" applyFont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3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44" fontId="0" fillId="8" borderId="0" xfId="1" applyFont="1" applyFill="1" applyProtection="1">
      <protection locked="0"/>
    </xf>
    <xf numFmtId="0" fontId="0" fillId="8" borderId="0" xfId="0" applyFill="1" applyProtection="1">
      <protection locked="0"/>
    </xf>
    <xf numFmtId="0" fontId="4" fillId="8" borderId="0" xfId="0" applyFont="1" applyFill="1" applyProtection="1">
      <protection locked="0"/>
    </xf>
    <xf numFmtId="0" fontId="4" fillId="8" borderId="0" xfId="0" applyFont="1" applyFill="1" applyAlignment="1" applyProtection="1">
      <alignment horizontal="left"/>
      <protection locked="0"/>
    </xf>
    <xf numFmtId="44" fontId="2" fillId="0" borderId="0" xfId="1" applyProtection="1">
      <protection locked="0"/>
    </xf>
    <xf numFmtId="9" fontId="0" fillId="0" borderId="0" xfId="14" applyFont="1" applyProtection="1">
      <protection locked="0"/>
    </xf>
    <xf numFmtId="44" fontId="5" fillId="9" borderId="24" xfId="1" applyFont="1" applyFill="1" applyBorder="1" applyProtection="1">
      <protection locked="0"/>
    </xf>
    <xf numFmtId="44" fontId="5" fillId="9" borderId="0" xfId="1" applyFont="1" applyFill="1" applyProtection="1">
      <protection locked="0"/>
    </xf>
    <xf numFmtId="44" fontId="4" fillId="10" borderId="20" xfId="1" applyFont="1" applyFill="1" applyBorder="1" applyProtection="1">
      <protection locked="0"/>
    </xf>
    <xf numFmtId="44" fontId="3" fillId="11" borderId="20" xfId="1" applyFont="1" applyFill="1" applyBorder="1" applyProtection="1">
      <protection locked="0"/>
    </xf>
    <xf numFmtId="0" fontId="4" fillId="0" borderId="13" xfId="0" applyFont="1" applyBorder="1" applyProtection="1">
      <protection locked="0"/>
    </xf>
    <xf numFmtId="44" fontId="0" fillId="0" borderId="4" xfId="1" applyFont="1" applyBorder="1" applyProtection="1">
      <protection locked="0"/>
    </xf>
    <xf numFmtId="44" fontId="11" fillId="7" borderId="0" xfId="1" applyFont="1" applyFill="1" applyProtection="1">
      <protection locked="0"/>
    </xf>
    <xf numFmtId="9" fontId="0" fillId="0" borderId="0" xfId="0" applyNumberFormat="1" applyProtection="1">
      <protection locked="0"/>
    </xf>
    <xf numFmtId="0" fontId="4" fillId="7" borderId="23" xfId="0" applyFont="1" applyFill="1" applyBorder="1" applyAlignment="1" applyProtection="1">
      <alignment horizontal="center"/>
      <protection locked="0"/>
    </xf>
    <xf numFmtId="0" fontId="4" fillId="7" borderId="3" xfId="0" applyFont="1" applyFill="1" applyBorder="1" applyAlignment="1" applyProtection="1">
      <alignment horizontal="center"/>
      <protection locked="0"/>
    </xf>
    <xf numFmtId="0" fontId="4" fillId="0" borderId="25" xfId="0" applyFont="1" applyBorder="1" applyAlignment="1" applyProtection="1">
      <alignment horizontal="center"/>
      <protection locked="0"/>
    </xf>
    <xf numFmtId="0" fontId="0" fillId="0" borderId="26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27" xfId="0" applyBorder="1" applyProtection="1">
      <protection locked="0"/>
    </xf>
    <xf numFmtId="0" fontId="0" fillId="5" borderId="0" xfId="0" applyFill="1"/>
    <xf numFmtId="0" fontId="0" fillId="5" borderId="28" xfId="0" applyFill="1" applyBorder="1"/>
    <xf numFmtId="0" fontId="0" fillId="5" borderId="0" xfId="0" applyFill="1" applyAlignment="1">
      <alignment horizontal="right"/>
    </xf>
    <xf numFmtId="0" fontId="0" fillId="5" borderId="28" xfId="0" applyFill="1" applyBorder="1" applyAlignment="1">
      <alignment horizontal="right"/>
    </xf>
    <xf numFmtId="0" fontId="0" fillId="0" borderId="0" xfId="0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4" fillId="8" borderId="0" xfId="0" applyFont="1" applyFill="1" applyAlignment="1" applyProtection="1">
      <alignment horizontal="left" vertical="center"/>
      <protection locked="0"/>
    </xf>
    <xf numFmtId="0" fontId="0" fillId="8" borderId="0" xfId="0" applyFill="1" applyAlignment="1" applyProtection="1">
      <alignment vertical="center"/>
      <protection locked="0"/>
    </xf>
    <xf numFmtId="0" fontId="4" fillId="8" borderId="0" xfId="0" applyFont="1" applyFill="1" applyAlignment="1" applyProtection="1">
      <alignment vertical="center"/>
      <protection locked="0"/>
    </xf>
    <xf numFmtId="0" fontId="14" fillId="8" borderId="0" xfId="0" applyFont="1" applyFill="1" applyAlignment="1" applyProtection="1">
      <alignment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4" fillId="3" borderId="0" xfId="0" applyFont="1" applyFill="1" applyAlignment="1" applyProtection="1">
      <alignment horizontal="left" vertical="center"/>
      <protection locked="0"/>
    </xf>
    <xf numFmtId="44" fontId="0" fillId="5" borderId="0" xfId="1" applyFont="1" applyFill="1"/>
    <xf numFmtId="43" fontId="0" fillId="5" borderId="28" xfId="19" applyFont="1" applyFill="1" applyBorder="1"/>
    <xf numFmtId="43" fontId="0" fillId="5" borderId="28" xfId="0" applyNumberFormat="1" applyFill="1" applyBorder="1"/>
    <xf numFmtId="43" fontId="0" fillId="5" borderId="28" xfId="19" applyFont="1" applyFill="1" applyBorder="1" applyAlignment="1">
      <alignment horizontal="right"/>
    </xf>
    <xf numFmtId="44" fontId="0" fillId="5" borderId="28" xfId="1" applyFont="1" applyFill="1" applyBorder="1"/>
    <xf numFmtId="43" fontId="0" fillId="5" borderId="0" xfId="19" applyFont="1" applyFill="1"/>
    <xf numFmtId="0" fontId="0" fillId="5" borderId="28" xfId="0" applyFill="1" applyBorder="1" applyAlignment="1">
      <alignment horizontal="left"/>
    </xf>
    <xf numFmtId="0" fontId="4" fillId="5" borderId="0" xfId="0" applyFont="1" applyFill="1"/>
    <xf numFmtId="44" fontId="0" fillId="3" borderId="0" xfId="0" applyNumberFormat="1" applyFill="1" applyAlignment="1" applyProtection="1">
      <alignment vertical="center"/>
      <protection locked="0"/>
    </xf>
    <xf numFmtId="0" fontId="14" fillId="5" borderId="0" xfId="0" applyFont="1" applyFill="1" applyAlignment="1" applyProtection="1">
      <alignment vertical="center"/>
      <protection locked="0"/>
    </xf>
    <xf numFmtId="0" fontId="14" fillId="5" borderId="0" xfId="0" applyFont="1" applyFill="1" applyAlignment="1" applyProtection="1">
      <alignment horizontal="left" vertical="center"/>
      <protection locked="0"/>
    </xf>
    <xf numFmtId="0" fontId="18" fillId="3" borderId="0" xfId="0" applyFont="1" applyFill="1" applyAlignment="1" applyProtection="1">
      <alignment horizontal="left" vertical="center"/>
      <protection locked="0"/>
    </xf>
    <xf numFmtId="0" fontId="0" fillId="5" borderId="0" xfId="0" applyFill="1" applyAlignment="1" applyProtection="1">
      <alignment vertical="center"/>
      <protection locked="0"/>
    </xf>
    <xf numFmtId="0" fontId="19" fillId="5" borderId="0" xfId="0" applyFont="1" applyFill="1" applyAlignment="1" applyProtection="1">
      <alignment vertical="center"/>
      <protection locked="0"/>
    </xf>
    <xf numFmtId="0" fontId="8" fillId="5" borderId="0" xfId="0" applyFont="1" applyFill="1" applyAlignment="1" applyProtection="1">
      <alignment vertical="center"/>
      <protection locked="0"/>
    </xf>
    <xf numFmtId="0" fontId="14" fillId="5" borderId="0" xfId="0" applyFont="1" applyFill="1"/>
    <xf numFmtId="0" fontId="0" fillId="13" borderId="28" xfId="0" applyFill="1" applyBorder="1"/>
    <xf numFmtId="0" fontId="0" fillId="13" borderId="28" xfId="0" applyFill="1" applyBorder="1" applyAlignment="1">
      <alignment horizontal="right"/>
    </xf>
    <xf numFmtId="44" fontId="0" fillId="5" borderId="29" xfId="1" applyFont="1" applyFill="1" applyBorder="1"/>
    <xf numFmtId="44" fontId="4" fillId="5" borderId="29" xfId="1" applyFont="1" applyFill="1" applyBorder="1"/>
    <xf numFmtId="44" fontId="0" fillId="5" borderId="0" xfId="0" applyNumberFormat="1" applyFill="1" applyAlignment="1" applyProtection="1">
      <alignment vertical="center"/>
      <protection locked="0"/>
    </xf>
    <xf numFmtId="0" fontId="0" fillId="5" borderId="0" xfId="0" applyFill="1" applyAlignment="1" applyProtection="1">
      <alignment horizontal="left" vertical="center" indent="1"/>
      <protection locked="0"/>
    </xf>
    <xf numFmtId="0" fontId="0" fillId="13" borderId="0" xfId="0" applyFill="1" applyAlignment="1">
      <alignment horizontal="right"/>
    </xf>
    <xf numFmtId="43" fontId="0" fillId="5" borderId="28" xfId="0" applyNumberFormat="1" applyFill="1" applyBorder="1" applyAlignment="1">
      <alignment horizontal="right"/>
    </xf>
    <xf numFmtId="0" fontId="0" fillId="13" borderId="28" xfId="0" applyFill="1" applyBorder="1" applyAlignment="1">
      <alignment horizontal="left"/>
    </xf>
    <xf numFmtId="44" fontId="0" fillId="5" borderId="0" xfId="1" applyFont="1" applyFill="1" applyAlignment="1" applyProtection="1">
      <alignment vertical="center"/>
      <protection locked="0"/>
    </xf>
    <xf numFmtId="44" fontId="4" fillId="5" borderId="0" xfId="1" applyFont="1" applyFill="1"/>
    <xf numFmtId="44" fontId="0" fillId="13" borderId="0" xfId="1" applyFont="1" applyFill="1" applyAlignment="1">
      <alignment horizontal="right"/>
    </xf>
    <xf numFmtId="44" fontId="0" fillId="5" borderId="28" xfId="1" applyFont="1" applyFill="1" applyBorder="1" applyAlignment="1">
      <alignment horizontal="right"/>
    </xf>
    <xf numFmtId="43" fontId="0" fillId="5" borderId="0" xfId="19" applyFont="1" applyFill="1" applyAlignment="1" applyProtection="1">
      <alignment vertical="center"/>
      <protection locked="0"/>
    </xf>
    <xf numFmtId="43" fontId="4" fillId="5" borderId="0" xfId="19" applyFont="1" applyFill="1"/>
    <xf numFmtId="43" fontId="0" fillId="13" borderId="0" xfId="19" applyFont="1" applyFill="1" applyAlignment="1">
      <alignment horizontal="right"/>
    </xf>
    <xf numFmtId="0" fontId="0" fillId="5" borderId="30" xfId="0" applyFill="1" applyBorder="1" applyAlignment="1">
      <alignment horizontal="left"/>
    </xf>
    <xf numFmtId="0" fontId="0" fillId="5" borderId="31" xfId="0" applyFill="1" applyBorder="1" applyAlignment="1">
      <alignment horizontal="left"/>
    </xf>
    <xf numFmtId="0" fontId="0" fillId="5" borderId="32" xfId="0" applyFill="1" applyBorder="1" applyAlignment="1">
      <alignment horizontal="left"/>
    </xf>
    <xf numFmtId="44" fontId="0" fillId="5" borderId="0" xfId="0" applyNumberFormat="1" applyFill="1"/>
    <xf numFmtId="0" fontId="15" fillId="5" borderId="0" xfId="0" applyFont="1" applyFill="1" applyAlignment="1" applyProtection="1">
      <alignment horizontal="left" vertical="center" indent="1"/>
      <protection locked="0"/>
    </xf>
    <xf numFmtId="0" fontId="0" fillId="5" borderId="28" xfId="0" applyFill="1" applyBorder="1" applyAlignment="1">
      <alignment vertical="center"/>
    </xf>
    <xf numFmtId="0" fontId="0" fillId="5" borderId="28" xfId="0" applyFill="1" applyBorder="1" applyAlignment="1">
      <alignment horizontal="left" vertical="center"/>
    </xf>
    <xf numFmtId="43" fontId="0" fillId="5" borderId="28" xfId="0" applyNumberFormat="1" applyFill="1" applyBorder="1" applyAlignment="1">
      <alignment horizontal="right" vertical="center"/>
    </xf>
    <xf numFmtId="43" fontId="0" fillId="5" borderId="28" xfId="19" applyFont="1" applyFill="1" applyBorder="1" applyAlignment="1">
      <alignment horizontal="right" vertical="center"/>
    </xf>
    <xf numFmtId="44" fontId="0" fillId="5" borderId="28" xfId="1" applyFont="1" applyFill="1" applyBorder="1" applyAlignment="1">
      <alignment horizontal="right" vertical="center"/>
    </xf>
    <xf numFmtId="0" fontId="0" fillId="5" borderId="0" xfId="0" applyFill="1" applyAlignment="1">
      <alignment vertical="center"/>
    </xf>
    <xf numFmtId="43" fontId="0" fillId="5" borderId="28" xfId="19" applyFont="1" applyFill="1" applyBorder="1" applyAlignment="1">
      <alignment vertical="center"/>
    </xf>
    <xf numFmtId="44" fontId="0" fillId="5" borderId="28" xfId="1" applyFont="1" applyFill="1" applyBorder="1" applyAlignment="1">
      <alignment vertical="center"/>
    </xf>
    <xf numFmtId="0" fontId="18" fillId="3" borderId="0" xfId="0" applyFont="1" applyFill="1" applyAlignment="1" applyProtection="1">
      <alignment horizontal="left" vertical="center" indent="1"/>
      <protection locked="0"/>
    </xf>
    <xf numFmtId="0" fontId="4" fillId="3" borderId="0" xfId="0" applyFont="1" applyFill="1" applyAlignment="1" applyProtection="1">
      <alignment horizontal="left" vertical="center" indent="1"/>
      <protection locked="0"/>
    </xf>
    <xf numFmtId="0" fontId="4" fillId="5" borderId="0" xfId="0" applyFont="1" applyFill="1" applyAlignment="1" applyProtection="1">
      <alignment horizontal="left" vertical="center" indent="1"/>
      <protection locked="0"/>
    </xf>
    <xf numFmtId="0" fontId="4" fillId="5" borderId="0" xfId="0" applyFont="1" applyFill="1" applyAlignment="1" applyProtection="1">
      <alignment horizontal="left" vertical="center"/>
      <protection locked="0"/>
    </xf>
    <xf numFmtId="0" fontId="0" fillId="5" borderId="30" xfId="0" applyFill="1" applyBorder="1" applyAlignment="1">
      <alignment horizontal="left" vertical="center" wrapText="1"/>
    </xf>
    <xf numFmtId="0" fontId="0" fillId="5" borderId="31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17" fillId="5" borderId="0" xfId="0" applyFont="1" applyFill="1" applyAlignment="1">
      <alignment vertical="center"/>
    </xf>
    <xf numFmtId="43" fontId="0" fillId="5" borderId="0" xfId="19" applyFont="1" applyFill="1" applyAlignment="1">
      <alignment vertical="center"/>
    </xf>
    <xf numFmtId="44" fontId="0" fillId="5" borderId="0" xfId="1" applyFont="1" applyFill="1" applyAlignment="1">
      <alignment vertical="center"/>
    </xf>
    <xf numFmtId="0" fontId="0" fillId="5" borderId="0" xfId="0" applyFill="1" applyAlignment="1">
      <alignment horizontal="right" vertical="center"/>
    </xf>
    <xf numFmtId="0" fontId="17" fillId="13" borderId="0" xfId="0" applyFont="1" applyFill="1"/>
    <xf numFmtId="0" fontId="0" fillId="5" borderId="28" xfId="0" applyFill="1" applyBorder="1" applyAlignment="1">
      <alignment horizontal="right" vertical="center"/>
    </xf>
    <xf numFmtId="44" fontId="0" fillId="5" borderId="0" xfId="0" applyNumberFormat="1" applyFill="1" applyAlignment="1" applyProtection="1">
      <alignment horizontal="right" vertical="center"/>
      <protection locked="0"/>
    </xf>
    <xf numFmtId="0" fontId="14" fillId="8" borderId="0" xfId="0" applyFont="1" applyFill="1" applyAlignment="1" applyProtection="1">
      <alignment horizontal="left" vertical="center"/>
      <protection locked="0"/>
    </xf>
    <xf numFmtId="0" fontId="4" fillId="14" borderId="0" xfId="0" applyFont="1" applyFill="1" applyAlignment="1" applyProtection="1">
      <alignment horizontal="left" vertical="center" indent="1"/>
      <protection locked="0"/>
    </xf>
    <xf numFmtId="43" fontId="4" fillId="14" borderId="0" xfId="19" applyFont="1" applyFill="1" applyAlignment="1" applyProtection="1">
      <alignment vertical="center"/>
      <protection locked="0"/>
    </xf>
    <xf numFmtId="44" fontId="4" fillId="8" borderId="20" xfId="0" applyNumberFormat="1" applyFont="1" applyFill="1" applyBorder="1" applyAlignment="1" applyProtection="1">
      <alignment vertical="center"/>
      <protection locked="0"/>
    </xf>
    <xf numFmtId="44" fontId="4" fillId="8" borderId="20" xfId="1" applyFont="1" applyFill="1" applyBorder="1" applyAlignment="1" applyProtection="1">
      <alignment vertical="center"/>
      <protection locked="0"/>
    </xf>
    <xf numFmtId="44" fontId="0" fillId="3" borderId="0" xfId="1" applyFont="1" applyFill="1" applyAlignment="1" applyProtection="1">
      <alignment vertical="center"/>
      <protection locked="0"/>
    </xf>
    <xf numFmtId="0" fontId="14" fillId="13" borderId="0" xfId="0" applyFont="1" applyFill="1" applyAlignment="1" applyProtection="1">
      <alignment horizontal="left" vertical="center"/>
      <protection locked="0"/>
    </xf>
    <xf numFmtId="44" fontId="14" fillId="13" borderId="0" xfId="0" applyNumberFormat="1" applyFont="1" applyFill="1" applyAlignment="1" applyProtection="1">
      <alignment vertical="center"/>
      <protection locked="0"/>
    </xf>
    <xf numFmtId="44" fontId="14" fillId="13" borderId="0" xfId="1" applyFont="1" applyFill="1" applyAlignment="1" applyProtection="1">
      <alignment vertical="center"/>
      <protection locked="0"/>
    </xf>
    <xf numFmtId="44" fontId="14" fillId="5" borderId="0" xfId="0" applyNumberFormat="1" applyFont="1" applyFill="1" applyAlignment="1" applyProtection="1">
      <alignment vertical="center"/>
      <protection locked="0"/>
    </xf>
    <xf numFmtId="44" fontId="14" fillId="5" borderId="0" xfId="1" applyFont="1" applyFill="1" applyAlignment="1" applyProtection="1">
      <alignment vertical="center"/>
      <protection locked="0"/>
    </xf>
    <xf numFmtId="0" fontId="4" fillId="5" borderId="0" xfId="0" applyFont="1" applyFill="1" applyAlignment="1" applyProtection="1">
      <alignment horizontal="right" vertical="center"/>
      <protection locked="0"/>
    </xf>
    <xf numFmtId="44" fontId="0" fillId="13" borderId="20" xfId="0" applyNumberFormat="1" applyFill="1" applyBorder="1"/>
    <xf numFmtId="44" fontId="17" fillId="13" borderId="0" xfId="0" applyNumberFormat="1" applyFont="1" applyFill="1"/>
    <xf numFmtId="43" fontId="4" fillId="5" borderId="0" xfId="19" applyFont="1" applyFill="1" applyAlignment="1" applyProtection="1">
      <alignment horizontal="right" vertical="center"/>
      <protection locked="0"/>
    </xf>
    <xf numFmtId="44" fontId="4" fillId="5" borderId="0" xfId="0" applyNumberFormat="1" applyFont="1" applyFill="1" applyAlignment="1" applyProtection="1">
      <alignment horizontal="right" vertical="center"/>
      <protection locked="0"/>
    </xf>
    <xf numFmtId="0" fontId="4" fillId="5" borderId="0" xfId="0" applyFont="1" applyFill="1" applyAlignment="1">
      <alignment horizontal="right"/>
    </xf>
    <xf numFmtId="44" fontId="0" fillId="13" borderId="0" xfId="0" applyNumberFormat="1" applyFill="1"/>
    <xf numFmtId="44" fontId="17" fillId="13" borderId="20" xfId="0" applyNumberFormat="1" applyFont="1" applyFill="1" applyBorder="1"/>
    <xf numFmtId="0" fontId="9" fillId="0" borderId="0" xfId="0" applyFont="1" applyAlignment="1" applyProtection="1">
      <alignment vertical="center"/>
      <protection locked="0"/>
    </xf>
    <xf numFmtId="44" fontId="0" fillId="13" borderId="0" xfId="1" applyFont="1" applyFill="1"/>
    <xf numFmtId="0" fontId="12" fillId="5" borderId="0" xfId="20" applyFill="1"/>
    <xf numFmtId="43" fontId="0" fillId="5" borderId="0" xfId="19" applyFont="1" applyFill="1" applyAlignment="1">
      <alignment horizontal="right"/>
    </xf>
    <xf numFmtId="44" fontId="0" fillId="5" borderId="0" xfId="1" applyFont="1" applyFill="1" applyAlignment="1">
      <alignment horizontal="right"/>
    </xf>
    <xf numFmtId="0" fontId="0" fillId="16" borderId="28" xfId="0" applyFill="1" applyBorder="1"/>
    <xf numFmtId="0" fontId="17" fillId="13" borderId="0" xfId="0" applyFont="1" applyFill="1" applyAlignment="1">
      <alignment vertical="center"/>
    </xf>
    <xf numFmtId="44" fontId="17" fillId="13" borderId="0" xfId="0" applyNumberFormat="1" applyFont="1" applyFill="1" applyAlignment="1">
      <alignment vertical="center"/>
    </xf>
    <xf numFmtId="0" fontId="0" fillId="13" borderId="34" xfId="0" applyFill="1" applyBorder="1" applyAlignment="1">
      <alignment horizontal="left"/>
    </xf>
    <xf numFmtId="44" fontId="0" fillId="5" borderId="4" xfId="1" applyFont="1" applyFill="1" applyBorder="1"/>
    <xf numFmtId="44" fontId="17" fillId="13" borderId="6" xfId="0" applyNumberFormat="1" applyFont="1" applyFill="1" applyBorder="1"/>
    <xf numFmtId="0" fontId="0" fillId="5" borderId="30" xfId="0" applyFill="1" applyBorder="1" applyAlignment="1">
      <alignment horizontal="left" vertical="center"/>
    </xf>
    <xf numFmtId="43" fontId="4" fillId="5" borderId="0" xfId="19" applyFont="1" applyFill="1" applyBorder="1" applyAlignment="1" applyProtection="1">
      <alignment horizontal="right" vertical="center"/>
      <protection locked="0"/>
    </xf>
    <xf numFmtId="43" fontId="0" fillId="5" borderId="0" xfId="19" applyFont="1" applyFill="1" applyBorder="1" applyAlignment="1" applyProtection="1">
      <alignment vertical="center"/>
      <protection locked="0"/>
    </xf>
    <xf numFmtId="44" fontId="0" fillId="5" borderId="0" xfId="1" applyFont="1" applyFill="1" applyBorder="1" applyAlignment="1" applyProtection="1">
      <alignment vertical="center"/>
      <protection locked="0"/>
    </xf>
    <xf numFmtId="44" fontId="0" fillId="5" borderId="0" xfId="1" applyFont="1" applyFill="1" applyBorder="1"/>
    <xf numFmtId="0" fontId="0" fillId="0" borderId="0" xfId="0" quotePrefix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16" fillId="5" borderId="0" xfId="0" applyFont="1" applyFill="1" applyAlignment="1" applyProtection="1">
      <alignment horizontal="left" vertical="center"/>
      <protection locked="0"/>
    </xf>
    <xf numFmtId="0" fontId="0" fillId="5" borderId="0" xfId="0" applyFill="1" applyAlignment="1" applyProtection="1">
      <alignment horizontal="left" vertical="center"/>
      <protection locked="0"/>
    </xf>
    <xf numFmtId="0" fontId="14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44" fontId="4" fillId="5" borderId="29" xfId="1" applyFont="1" applyFill="1" applyBorder="1" applyAlignment="1">
      <alignment vertical="center"/>
    </xf>
    <xf numFmtId="0" fontId="0" fillId="13" borderId="28" xfId="0" applyFill="1" applyBorder="1" applyAlignment="1">
      <alignment vertical="center"/>
    </xf>
    <xf numFmtId="0" fontId="0" fillId="13" borderId="28" xfId="0" applyFill="1" applyBorder="1" applyAlignment="1">
      <alignment horizontal="right" vertical="center"/>
    </xf>
    <xf numFmtId="44" fontId="0" fillId="5" borderId="29" xfId="1" applyFont="1" applyFill="1" applyBorder="1" applyAlignment="1">
      <alignment vertical="center"/>
    </xf>
    <xf numFmtId="44" fontId="0" fillId="5" borderId="0" xfId="0" applyNumberFormat="1" applyFill="1" applyAlignment="1">
      <alignment vertical="center"/>
    </xf>
    <xf numFmtId="44" fontId="0" fillId="5" borderId="8" xfId="0" applyNumberFormat="1" applyFill="1" applyBorder="1" applyAlignment="1">
      <alignment horizontal="center" vertical="center"/>
    </xf>
    <xf numFmtId="0" fontId="0" fillId="13" borderId="28" xfId="0" applyFill="1" applyBorder="1" applyAlignment="1">
      <alignment horizontal="left" vertical="center"/>
    </xf>
    <xf numFmtId="0" fontId="0" fillId="13" borderId="0" xfId="0" applyFill="1" applyAlignment="1">
      <alignment horizontal="right" vertical="center"/>
    </xf>
    <xf numFmtId="0" fontId="12" fillId="5" borderId="0" xfId="20" applyFill="1" applyAlignment="1">
      <alignment vertical="center"/>
    </xf>
    <xf numFmtId="0" fontId="14" fillId="9" borderId="0" xfId="0" applyFont="1" applyFill="1" applyAlignment="1" applyProtection="1">
      <alignment horizontal="left" vertical="center"/>
      <protection locked="0"/>
    </xf>
    <xf numFmtId="44" fontId="14" fillId="9" borderId="0" xfId="0" applyNumberFormat="1" applyFont="1" applyFill="1" applyAlignment="1" applyProtection="1">
      <alignment vertical="center"/>
      <protection locked="0"/>
    </xf>
    <xf numFmtId="44" fontId="14" fillId="9" borderId="0" xfId="1" applyFont="1" applyFill="1" applyAlignment="1" applyProtection="1">
      <alignment vertical="center"/>
      <protection locked="0"/>
    </xf>
    <xf numFmtId="0" fontId="21" fillId="5" borderId="0" xfId="0" applyFont="1" applyFill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1" fillId="5" borderId="0" xfId="0" applyFont="1" applyFill="1" applyAlignment="1">
      <alignment vertical="center"/>
    </xf>
    <xf numFmtId="0" fontId="23" fillId="5" borderId="0" xfId="0" applyFont="1" applyFill="1" applyAlignment="1">
      <alignment vertical="center"/>
    </xf>
    <xf numFmtId="0" fontId="11" fillId="5" borderId="0" xfId="0" applyFont="1" applyFill="1"/>
    <xf numFmtId="0" fontId="22" fillId="5" borderId="0" xfId="0" applyFont="1" applyFill="1"/>
    <xf numFmtId="43" fontId="22" fillId="5" borderId="0" xfId="19" applyFont="1" applyFill="1" applyAlignment="1">
      <alignment vertical="center"/>
    </xf>
    <xf numFmtId="0" fontId="0" fillId="13" borderId="30" xfId="0" applyFill="1" applyBorder="1" applyAlignment="1">
      <alignment horizontal="left"/>
    </xf>
    <xf numFmtId="0" fontId="0" fillId="13" borderId="31" xfId="0" applyFill="1" applyBorder="1" applyAlignment="1">
      <alignment horizontal="left"/>
    </xf>
    <xf numFmtId="0" fontId="0" fillId="13" borderId="32" xfId="0" applyFill="1" applyBorder="1" applyAlignment="1">
      <alignment horizontal="left"/>
    </xf>
    <xf numFmtId="0" fontId="0" fillId="0" borderId="28" xfId="0" applyBorder="1" applyAlignment="1">
      <alignment horizontal="right" vertical="center"/>
    </xf>
    <xf numFmtId="44" fontId="0" fillId="0" borderId="28" xfId="1" applyFont="1" applyFill="1" applyBorder="1" applyAlignment="1">
      <alignment vertical="center"/>
    </xf>
    <xf numFmtId="0" fontId="17" fillId="5" borderId="0" xfId="0" applyFont="1" applyFill="1" applyAlignment="1">
      <alignment horizontal="left" vertical="center"/>
    </xf>
    <xf numFmtId="0" fontId="1" fillId="13" borderId="0" xfId="0" applyFont="1" applyFill="1" applyAlignment="1">
      <alignment vertical="center"/>
    </xf>
    <xf numFmtId="0" fontId="1" fillId="13" borderId="0" xfId="0" applyFont="1" applyFill="1"/>
    <xf numFmtId="0" fontId="0" fillId="0" borderId="28" xfId="0" applyBorder="1" applyAlignment="1">
      <alignment vertical="center"/>
    </xf>
    <xf numFmtId="0" fontId="1" fillId="5" borderId="0" xfId="0" applyFont="1" applyFill="1" applyAlignment="1" applyProtection="1">
      <alignment horizontal="left" vertical="center"/>
      <protection locked="0"/>
    </xf>
    <xf numFmtId="0" fontId="1" fillId="5" borderId="0" xfId="0" applyFont="1" applyFill="1" applyAlignment="1">
      <alignment vertical="center"/>
    </xf>
    <xf numFmtId="0" fontId="1" fillId="5" borderId="0" xfId="0" applyFont="1" applyFill="1" applyAlignment="1">
      <alignment horizontal="right" vertical="center"/>
    </xf>
    <xf numFmtId="0" fontId="0" fillId="5" borderId="30" xfId="0" applyFill="1" applyBorder="1" applyAlignment="1" applyProtection="1">
      <alignment horizontal="left" vertical="center" wrapText="1"/>
      <protection locked="0"/>
    </xf>
    <xf numFmtId="0" fontId="0" fillId="5" borderId="31" xfId="0" applyFill="1" applyBorder="1" applyAlignment="1" applyProtection="1">
      <alignment horizontal="left" vertical="center" wrapText="1"/>
      <protection locked="0"/>
    </xf>
    <xf numFmtId="0" fontId="0" fillId="5" borderId="32" xfId="0" applyFill="1" applyBorder="1" applyAlignment="1" applyProtection="1">
      <alignment horizontal="left" vertical="center" wrapText="1"/>
      <protection locked="0"/>
    </xf>
    <xf numFmtId="0" fontId="0" fillId="5" borderId="41" xfId="0" applyFill="1" applyBorder="1"/>
    <xf numFmtId="0" fontId="0" fillId="5" borderId="31" xfId="0" applyFill="1" applyBorder="1"/>
    <xf numFmtId="0" fontId="0" fillId="0" borderId="30" xfId="0" applyBorder="1" applyAlignment="1" applyProtection="1">
      <alignment horizontal="left" vertical="center" wrapText="1"/>
      <protection locked="0"/>
    </xf>
    <xf numFmtId="0" fontId="0" fillId="0" borderId="32" xfId="0" applyBorder="1" applyAlignment="1" applyProtection="1">
      <alignment horizontal="left" vertical="center" wrapText="1"/>
      <protection locked="0"/>
    </xf>
    <xf numFmtId="0" fontId="0" fillId="0" borderId="31" xfId="0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0" fillId="13" borderId="41" xfId="0" applyFill="1" applyBorder="1" applyAlignment="1">
      <alignment horizontal="right" vertical="center"/>
    </xf>
    <xf numFmtId="0" fontId="0" fillId="5" borderId="34" xfId="0" applyFill="1" applyBorder="1" applyAlignment="1">
      <alignment horizontal="right" vertical="center"/>
    </xf>
    <xf numFmtId="44" fontId="0" fillId="13" borderId="1" xfId="1" applyFont="1" applyFill="1" applyBorder="1" applyAlignment="1">
      <alignment horizontal="right" vertical="center"/>
    </xf>
    <xf numFmtId="0" fontId="14" fillId="8" borderId="20" xfId="0" applyFont="1" applyFill="1" applyBorder="1" applyAlignment="1" applyProtection="1">
      <alignment vertical="center"/>
      <protection locked="0"/>
    </xf>
    <xf numFmtId="44" fontId="14" fillId="8" borderId="20" xfId="0" applyNumberFormat="1" applyFont="1" applyFill="1" applyBorder="1" applyAlignment="1" applyProtection="1">
      <alignment vertical="center"/>
      <protection locked="0"/>
    </xf>
    <xf numFmtId="44" fontId="14" fillId="9" borderId="20" xfId="0" applyNumberFormat="1" applyFont="1" applyFill="1" applyBorder="1" applyAlignment="1" applyProtection="1">
      <alignment vertical="center"/>
      <protection locked="0"/>
    </xf>
    <xf numFmtId="44" fontId="14" fillId="9" borderId="6" xfId="0" applyNumberFormat="1" applyFont="1" applyFill="1" applyBorder="1" applyAlignment="1" applyProtection="1">
      <alignment vertical="center"/>
      <protection locked="0"/>
    </xf>
    <xf numFmtId="0" fontId="0" fillId="13" borderId="30" xfId="0" applyFill="1" applyBorder="1" applyAlignment="1">
      <alignment horizontal="left" vertical="center"/>
    </xf>
    <xf numFmtId="44" fontId="14" fillId="13" borderId="0" xfId="0" applyNumberFormat="1" applyFont="1" applyFill="1" applyAlignment="1">
      <alignment vertical="center"/>
    </xf>
    <xf numFmtId="0" fontId="4" fillId="5" borderId="0" xfId="0" applyFont="1" applyFill="1" applyAlignment="1" applyProtection="1">
      <alignment vertic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4" fillId="8" borderId="0" xfId="0" applyFont="1" applyFill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8" fillId="0" borderId="4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1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 indent="1"/>
      <protection locked="0"/>
    </xf>
    <xf numFmtId="0" fontId="4" fillId="0" borderId="0" xfId="0" applyFont="1" applyProtection="1">
      <protection locked="0"/>
    </xf>
    <xf numFmtId="44" fontId="5" fillId="9" borderId="14" xfId="1" applyFont="1" applyFill="1" applyBorder="1" applyAlignment="1" applyProtection="1">
      <alignment horizontal="center"/>
      <protection locked="0"/>
    </xf>
    <xf numFmtId="44" fontId="5" fillId="9" borderId="0" xfId="1" applyFont="1" applyFill="1" applyAlignment="1" applyProtection="1">
      <alignment horizontal="center"/>
      <protection locked="0"/>
    </xf>
    <xf numFmtId="0" fontId="0" fillId="8" borderId="0" xfId="0" applyFill="1" applyAlignment="1" applyProtection="1">
      <alignment horizontal="left"/>
      <protection locked="0"/>
    </xf>
    <xf numFmtId="0" fontId="4" fillId="0" borderId="0" xfId="0" applyFont="1" applyAlignment="1" applyProtection="1">
      <alignment horizontal="left" indent="1"/>
      <protection locked="0"/>
    </xf>
    <xf numFmtId="0" fontId="14" fillId="8" borderId="28" xfId="0" applyFont="1" applyFill="1" applyBorder="1" applyAlignment="1" applyProtection="1">
      <alignment horizontal="left" vertical="center"/>
      <protection locked="0"/>
    </xf>
    <xf numFmtId="0" fontId="14" fillId="8" borderId="0" xfId="0" applyFont="1" applyFill="1" applyAlignment="1" applyProtection="1">
      <alignment horizontal="right" vertical="center"/>
      <protection locked="0"/>
    </xf>
    <xf numFmtId="0" fontId="14" fillId="8" borderId="33" xfId="0" applyFont="1" applyFill="1" applyBorder="1" applyAlignment="1" applyProtection="1">
      <alignment horizontal="right" vertical="center"/>
      <protection locked="0"/>
    </xf>
    <xf numFmtId="0" fontId="20" fillId="8" borderId="30" xfId="0" applyFont="1" applyFill="1" applyBorder="1" applyAlignment="1" applyProtection="1">
      <alignment horizontal="center" vertical="center"/>
      <protection locked="0"/>
    </xf>
    <xf numFmtId="0" fontId="20" fillId="8" borderId="31" xfId="0" applyFont="1" applyFill="1" applyBorder="1" applyAlignment="1" applyProtection="1">
      <alignment horizontal="center" vertical="center"/>
      <protection locked="0"/>
    </xf>
    <xf numFmtId="0" fontId="20" fillId="8" borderId="32" xfId="0" applyFont="1" applyFill="1" applyBorder="1" applyAlignment="1" applyProtection="1">
      <alignment horizontal="center" vertical="center"/>
      <protection locked="0"/>
    </xf>
    <xf numFmtId="0" fontId="4" fillId="15" borderId="0" xfId="0" applyFont="1" applyFill="1" applyAlignment="1" applyProtection="1">
      <alignment horizontal="center" vertical="center" wrapText="1"/>
      <protection locked="0"/>
    </xf>
    <xf numFmtId="0" fontId="4" fillId="17" borderId="0" xfId="0" applyFont="1" applyFill="1" applyAlignment="1" applyProtection="1">
      <alignment horizontal="center" vertical="center" wrapText="1"/>
      <protection locked="0"/>
    </xf>
    <xf numFmtId="0" fontId="4" fillId="7" borderId="0" xfId="0" applyFont="1" applyFill="1" applyAlignment="1" applyProtection="1">
      <alignment horizontal="center" vertical="center" wrapText="1"/>
      <protection locked="0"/>
    </xf>
    <xf numFmtId="0" fontId="4" fillId="8" borderId="0" xfId="0" applyFont="1" applyFill="1" applyAlignment="1" applyProtection="1">
      <alignment horizontal="left" vertical="center"/>
      <protection locked="0"/>
    </xf>
    <xf numFmtId="0" fontId="1" fillId="8" borderId="0" xfId="0" applyFont="1" applyFill="1" applyAlignment="1" applyProtection="1">
      <alignment horizontal="left" vertical="center" wrapText="1"/>
      <protection locked="0"/>
    </xf>
    <xf numFmtId="0" fontId="17" fillId="8" borderId="0" xfId="0" applyFont="1" applyFill="1" applyAlignment="1" applyProtection="1">
      <alignment horizontal="left" vertical="center" wrapText="1"/>
      <protection locked="0"/>
    </xf>
    <xf numFmtId="0" fontId="0" fillId="5" borderId="28" xfId="0" applyFill="1" applyBorder="1" applyAlignment="1">
      <alignment horizontal="left"/>
    </xf>
    <xf numFmtId="0" fontId="17" fillId="5" borderId="0" xfId="0" applyFont="1" applyFill="1" applyAlignment="1">
      <alignment horizontal="left" vertical="center"/>
    </xf>
    <xf numFmtId="0" fontId="0" fillId="13" borderId="28" xfId="0" applyFill="1" applyBorder="1" applyAlignment="1">
      <alignment horizontal="left"/>
    </xf>
    <xf numFmtId="0" fontId="0" fillId="13" borderId="30" xfId="0" applyFill="1" applyBorder="1" applyAlignment="1">
      <alignment horizontal="left"/>
    </xf>
    <xf numFmtId="0" fontId="0" fillId="13" borderId="31" xfId="0" applyFill="1" applyBorder="1" applyAlignment="1">
      <alignment horizontal="left"/>
    </xf>
    <xf numFmtId="0" fontId="0" fillId="13" borderId="32" xfId="0" applyFill="1" applyBorder="1" applyAlignment="1">
      <alignment horizontal="left"/>
    </xf>
    <xf numFmtId="0" fontId="0" fillId="5" borderId="30" xfId="0" applyFill="1" applyBorder="1" applyAlignment="1">
      <alignment horizontal="left"/>
    </xf>
    <xf numFmtId="0" fontId="0" fillId="5" borderId="31" xfId="0" applyFill="1" applyBorder="1" applyAlignment="1">
      <alignment horizontal="left"/>
    </xf>
    <xf numFmtId="0" fontId="0" fillId="5" borderId="32" xfId="0" applyFill="1" applyBorder="1" applyAlignment="1">
      <alignment horizontal="left"/>
    </xf>
    <xf numFmtId="0" fontId="0" fillId="5" borderId="30" xfId="0" applyFill="1" applyBorder="1" applyAlignment="1">
      <alignment horizontal="left" vertical="center"/>
    </xf>
    <xf numFmtId="0" fontId="0" fillId="5" borderId="31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13" borderId="28" xfId="0" applyFill="1" applyBorder="1" applyAlignment="1">
      <alignment horizontal="left" vertical="center"/>
    </xf>
    <xf numFmtId="0" fontId="0" fillId="5" borderId="28" xfId="0" applyFill="1" applyBorder="1" applyAlignment="1">
      <alignment horizontal="left" vertical="center"/>
    </xf>
    <xf numFmtId="0" fontId="0" fillId="13" borderId="30" xfId="0" applyFill="1" applyBorder="1" applyAlignment="1">
      <alignment horizontal="left" vertical="center"/>
    </xf>
    <xf numFmtId="0" fontId="0" fillId="13" borderId="31" xfId="0" applyFill="1" applyBorder="1" applyAlignment="1">
      <alignment horizontal="left" vertical="center"/>
    </xf>
    <xf numFmtId="0" fontId="0" fillId="13" borderId="32" xfId="0" applyFill="1" applyBorder="1" applyAlignment="1">
      <alignment horizontal="left" vertical="center"/>
    </xf>
    <xf numFmtId="0" fontId="0" fillId="5" borderId="30" xfId="0" applyFill="1" applyBorder="1" applyAlignment="1">
      <alignment horizontal="left" vertical="center" wrapText="1"/>
    </xf>
    <xf numFmtId="0" fontId="0" fillId="5" borderId="31" xfId="0" applyFill="1" applyBorder="1" applyAlignment="1">
      <alignment horizontal="left" vertical="center" wrapText="1"/>
    </xf>
    <xf numFmtId="0" fontId="0" fillId="5" borderId="32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left" wrapText="1"/>
    </xf>
    <xf numFmtId="0" fontId="22" fillId="5" borderId="28" xfId="0" applyFont="1" applyFill="1" applyBorder="1" applyAlignment="1">
      <alignment horizontal="left"/>
    </xf>
    <xf numFmtId="0" fontId="0" fillId="5" borderId="30" xfId="0" applyFill="1" applyBorder="1" applyAlignment="1">
      <alignment horizontal="left" wrapText="1"/>
    </xf>
    <xf numFmtId="0" fontId="22" fillId="5" borderId="28" xfId="0" applyFont="1" applyFill="1" applyBorder="1" applyAlignment="1">
      <alignment horizontal="left" wrapText="1"/>
    </xf>
    <xf numFmtId="0" fontId="22" fillId="5" borderId="30" xfId="0" applyFont="1" applyFill="1" applyBorder="1" applyAlignment="1">
      <alignment horizontal="left"/>
    </xf>
    <xf numFmtId="0" fontId="22" fillId="5" borderId="31" xfId="0" applyFont="1" applyFill="1" applyBorder="1" applyAlignment="1">
      <alignment horizontal="left"/>
    </xf>
    <xf numFmtId="0" fontId="22" fillId="5" borderId="32" xfId="0" applyFont="1" applyFill="1" applyBorder="1" applyAlignment="1">
      <alignment horizontal="left"/>
    </xf>
    <xf numFmtId="0" fontId="1" fillId="5" borderId="0" xfId="0" applyFont="1" applyFill="1" applyAlignment="1">
      <alignment horizontal="left" vertical="center"/>
    </xf>
    <xf numFmtId="0" fontId="16" fillId="5" borderId="30" xfId="0" applyFont="1" applyFill="1" applyBorder="1" applyAlignment="1">
      <alignment horizontal="left" vertical="top" wrapText="1"/>
    </xf>
    <xf numFmtId="0" fontId="16" fillId="5" borderId="31" xfId="0" applyFont="1" applyFill="1" applyBorder="1" applyAlignment="1">
      <alignment horizontal="left" vertical="top" wrapText="1"/>
    </xf>
    <xf numFmtId="0" fontId="16" fillId="5" borderId="32" xfId="0" applyFont="1" applyFill="1" applyBorder="1" applyAlignment="1">
      <alignment horizontal="left" vertical="top" wrapText="1"/>
    </xf>
    <xf numFmtId="0" fontId="12" fillId="5" borderId="28" xfId="20" applyFill="1" applyBorder="1" applyAlignment="1">
      <alignment horizontal="left"/>
    </xf>
    <xf numFmtId="0" fontId="11" fillId="5" borderId="36" xfId="0" applyFont="1" applyFill="1" applyBorder="1" applyAlignment="1">
      <alignment horizontal="left" vertical="top" wrapText="1"/>
    </xf>
    <xf numFmtId="0" fontId="0" fillId="0" borderId="35" xfId="0" applyBorder="1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17" fillId="13" borderId="0" xfId="0" applyFont="1" applyFill="1" applyAlignment="1">
      <alignment horizontal="left"/>
    </xf>
    <xf numFmtId="44" fontId="0" fillId="5" borderId="0" xfId="0" applyNumberFormat="1" applyFill="1" applyAlignment="1" applyProtection="1">
      <alignment horizontal="right" vertical="center"/>
      <protection locked="0"/>
    </xf>
    <xf numFmtId="0" fontId="0" fillId="5" borderId="30" xfId="0" applyFill="1" applyBorder="1" applyAlignment="1" applyProtection="1">
      <alignment horizontal="left" vertical="center" wrapText="1"/>
      <protection locked="0"/>
    </xf>
    <xf numFmtId="0" fontId="0" fillId="5" borderId="31" xfId="0" applyFill="1" applyBorder="1" applyAlignment="1" applyProtection="1">
      <alignment horizontal="left" vertical="center" wrapText="1"/>
      <protection locked="0"/>
    </xf>
    <xf numFmtId="0" fontId="0" fillId="5" borderId="32" xfId="0" applyFill="1" applyBorder="1" applyAlignment="1" applyProtection="1">
      <alignment horizontal="left" vertical="center" wrapText="1"/>
      <protection locked="0"/>
    </xf>
    <xf numFmtId="0" fontId="0" fillId="0" borderId="30" xfId="0" applyBorder="1" applyAlignment="1" applyProtection="1">
      <alignment horizontal="left" vertical="center" wrapText="1"/>
      <protection locked="0"/>
    </xf>
    <xf numFmtId="0" fontId="0" fillId="0" borderId="31" xfId="0" applyBorder="1" applyAlignment="1" applyProtection="1">
      <alignment horizontal="left" vertical="center" wrapText="1"/>
      <protection locked="0"/>
    </xf>
    <xf numFmtId="0" fontId="0" fillId="0" borderId="32" xfId="0" applyBorder="1" applyAlignment="1" applyProtection="1">
      <alignment horizontal="left" vertical="center" wrapText="1"/>
      <protection locked="0"/>
    </xf>
  </cellXfs>
  <cellStyles count="21">
    <cellStyle name="Comma" xfId="19" builtinId="3"/>
    <cellStyle name="Currency" xfId="1" builtinId="4"/>
    <cellStyle name="Followed Hyperlink" xfId="18" builtinId="9" hidden="1"/>
    <cellStyle name="Followed Hyperlink" xfId="16" builtinId="9" hidden="1"/>
    <cellStyle name="Followed Hyperlink" xfId="11" builtinId="9" hidden="1"/>
    <cellStyle name="Followed Hyperlink" xfId="13" builtinId="9" hidden="1"/>
    <cellStyle name="Followed Hyperlink" xfId="3" builtinId="9" hidden="1"/>
    <cellStyle name="Followed Hyperlink" xfId="5" builtinId="9" hidden="1"/>
    <cellStyle name="Followed Hyperlink" xfId="9" builtinId="9" hidden="1"/>
    <cellStyle name="Followed Hyperlink" xfId="7" builtinId="9" hidden="1"/>
    <cellStyle name="Hyperlink" xfId="8" builtinId="8" hidden="1"/>
    <cellStyle name="Hyperlink" xfId="15" builtinId="8" hidden="1"/>
    <cellStyle name="Hyperlink" xfId="12" builtinId="8" hidden="1"/>
    <cellStyle name="Hyperlink" xfId="4" builtinId="8" hidden="1"/>
    <cellStyle name="Hyperlink" xfId="17" builtinId="8" hidden="1"/>
    <cellStyle name="Hyperlink" xfId="2" builtinId="8" hidden="1"/>
    <cellStyle name="Hyperlink" xfId="10" builtinId="8" hidden="1"/>
    <cellStyle name="Hyperlink" xfId="6" builtinId="8" hidden="1"/>
    <cellStyle name="Hyperlink" xfId="20" builtinId="8"/>
    <cellStyle name="Normal" xfId="0" builtinId="0"/>
    <cellStyle name="Percent" xfId="14" builtinId="5"/>
  </cellStyles>
  <dxfs count="0"/>
  <tableStyles count="0" defaultTableStyle="TableStyleMedium2" defaultPivotStyle="PivotStyleLight16"/>
  <colors>
    <mruColors>
      <color rgb="FFFFFFB9"/>
      <color rgb="FFFDA6FF"/>
      <color rgb="FFFF8AF7"/>
      <color rgb="FFFF4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Beattie Passive (2015)">
  <a:themeElements>
    <a:clrScheme name="Beattie Passiv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9DBD36"/>
      </a:accent1>
      <a:accent2>
        <a:srgbClr val="53257E"/>
      </a:accent2>
      <a:accent3>
        <a:srgbClr val="C5D686"/>
      </a:accent3>
      <a:accent4>
        <a:srgbClr val="B2B2B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ccentur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rtlCol="0" anchor="ctr"/>
      <a:lstStyle>
        <a:defPPr algn="ctr">
          <a:defRPr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www.insulationshop.co/10mm_versapanel_cement_bonded_particle_board.html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2:Q121"/>
  <sheetViews>
    <sheetView showGridLines="0" topLeftCell="H1" zoomScale="97" zoomScaleNormal="97" zoomScalePageLayoutView="97" workbookViewId="0">
      <selection activeCell="K15" sqref="K15"/>
    </sheetView>
  </sheetViews>
  <sheetFormatPr defaultColWidth="8.58203125" defaultRowHeight="14"/>
  <cols>
    <col min="1" max="1" width="2.58203125" style="1" customWidth="1"/>
    <col min="2" max="2" width="3.58203125" style="1" customWidth="1"/>
    <col min="3" max="3" width="28.08203125" style="1" customWidth="1"/>
    <col min="4" max="5" width="13.58203125" style="1" customWidth="1"/>
    <col min="6" max="6" width="12.58203125" style="1" customWidth="1"/>
    <col min="7" max="7" width="4.5" style="1" customWidth="1"/>
    <col min="8" max="8" width="2.08203125" style="1" customWidth="1"/>
    <col min="9" max="9" width="56.5" style="1" customWidth="1"/>
    <col min="10" max="10" width="5.6640625" style="1" customWidth="1"/>
    <col min="11" max="11" width="13.5" style="1" customWidth="1"/>
    <col min="12" max="12" width="10.5" style="1" bestFit="1" customWidth="1"/>
    <col min="13" max="13" width="11.6640625" style="1" customWidth="1"/>
    <col min="14" max="14" width="3.58203125" style="1" customWidth="1"/>
    <col min="15" max="15" width="13.5" style="1" customWidth="1"/>
    <col min="16" max="16" width="14.08203125" style="1" customWidth="1"/>
    <col min="17" max="16384" width="8.58203125" style="1"/>
  </cols>
  <sheetData>
    <row r="2" spans="1:17" ht="14.5" thickBot="1">
      <c r="J2" s="242" t="s">
        <v>1</v>
      </c>
      <c r="K2" s="243"/>
      <c r="L2" s="243"/>
      <c r="M2" s="243"/>
      <c r="N2" s="244"/>
      <c r="P2" s="1" t="s">
        <v>85</v>
      </c>
      <c r="Q2" s="62">
        <v>0.12</v>
      </c>
    </row>
    <row r="3" spans="1:17" ht="17" thickBot="1">
      <c r="J3" s="3" t="s">
        <v>2</v>
      </c>
      <c r="K3" s="4">
        <v>108</v>
      </c>
      <c r="L3" s="5"/>
      <c r="M3" s="6">
        <f>K3*10.761</f>
        <v>1162.1879999999999</v>
      </c>
      <c r="N3" s="7" t="s">
        <v>3</v>
      </c>
    </row>
    <row r="4" spans="1:17">
      <c r="J4" s="8"/>
      <c r="K4" s="9"/>
      <c r="L4" s="9"/>
      <c r="M4" s="9"/>
      <c r="N4" s="10"/>
    </row>
    <row r="6" spans="1:17" ht="16">
      <c r="H6" s="11"/>
      <c r="K6" s="12" t="s">
        <v>1</v>
      </c>
      <c r="L6" s="12" t="s">
        <v>4</v>
      </c>
      <c r="M6" s="13" t="s">
        <v>5</v>
      </c>
      <c r="O6" s="12" t="s">
        <v>84</v>
      </c>
      <c r="P6" s="12" t="s">
        <v>0</v>
      </c>
    </row>
    <row r="7" spans="1:17">
      <c r="H7" s="11"/>
      <c r="I7" s="245" t="s">
        <v>6</v>
      </c>
      <c r="J7" s="245"/>
      <c r="K7" s="57">
        <v>0</v>
      </c>
      <c r="L7" s="57">
        <f>K7/$K$3</f>
        <v>0</v>
      </c>
      <c r="M7" s="57">
        <f>K7/$M$3</f>
        <v>0</v>
      </c>
      <c r="O7" s="57">
        <v>0</v>
      </c>
      <c r="P7" s="57">
        <f>O7/$K$3</f>
        <v>0</v>
      </c>
    </row>
    <row r="8" spans="1:17">
      <c r="I8" s="246" t="s">
        <v>7</v>
      </c>
      <c r="J8" s="246"/>
      <c r="K8" s="17">
        <f>L8*$K$3</f>
        <v>0</v>
      </c>
      <c r="L8" s="15"/>
      <c r="M8" s="16">
        <f>K8/$K$3</f>
        <v>0</v>
      </c>
      <c r="O8" s="17">
        <f>K8*0.17</f>
        <v>0</v>
      </c>
      <c r="P8" s="15">
        <f>K8+O8</f>
        <v>0</v>
      </c>
    </row>
    <row r="9" spans="1:17" ht="16.399999999999999" customHeight="1">
      <c r="D9" s="247" t="s">
        <v>8</v>
      </c>
      <c r="E9" s="247"/>
      <c r="F9" s="247"/>
      <c r="I9" s="246" t="s">
        <v>9</v>
      </c>
      <c r="J9" s="246"/>
      <c r="K9" s="17"/>
      <c r="L9" s="15"/>
      <c r="M9" s="16">
        <f t="shared" ref="M9:M72" si="0">K9/$K$3</f>
        <v>0</v>
      </c>
      <c r="O9" s="17">
        <f>K9*0.17</f>
        <v>0</v>
      </c>
      <c r="P9" s="15">
        <f>K9+O9</f>
        <v>0</v>
      </c>
    </row>
    <row r="10" spans="1:17" ht="24" customHeight="1" thickBot="1">
      <c r="A10" s="56"/>
      <c r="B10" s="248"/>
      <c r="C10" s="248"/>
      <c r="D10" s="249" t="s">
        <v>74</v>
      </c>
      <c r="E10" s="249"/>
      <c r="F10" s="249"/>
      <c r="G10" s="11"/>
      <c r="I10" s="250" t="s">
        <v>75</v>
      </c>
      <c r="J10" s="250"/>
      <c r="K10" s="69">
        <v>1400</v>
      </c>
      <c r="L10" s="15"/>
      <c r="M10" s="16">
        <f t="shared" si="0"/>
        <v>12.962962962962964</v>
      </c>
      <c r="O10" s="17">
        <f>K10*0.17</f>
        <v>238.00000000000003</v>
      </c>
      <c r="P10" s="15">
        <f>K10+O10</f>
        <v>1638</v>
      </c>
    </row>
    <row r="11" spans="1:17" ht="16.5" thickBot="1">
      <c r="C11" s="18" t="s">
        <v>10</v>
      </c>
      <c r="D11" s="71" t="s">
        <v>11</v>
      </c>
      <c r="E11" s="72" t="s">
        <v>86</v>
      </c>
      <c r="F11" s="73" t="s">
        <v>12</v>
      </c>
      <c r="K11" s="27">
        <v>1400</v>
      </c>
      <c r="L11" s="27"/>
      <c r="M11" s="16">
        <f t="shared" si="0"/>
        <v>12.962962962962964</v>
      </c>
      <c r="O11" s="27">
        <v>1400</v>
      </c>
      <c r="P11" s="27">
        <f>K11+O11</f>
        <v>2800</v>
      </c>
    </row>
    <row r="12" spans="1:17">
      <c r="B12" s="19">
        <v>1</v>
      </c>
      <c r="C12" s="20" t="s">
        <v>6</v>
      </c>
      <c r="D12" s="21"/>
      <c r="E12" s="63"/>
      <c r="F12" s="22"/>
      <c r="M12" s="16">
        <f t="shared" si="0"/>
        <v>0</v>
      </c>
    </row>
    <row r="13" spans="1:17">
      <c r="B13" s="23"/>
      <c r="C13" s="24" t="s">
        <v>6</v>
      </c>
      <c r="D13" s="25">
        <f>K11</f>
        <v>1400</v>
      </c>
      <c r="E13" s="15">
        <f>P11</f>
        <v>2800</v>
      </c>
      <c r="F13" s="26">
        <f>D13/K3</f>
        <v>12.962962962962964</v>
      </c>
      <c r="I13" s="59" t="s">
        <v>15</v>
      </c>
      <c r="J13" s="59"/>
      <c r="K13" s="57">
        <v>0</v>
      </c>
      <c r="L13" s="57"/>
      <c r="M13" s="16">
        <f t="shared" si="0"/>
        <v>0</v>
      </c>
      <c r="O13" s="57">
        <v>0</v>
      </c>
      <c r="P13" s="57">
        <v>0</v>
      </c>
    </row>
    <row r="14" spans="1:17">
      <c r="B14" s="28">
        <v>2</v>
      </c>
      <c r="C14" s="29" t="s">
        <v>13</v>
      </c>
      <c r="D14" s="30"/>
      <c r="E14" s="64"/>
      <c r="F14" s="31"/>
      <c r="I14" s="251" t="s">
        <v>78</v>
      </c>
      <c r="J14" s="251"/>
      <c r="K14" s="17">
        <v>43368</v>
      </c>
      <c r="L14" s="15">
        <f>K14/K3</f>
        <v>401.55555555555554</v>
      </c>
      <c r="M14" s="16">
        <f t="shared" si="0"/>
        <v>401.55555555555554</v>
      </c>
      <c r="O14" s="17">
        <f>K14*$Q$2</f>
        <v>5204.16</v>
      </c>
      <c r="P14" s="15">
        <f>K14+O14</f>
        <v>48572.160000000003</v>
      </c>
      <c r="Q14" s="70">
        <v>0.05</v>
      </c>
    </row>
    <row r="15" spans="1:17">
      <c r="B15" s="23"/>
      <c r="C15" s="24" t="s">
        <v>14</v>
      </c>
      <c r="D15" s="25">
        <f>K14</f>
        <v>43368</v>
      </c>
      <c r="E15" s="15">
        <f>P16</f>
        <v>48572.160000000003</v>
      </c>
      <c r="F15" s="26">
        <f t="shared" ref="F15:F23" si="1">D15/$K$3</f>
        <v>401.55555555555554</v>
      </c>
      <c r="I15" s="246"/>
      <c r="J15" s="246"/>
      <c r="K15" s="17"/>
      <c r="L15" s="52"/>
      <c r="M15" s="16">
        <f t="shared" si="0"/>
        <v>0</v>
      </c>
      <c r="O15" s="17">
        <f t="shared" ref="O15:O78" si="2">K15*$Q$2</f>
        <v>0</v>
      </c>
      <c r="P15" s="15">
        <f>K15+O15</f>
        <v>0</v>
      </c>
    </row>
    <row r="16" spans="1:17" ht="14.5" thickBot="1">
      <c r="B16" s="23"/>
      <c r="C16" s="24" t="s">
        <v>16</v>
      </c>
      <c r="D16" s="25">
        <f>K23</f>
        <v>6000</v>
      </c>
      <c r="E16" s="15">
        <f>P23</f>
        <v>6720</v>
      </c>
      <c r="F16" s="26">
        <f t="shared" si="1"/>
        <v>55.555555555555557</v>
      </c>
      <c r="I16" s="48"/>
      <c r="J16" s="48"/>
      <c r="K16" s="27">
        <f>SUM(K14:K15)</f>
        <v>43368</v>
      </c>
      <c r="L16" s="27"/>
      <c r="M16" s="16">
        <f t="shared" si="0"/>
        <v>401.55555555555554</v>
      </c>
      <c r="O16" s="17">
        <f t="shared" si="2"/>
        <v>5204.16</v>
      </c>
      <c r="P16" s="27">
        <f>K16+O16</f>
        <v>48572.160000000003</v>
      </c>
    </row>
    <row r="17" spans="2:16" ht="14.5" thickTop="1">
      <c r="B17" s="23"/>
      <c r="C17" s="24" t="s">
        <v>17</v>
      </c>
      <c r="D17" s="25">
        <f>K27</f>
        <v>1600</v>
      </c>
      <c r="E17" s="15">
        <f>P27</f>
        <v>1792</v>
      </c>
      <c r="F17" s="26">
        <f t="shared" si="1"/>
        <v>14.814814814814815</v>
      </c>
      <c r="H17" s="11"/>
      <c r="I17" s="48"/>
      <c r="J17" s="48"/>
      <c r="K17" s="15"/>
      <c r="L17" s="15"/>
      <c r="M17" s="16">
        <f t="shared" si="0"/>
        <v>0</v>
      </c>
      <c r="O17" s="17">
        <f t="shared" si="2"/>
        <v>0</v>
      </c>
      <c r="P17" s="15"/>
    </row>
    <row r="18" spans="2:16">
      <c r="B18" s="23"/>
      <c r="C18" s="24" t="s">
        <v>18</v>
      </c>
      <c r="D18" s="25">
        <f>K32</f>
        <v>4500</v>
      </c>
      <c r="E18" s="15">
        <f>P32</f>
        <v>5040</v>
      </c>
      <c r="F18" s="26">
        <f t="shared" si="1"/>
        <v>41.666666666666664</v>
      </c>
      <c r="I18" s="253" t="s">
        <v>16</v>
      </c>
      <c r="J18" s="253"/>
      <c r="K18" s="17">
        <f>L18*$K$3</f>
        <v>0</v>
      </c>
      <c r="L18" s="15"/>
      <c r="M18" s="16">
        <f t="shared" si="0"/>
        <v>0</v>
      </c>
      <c r="O18" s="17">
        <f t="shared" si="2"/>
        <v>0</v>
      </c>
      <c r="P18" s="15">
        <f t="shared" ref="P18:P23" si="3">K18+O18</f>
        <v>0</v>
      </c>
    </row>
    <row r="19" spans="2:16">
      <c r="B19" s="23"/>
      <c r="C19" s="24" t="s">
        <v>42</v>
      </c>
      <c r="D19" s="25">
        <f>K38</f>
        <v>8082.56</v>
      </c>
      <c r="E19" s="15">
        <f>P38</f>
        <v>9052.467200000001</v>
      </c>
      <c r="F19" s="26">
        <f t="shared" si="1"/>
        <v>74.838518518518526</v>
      </c>
      <c r="I19" s="48" t="s">
        <v>26</v>
      </c>
      <c r="J19" s="48"/>
      <c r="K19" s="17">
        <v>2000</v>
      </c>
      <c r="L19" s="15"/>
      <c r="M19" s="16">
        <f t="shared" si="0"/>
        <v>18.518518518518519</v>
      </c>
      <c r="O19" s="17">
        <f t="shared" si="2"/>
        <v>240</v>
      </c>
      <c r="P19" s="15">
        <f t="shared" si="3"/>
        <v>2240</v>
      </c>
    </row>
    <row r="20" spans="2:16">
      <c r="B20" s="23"/>
      <c r="C20" s="24" t="s">
        <v>19</v>
      </c>
      <c r="D20" s="25">
        <f>K42</f>
        <v>1500</v>
      </c>
      <c r="E20" s="15">
        <f>P42</f>
        <v>1680</v>
      </c>
      <c r="F20" s="26">
        <f t="shared" si="1"/>
        <v>13.888888888888889</v>
      </c>
      <c r="I20" s="252" t="s">
        <v>28</v>
      </c>
      <c r="J20" s="252"/>
      <c r="K20" s="17">
        <v>1000</v>
      </c>
      <c r="L20" s="15"/>
      <c r="M20" s="16">
        <f t="shared" si="0"/>
        <v>9.2592592592592595</v>
      </c>
      <c r="O20" s="17">
        <f t="shared" si="2"/>
        <v>120</v>
      </c>
      <c r="P20" s="15">
        <f t="shared" si="3"/>
        <v>1120</v>
      </c>
    </row>
    <row r="21" spans="2:16">
      <c r="B21" s="23"/>
      <c r="C21" s="24" t="s">
        <v>20</v>
      </c>
      <c r="D21" s="25"/>
      <c r="E21" s="15"/>
      <c r="F21" s="26">
        <f t="shared" si="1"/>
        <v>0</v>
      </c>
      <c r="I21" s="252" t="s">
        <v>30</v>
      </c>
      <c r="J21" s="252"/>
      <c r="K21" s="17">
        <v>1000</v>
      </c>
      <c r="L21" s="15"/>
      <c r="M21" s="16">
        <f t="shared" si="0"/>
        <v>9.2592592592592595</v>
      </c>
      <c r="O21" s="17">
        <f t="shared" si="2"/>
        <v>120</v>
      </c>
      <c r="P21" s="15">
        <f t="shared" si="3"/>
        <v>1120</v>
      </c>
    </row>
    <row r="22" spans="2:16">
      <c r="B22" s="23"/>
      <c r="C22" s="32" t="s">
        <v>21</v>
      </c>
      <c r="D22" s="25">
        <f>K49</f>
        <v>2004.2790697674418</v>
      </c>
      <c r="E22" s="15">
        <f>P49</f>
        <v>2244.7925581395348</v>
      </c>
      <c r="F22" s="26">
        <f t="shared" si="1"/>
        <v>18.558139534883722</v>
      </c>
      <c r="I22" s="252" t="s">
        <v>32</v>
      </c>
      <c r="J22" s="252"/>
      <c r="K22" s="17">
        <v>2000</v>
      </c>
      <c r="L22" s="15"/>
      <c r="M22" s="16">
        <f t="shared" si="0"/>
        <v>18.518518518518519</v>
      </c>
      <c r="O22" s="17">
        <f t="shared" si="2"/>
        <v>240</v>
      </c>
      <c r="P22" s="15">
        <f t="shared" si="3"/>
        <v>2240</v>
      </c>
    </row>
    <row r="23" spans="2:16" ht="14.5" thickBot="1">
      <c r="B23" s="23"/>
      <c r="C23" s="32" t="s">
        <v>22</v>
      </c>
      <c r="D23" s="25">
        <f>K59</f>
        <v>3968.3720930232562</v>
      </c>
      <c r="E23" s="15">
        <f>P59</f>
        <v>4444.5767441860471</v>
      </c>
      <c r="F23" s="26">
        <f t="shared" si="1"/>
        <v>36.744186046511629</v>
      </c>
      <c r="K23" s="27">
        <f>SUM(K18:K22)</f>
        <v>6000</v>
      </c>
      <c r="L23" s="27"/>
      <c r="M23" s="16">
        <f t="shared" si="0"/>
        <v>55.555555555555557</v>
      </c>
      <c r="O23" s="17">
        <f t="shared" si="2"/>
        <v>720</v>
      </c>
      <c r="P23" s="27">
        <f t="shared" si="3"/>
        <v>6720</v>
      </c>
    </row>
    <row r="24" spans="2:16" ht="14.5" thickTop="1">
      <c r="B24" s="33">
        <v>3</v>
      </c>
      <c r="C24" s="29" t="s">
        <v>23</v>
      </c>
      <c r="D24" s="30"/>
      <c r="E24" s="64"/>
      <c r="F24" s="31"/>
      <c r="K24" s="15"/>
      <c r="L24" s="15"/>
      <c r="M24" s="16">
        <f t="shared" si="0"/>
        <v>0</v>
      </c>
      <c r="O24" s="17">
        <f t="shared" si="2"/>
        <v>0</v>
      </c>
      <c r="P24" s="15"/>
    </row>
    <row r="25" spans="2:16">
      <c r="B25" s="23"/>
      <c r="C25" s="24" t="s">
        <v>24</v>
      </c>
      <c r="D25" s="25">
        <f>K68</f>
        <v>6876.37</v>
      </c>
      <c r="E25" s="15">
        <f>P68</f>
        <v>7701.5343999999996</v>
      </c>
      <c r="F25" s="26">
        <f>D25/$K$3</f>
        <v>63.670092592592589</v>
      </c>
      <c r="I25" s="251" t="s">
        <v>17</v>
      </c>
      <c r="J25" s="251"/>
      <c r="K25" s="17">
        <f>L25*$K$3</f>
        <v>0</v>
      </c>
      <c r="L25" s="15"/>
      <c r="M25" s="16">
        <f t="shared" si="0"/>
        <v>0</v>
      </c>
      <c r="O25" s="17">
        <f t="shared" si="2"/>
        <v>0</v>
      </c>
      <c r="P25" s="15">
        <f t="shared" ref="P25:P56" si="4">K25+O25</f>
        <v>0</v>
      </c>
    </row>
    <row r="26" spans="2:16">
      <c r="B26" s="34"/>
      <c r="C26" s="24" t="s">
        <v>25</v>
      </c>
      <c r="D26" s="25">
        <f>K72</f>
        <v>3240</v>
      </c>
      <c r="E26" s="15">
        <f>P72</f>
        <v>3628.8</v>
      </c>
      <c r="F26" s="26">
        <f>D26/$K$3</f>
        <v>30</v>
      </c>
      <c r="I26" s="252" t="s">
        <v>37</v>
      </c>
      <c r="J26" s="252"/>
      <c r="K26" s="17">
        <v>1600</v>
      </c>
      <c r="L26" s="15"/>
      <c r="M26" s="16">
        <f t="shared" si="0"/>
        <v>14.814814814814815</v>
      </c>
      <c r="O26" s="17">
        <f t="shared" si="2"/>
        <v>192</v>
      </c>
      <c r="P26" s="15">
        <f t="shared" si="4"/>
        <v>1792</v>
      </c>
    </row>
    <row r="27" spans="2:16" ht="14.5" thickBot="1">
      <c r="B27" s="23"/>
      <c r="C27" s="24" t="s">
        <v>27</v>
      </c>
      <c r="D27" s="25">
        <f>K74</f>
        <v>4000</v>
      </c>
      <c r="E27" s="15">
        <f>P74</f>
        <v>4480</v>
      </c>
      <c r="F27" s="26">
        <f>D27/$K$3</f>
        <v>37.037037037037038</v>
      </c>
      <c r="K27" s="27">
        <f>SUM(K25:K26)</f>
        <v>1600</v>
      </c>
      <c r="L27" s="27"/>
      <c r="M27" s="16">
        <f t="shared" si="0"/>
        <v>14.814814814814815</v>
      </c>
      <c r="N27" s="15"/>
      <c r="O27" s="17">
        <f t="shared" si="2"/>
        <v>192</v>
      </c>
      <c r="P27" s="27">
        <f t="shared" si="4"/>
        <v>1792</v>
      </c>
    </row>
    <row r="28" spans="2:16" ht="14.5" thickTop="1">
      <c r="B28" s="23"/>
      <c r="C28" s="24" t="s">
        <v>29</v>
      </c>
      <c r="D28" s="25">
        <f>K76</f>
        <v>500</v>
      </c>
      <c r="E28" s="15">
        <f>P76</f>
        <v>560</v>
      </c>
      <c r="F28" s="26">
        <f>D28/$K$3</f>
        <v>4.6296296296296298</v>
      </c>
      <c r="K28" s="15"/>
      <c r="L28" s="15"/>
      <c r="M28" s="16">
        <f t="shared" si="0"/>
        <v>0</v>
      </c>
      <c r="N28" s="15"/>
      <c r="O28" s="17">
        <f t="shared" si="2"/>
        <v>0</v>
      </c>
      <c r="P28" s="15">
        <f t="shared" si="4"/>
        <v>0</v>
      </c>
    </row>
    <row r="29" spans="2:16">
      <c r="B29" s="33">
        <v>4</v>
      </c>
      <c r="C29" s="29" t="s">
        <v>31</v>
      </c>
      <c r="D29" s="30"/>
      <c r="E29" s="64"/>
      <c r="F29" s="31"/>
      <c r="I29" s="251" t="s">
        <v>18</v>
      </c>
      <c r="J29" s="251"/>
      <c r="K29" s="17">
        <f>L29*$K$3</f>
        <v>0</v>
      </c>
      <c r="L29" s="15"/>
      <c r="M29" s="16">
        <f t="shared" si="0"/>
        <v>0</v>
      </c>
      <c r="O29" s="17">
        <f t="shared" si="2"/>
        <v>0</v>
      </c>
      <c r="P29" s="15">
        <f t="shared" si="4"/>
        <v>0</v>
      </c>
    </row>
    <row r="30" spans="2:16">
      <c r="B30" s="23"/>
      <c r="C30" s="24" t="s">
        <v>33</v>
      </c>
      <c r="D30" s="25">
        <f>K81</f>
        <v>5300</v>
      </c>
      <c r="E30" s="15">
        <f>P79</f>
        <v>4816</v>
      </c>
      <c r="F30" s="26">
        <f>D30/$K$3</f>
        <v>49.074074074074076</v>
      </c>
      <c r="I30" s="53" t="s">
        <v>71</v>
      </c>
      <c r="J30" s="53"/>
      <c r="K30" s="17"/>
      <c r="L30" s="15"/>
      <c r="M30" s="16">
        <f t="shared" si="0"/>
        <v>0</v>
      </c>
      <c r="O30" s="17">
        <f t="shared" si="2"/>
        <v>0</v>
      </c>
      <c r="P30" s="15">
        <f t="shared" si="4"/>
        <v>0</v>
      </c>
    </row>
    <row r="31" spans="2:16">
      <c r="B31" s="33">
        <v>5</v>
      </c>
      <c r="C31" s="29" t="s">
        <v>34</v>
      </c>
      <c r="D31" s="30"/>
      <c r="E31" s="64"/>
      <c r="F31" s="31"/>
      <c r="I31" s="252" t="s">
        <v>81</v>
      </c>
      <c r="J31" s="252"/>
      <c r="K31" s="17">
        <v>4500</v>
      </c>
      <c r="L31" s="15"/>
      <c r="M31" s="16">
        <f t="shared" si="0"/>
        <v>41.666666666666664</v>
      </c>
      <c r="O31" s="17">
        <f t="shared" si="2"/>
        <v>540</v>
      </c>
      <c r="P31" s="15">
        <f t="shared" si="4"/>
        <v>5040</v>
      </c>
    </row>
    <row r="32" spans="2:16" ht="14.5" thickBot="1">
      <c r="B32" s="23"/>
      <c r="C32" s="24" t="s">
        <v>76</v>
      </c>
      <c r="D32" s="25">
        <f>K87</f>
        <v>7227.91</v>
      </c>
      <c r="E32" s="15">
        <f>P87</f>
        <v>8095.2591999999995</v>
      </c>
      <c r="F32" s="26">
        <f>D32/$K$3</f>
        <v>66.925092592592591</v>
      </c>
      <c r="K32" s="27">
        <f>SUM(K29:K31)</f>
        <v>4500</v>
      </c>
      <c r="L32" s="27"/>
      <c r="M32" s="16">
        <f t="shared" si="0"/>
        <v>41.666666666666664</v>
      </c>
      <c r="O32" s="17">
        <f t="shared" si="2"/>
        <v>540</v>
      </c>
      <c r="P32" s="15">
        <f t="shared" si="4"/>
        <v>5040</v>
      </c>
    </row>
    <row r="33" spans="2:17" ht="14.5" thickTop="1">
      <c r="B33" s="23"/>
      <c r="C33" s="24" t="s">
        <v>77</v>
      </c>
      <c r="D33" s="25">
        <f>K91</f>
        <v>3500</v>
      </c>
      <c r="E33" s="15">
        <f>P91</f>
        <v>3920</v>
      </c>
      <c r="F33" s="26">
        <f>D33/K3</f>
        <v>32.407407407407405</v>
      </c>
      <c r="K33" s="15"/>
      <c r="L33" s="15"/>
      <c r="M33" s="16">
        <f t="shared" si="0"/>
        <v>0</v>
      </c>
      <c r="O33" s="17">
        <f t="shared" si="2"/>
        <v>0</v>
      </c>
      <c r="P33" s="15">
        <f t="shared" si="4"/>
        <v>0</v>
      </c>
    </row>
    <row r="34" spans="2:17">
      <c r="B34" s="23"/>
      <c r="C34" s="24" t="s">
        <v>36</v>
      </c>
      <c r="D34" s="25">
        <f>K95</f>
        <v>5000</v>
      </c>
      <c r="E34" s="15">
        <f>P95</f>
        <v>5600</v>
      </c>
      <c r="F34" s="26">
        <f>D34/$K$3</f>
        <v>46.296296296296298</v>
      </c>
      <c r="I34" s="251" t="s">
        <v>42</v>
      </c>
      <c r="J34" s="251"/>
      <c r="K34" s="17">
        <f>L34*$K$3</f>
        <v>0</v>
      </c>
      <c r="L34" s="15"/>
      <c r="M34" s="16">
        <f t="shared" si="0"/>
        <v>0</v>
      </c>
      <c r="O34" s="17">
        <f t="shared" si="2"/>
        <v>0</v>
      </c>
      <c r="P34" s="15">
        <f t="shared" si="4"/>
        <v>0</v>
      </c>
    </row>
    <row r="35" spans="2:17" ht="14.5" thickBot="1">
      <c r="B35" s="35"/>
      <c r="C35" s="36"/>
      <c r="D35" s="37">
        <f>SUM(D13:D34)</f>
        <v>108067.49116279068</v>
      </c>
      <c r="E35" s="65">
        <f>SUM(E13:E34)</f>
        <v>121147.5901023256</v>
      </c>
      <c r="F35" s="38">
        <f>D35/$K$3</f>
        <v>1000.6249181739878</v>
      </c>
      <c r="I35" s="252" t="s">
        <v>79</v>
      </c>
      <c r="J35" s="252"/>
      <c r="K35" s="17">
        <v>6000</v>
      </c>
      <c r="L35" s="15"/>
      <c r="M35" s="16">
        <f t="shared" si="0"/>
        <v>55.555555555555557</v>
      </c>
      <c r="O35" s="17">
        <f t="shared" si="2"/>
        <v>720</v>
      </c>
      <c r="P35" s="15">
        <f t="shared" si="4"/>
        <v>6720</v>
      </c>
      <c r="Q35" s="1">
        <v>10</v>
      </c>
    </row>
    <row r="36" spans="2:17" ht="14.5" thickTop="1">
      <c r="B36" s="33">
        <v>6</v>
      </c>
      <c r="C36" s="29" t="s">
        <v>38</v>
      </c>
      <c r="D36" s="30"/>
      <c r="E36" s="64"/>
      <c r="F36" s="31"/>
      <c r="I36" s="252" t="s">
        <v>80</v>
      </c>
      <c r="J36" s="252"/>
      <c r="K36" s="17">
        <v>1800</v>
      </c>
      <c r="L36" s="15"/>
      <c r="M36" s="16">
        <f t="shared" si="0"/>
        <v>16.666666666666668</v>
      </c>
      <c r="O36" s="17">
        <f t="shared" si="2"/>
        <v>216</v>
      </c>
      <c r="P36" s="15">
        <f t="shared" si="4"/>
        <v>2016</v>
      </c>
    </row>
    <row r="37" spans="2:17">
      <c r="B37" s="23"/>
      <c r="C37" s="24" t="s">
        <v>39</v>
      </c>
      <c r="D37" s="25"/>
      <c r="E37" s="15"/>
      <c r="F37" s="26"/>
      <c r="I37" s="48" t="s">
        <v>44</v>
      </c>
      <c r="J37" s="48"/>
      <c r="K37" s="17">
        <v>282.56</v>
      </c>
      <c r="L37" s="15"/>
      <c r="M37" s="16">
        <f t="shared" si="0"/>
        <v>2.6162962962962961</v>
      </c>
      <c r="O37" s="17">
        <f t="shared" si="2"/>
        <v>33.907199999999996</v>
      </c>
      <c r="P37" s="15">
        <f t="shared" si="4"/>
        <v>316.46719999999999</v>
      </c>
    </row>
    <row r="38" spans="2:17" ht="14.5" thickBot="1">
      <c r="B38" s="23"/>
      <c r="C38" s="24" t="s">
        <v>40</v>
      </c>
      <c r="D38" s="25">
        <v>500</v>
      </c>
      <c r="E38" s="15">
        <v>500</v>
      </c>
      <c r="F38" s="26"/>
      <c r="K38" s="27">
        <f>SUM(K34:K37)</f>
        <v>8082.56</v>
      </c>
      <c r="L38" s="27"/>
      <c r="M38" s="16">
        <f t="shared" si="0"/>
        <v>74.838518518518526</v>
      </c>
      <c r="O38" s="17">
        <f t="shared" si="2"/>
        <v>969.90719999999999</v>
      </c>
      <c r="P38" s="15">
        <f t="shared" si="4"/>
        <v>9052.467200000001</v>
      </c>
    </row>
    <row r="39" spans="2:17" ht="14.5" thickTop="1">
      <c r="B39" s="23"/>
      <c r="C39" s="24" t="s">
        <v>34</v>
      </c>
      <c r="D39" s="25">
        <v>2250</v>
      </c>
      <c r="E39" s="15">
        <v>2250</v>
      </c>
      <c r="F39" s="26"/>
      <c r="K39" s="45"/>
      <c r="L39" s="15"/>
      <c r="M39" s="16">
        <f t="shared" si="0"/>
        <v>0</v>
      </c>
      <c r="O39" s="17">
        <f t="shared" si="2"/>
        <v>0</v>
      </c>
      <c r="P39" s="15">
        <f t="shared" si="4"/>
        <v>0</v>
      </c>
    </row>
    <row r="40" spans="2:17" ht="14.5" thickBot="1">
      <c r="B40" s="35"/>
      <c r="C40" s="36"/>
      <c r="D40" s="37">
        <f>SUM(D38:D39)</f>
        <v>2750</v>
      </c>
      <c r="E40" s="37">
        <f>SUM(E38:E39)</f>
        <v>2750</v>
      </c>
      <c r="F40" s="38"/>
      <c r="I40" s="251" t="s">
        <v>19</v>
      </c>
      <c r="J40" s="251"/>
      <c r="K40" s="17">
        <f>L40*$K$3</f>
        <v>0</v>
      </c>
      <c r="L40" s="15"/>
      <c r="M40" s="16">
        <f t="shared" si="0"/>
        <v>0</v>
      </c>
      <c r="O40" s="17">
        <f t="shared" si="2"/>
        <v>0</v>
      </c>
      <c r="P40" s="15">
        <f t="shared" si="4"/>
        <v>0</v>
      </c>
    </row>
    <row r="41" spans="2:17" ht="14.5" thickTop="1">
      <c r="B41" s="33">
        <v>7</v>
      </c>
      <c r="C41" s="29" t="s">
        <v>41</v>
      </c>
      <c r="D41" s="254"/>
      <c r="E41" s="255"/>
      <c r="F41" s="255"/>
      <c r="I41" s="252" t="s">
        <v>72</v>
      </c>
      <c r="J41" s="252"/>
      <c r="K41" s="17">
        <v>1500</v>
      </c>
      <c r="L41" s="15"/>
      <c r="M41" s="16">
        <f t="shared" si="0"/>
        <v>13.888888888888889</v>
      </c>
      <c r="O41" s="17">
        <f t="shared" si="2"/>
        <v>180</v>
      </c>
      <c r="P41" s="15">
        <f t="shared" si="4"/>
        <v>1680</v>
      </c>
    </row>
    <row r="42" spans="2:17" ht="14.5" thickBot="1">
      <c r="B42" s="23"/>
      <c r="C42" s="24" t="s">
        <v>83</v>
      </c>
      <c r="D42" s="25">
        <v>13000</v>
      </c>
      <c r="E42" s="25">
        <v>13000</v>
      </c>
      <c r="F42" s="26"/>
      <c r="K42" s="27">
        <f>SUM(K40:K41)</f>
        <v>1500</v>
      </c>
      <c r="L42" s="27"/>
      <c r="M42" s="16">
        <f t="shared" si="0"/>
        <v>13.888888888888889</v>
      </c>
      <c r="N42" s="15"/>
      <c r="O42" s="17">
        <f t="shared" si="2"/>
        <v>180</v>
      </c>
      <c r="P42" s="15">
        <f t="shared" si="4"/>
        <v>1680</v>
      </c>
    </row>
    <row r="43" spans="2:17" ht="14.5" thickTop="1">
      <c r="B43" s="23"/>
      <c r="C43" s="24" t="s">
        <v>68</v>
      </c>
      <c r="D43" s="25">
        <v>1300</v>
      </c>
      <c r="E43" s="25">
        <v>1300</v>
      </c>
      <c r="F43" s="26"/>
      <c r="K43" s="15"/>
      <c r="L43" s="15"/>
      <c r="M43" s="16">
        <f t="shared" si="0"/>
        <v>0</v>
      </c>
      <c r="O43" s="17">
        <f t="shared" si="2"/>
        <v>0</v>
      </c>
      <c r="P43" s="15">
        <f t="shared" si="4"/>
        <v>0</v>
      </c>
    </row>
    <row r="44" spans="2:17">
      <c r="B44" s="23"/>
      <c r="C44" s="24" t="s">
        <v>70</v>
      </c>
      <c r="D44" s="25">
        <v>1666.67</v>
      </c>
      <c r="E44" s="25">
        <v>1666.67</v>
      </c>
      <c r="F44" s="26"/>
      <c r="I44" s="256" t="s">
        <v>20</v>
      </c>
      <c r="J44" s="256"/>
      <c r="K44" s="57">
        <f>L44*$K$3</f>
        <v>0</v>
      </c>
      <c r="L44" s="57"/>
      <c r="M44" s="16">
        <f t="shared" si="0"/>
        <v>0</v>
      </c>
      <c r="O44" s="17">
        <f t="shared" si="2"/>
        <v>0</v>
      </c>
      <c r="P44" s="15">
        <f t="shared" si="4"/>
        <v>0</v>
      </c>
    </row>
    <row r="45" spans="2:17" ht="14.5" thickBot="1">
      <c r="B45" s="35"/>
      <c r="C45" s="39"/>
      <c r="D45" s="37">
        <f>SUM(D42:D44)</f>
        <v>15966.67</v>
      </c>
      <c r="E45" s="37">
        <f>SUM(E42:E44)</f>
        <v>15966.67</v>
      </c>
      <c r="F45" s="38"/>
      <c r="I45" s="257" t="s">
        <v>21</v>
      </c>
      <c r="J45" s="257"/>
      <c r="K45" s="17">
        <f>L45*$K$3</f>
        <v>0</v>
      </c>
      <c r="L45" s="15"/>
      <c r="M45" s="16">
        <f t="shared" si="0"/>
        <v>0</v>
      </c>
      <c r="O45" s="17">
        <f t="shared" si="2"/>
        <v>0</v>
      </c>
      <c r="P45" s="15">
        <f t="shared" si="4"/>
        <v>0</v>
      </c>
    </row>
    <row r="46" spans="2:17" ht="14.5" thickBot="1">
      <c r="B46" s="40"/>
      <c r="C46" s="41" t="s">
        <v>43</v>
      </c>
      <c r="D46" s="42">
        <f>D35+D40+D45</f>
        <v>126784.16116279068</v>
      </c>
      <c r="E46" s="66">
        <f>SUM(E35+E40+E45)</f>
        <v>139864.26010232561</v>
      </c>
      <c r="F46" s="43"/>
      <c r="I46" s="252" t="s">
        <v>46</v>
      </c>
      <c r="J46" s="252"/>
      <c r="K46" s="17">
        <v>1188</v>
      </c>
      <c r="L46" s="15"/>
      <c r="M46" s="16">
        <f t="shared" si="0"/>
        <v>11</v>
      </c>
      <c r="N46" s="15"/>
      <c r="O46" s="17">
        <f t="shared" si="2"/>
        <v>142.56</v>
      </c>
      <c r="P46" s="15">
        <f t="shared" si="4"/>
        <v>1330.56</v>
      </c>
    </row>
    <row r="47" spans="2:17" ht="14.5" thickTop="1">
      <c r="B47" s="23"/>
      <c r="D47" s="54"/>
      <c r="E47" s="54"/>
      <c r="F47" s="74"/>
      <c r="I47" s="252" t="s">
        <v>47</v>
      </c>
      <c r="J47" s="252"/>
      <c r="K47" s="17">
        <v>627.90697674418607</v>
      </c>
      <c r="L47" s="15"/>
      <c r="M47" s="16">
        <f t="shared" si="0"/>
        <v>5.8139534883720936</v>
      </c>
      <c r="O47" s="17">
        <f t="shared" si="2"/>
        <v>75.348837209302332</v>
      </c>
      <c r="P47" s="15">
        <f t="shared" si="4"/>
        <v>703.25581395348843</v>
      </c>
    </row>
    <row r="48" spans="2:17" ht="14.5" thickBot="1">
      <c r="B48" s="23"/>
      <c r="C48" s="1" t="s">
        <v>0</v>
      </c>
      <c r="D48" s="55">
        <f>D46+D47</f>
        <v>126784.16116279068</v>
      </c>
      <c r="E48" s="55"/>
      <c r="F48" s="75"/>
      <c r="I48" s="252" t="s">
        <v>48</v>
      </c>
      <c r="J48" s="252"/>
      <c r="K48" s="17">
        <v>188.37209302325581</v>
      </c>
      <c r="L48" s="15"/>
      <c r="M48" s="16">
        <f t="shared" si="0"/>
        <v>1.7441860465116279</v>
      </c>
      <c r="O48" s="17">
        <f t="shared" si="2"/>
        <v>22.604651162790695</v>
      </c>
      <c r="P48" s="15">
        <f t="shared" si="4"/>
        <v>210.97674418604652</v>
      </c>
    </row>
    <row r="49" spans="2:17" ht="14.5" thickBot="1">
      <c r="B49" s="44"/>
      <c r="C49" s="67" t="s">
        <v>45</v>
      </c>
      <c r="D49" s="68">
        <f>D46/K3</f>
        <v>1173.9274181739877</v>
      </c>
      <c r="E49" s="68">
        <f>E46/K3</f>
        <v>1295.0394453919039</v>
      </c>
      <c r="F49" s="76"/>
      <c r="K49" s="27">
        <f>SUM(K46:K48)</f>
        <v>2004.2790697674418</v>
      </c>
      <c r="L49" s="27"/>
      <c r="M49" s="16">
        <f t="shared" si="0"/>
        <v>18.558139534883722</v>
      </c>
      <c r="O49" s="17">
        <f t="shared" si="2"/>
        <v>240.51348837209301</v>
      </c>
      <c r="P49" s="15">
        <f t="shared" si="4"/>
        <v>2244.7925581395348</v>
      </c>
    </row>
    <row r="50" spans="2:17" ht="15" customHeight="1">
      <c r="K50" s="15"/>
      <c r="L50" s="15"/>
      <c r="M50" s="16">
        <f t="shared" si="0"/>
        <v>0</v>
      </c>
      <c r="O50" s="17">
        <f t="shared" si="2"/>
        <v>0</v>
      </c>
      <c r="P50" s="15">
        <f t="shared" si="4"/>
        <v>0</v>
      </c>
    </row>
    <row r="51" spans="2:17">
      <c r="I51" s="251" t="s">
        <v>22</v>
      </c>
      <c r="J51" s="251"/>
      <c r="K51" s="17">
        <v>0</v>
      </c>
      <c r="L51" s="15"/>
      <c r="M51" s="16">
        <f t="shared" si="0"/>
        <v>0</v>
      </c>
      <c r="O51" s="17">
        <f t="shared" si="2"/>
        <v>0</v>
      </c>
      <c r="P51" s="15">
        <f t="shared" si="4"/>
        <v>0</v>
      </c>
    </row>
    <row r="52" spans="2:17">
      <c r="B52" s="47"/>
      <c r="C52" s="47"/>
      <c r="D52" s="47"/>
      <c r="E52" s="47">
        <v>1316</v>
      </c>
      <c r="F52" s="47"/>
      <c r="I52" s="252" t="s">
        <v>49</v>
      </c>
      <c r="J52" s="252"/>
      <c r="K52" s="17">
        <v>1200</v>
      </c>
      <c r="L52" s="15"/>
      <c r="M52" s="16">
        <f t="shared" si="0"/>
        <v>11.111111111111111</v>
      </c>
      <c r="N52" s="15"/>
      <c r="O52" s="17">
        <f t="shared" si="2"/>
        <v>144</v>
      </c>
      <c r="P52" s="15">
        <f t="shared" si="4"/>
        <v>1344</v>
      </c>
    </row>
    <row r="53" spans="2:17">
      <c r="I53" s="252" t="s">
        <v>50</v>
      </c>
      <c r="J53" s="252"/>
      <c r="K53" s="17">
        <v>627.90697674418607</v>
      </c>
      <c r="L53" s="15"/>
      <c r="M53" s="16">
        <f t="shared" si="0"/>
        <v>5.8139534883720936</v>
      </c>
      <c r="O53" s="17">
        <f t="shared" si="2"/>
        <v>75.348837209302332</v>
      </c>
      <c r="P53" s="15">
        <f t="shared" si="4"/>
        <v>703.25581395348843</v>
      </c>
    </row>
    <row r="54" spans="2:17">
      <c r="E54" s="47">
        <f>E52-E49</f>
        <v>20.960554608096118</v>
      </c>
      <c r="I54" s="252" t="s">
        <v>51</v>
      </c>
      <c r="J54" s="252"/>
      <c r="K54" s="17">
        <v>313.95348837209303</v>
      </c>
      <c r="L54" s="15"/>
      <c r="M54" s="16">
        <f t="shared" si="0"/>
        <v>2.9069767441860468</v>
      </c>
      <c r="O54" s="17">
        <f t="shared" si="2"/>
        <v>37.674418604651166</v>
      </c>
      <c r="P54" s="15">
        <f t="shared" si="4"/>
        <v>351.62790697674421</v>
      </c>
    </row>
    <row r="55" spans="2:17">
      <c r="E55" s="1">
        <f>E54*108</f>
        <v>2263.7398976743807</v>
      </c>
      <c r="I55" s="252" t="s">
        <v>52</v>
      </c>
      <c r="J55" s="252"/>
      <c r="K55" s="17">
        <v>125.58139534883722</v>
      </c>
      <c r="L55" s="15"/>
      <c r="M55" s="16">
        <f t="shared" si="0"/>
        <v>1.1627906976744187</v>
      </c>
      <c r="O55" s="17">
        <f t="shared" si="2"/>
        <v>15.069767441860465</v>
      </c>
      <c r="P55" s="15">
        <f t="shared" si="4"/>
        <v>140.6511627906977</v>
      </c>
    </row>
    <row r="56" spans="2:17">
      <c r="I56" s="252" t="s">
        <v>53</v>
      </c>
      <c r="J56" s="252"/>
      <c r="K56" s="17">
        <v>75.348837209302332</v>
      </c>
      <c r="L56" s="15"/>
      <c r="M56" s="16">
        <f t="shared" si="0"/>
        <v>0.69767441860465118</v>
      </c>
      <c r="O56" s="17">
        <f t="shared" si="2"/>
        <v>9.0418604651162795</v>
      </c>
      <c r="P56" s="15">
        <f t="shared" si="4"/>
        <v>84.390697674418618</v>
      </c>
    </row>
    <row r="57" spans="2:17">
      <c r="I57" s="48" t="s">
        <v>67</v>
      </c>
      <c r="J57" s="48"/>
      <c r="K57" s="17">
        <v>1500</v>
      </c>
      <c r="L57" s="15"/>
      <c r="M57" s="16">
        <f t="shared" si="0"/>
        <v>13.888888888888889</v>
      </c>
      <c r="O57" s="17">
        <f t="shared" si="2"/>
        <v>180</v>
      </c>
      <c r="P57" s="15">
        <f t="shared" ref="P57:P87" si="5">K57+O57</f>
        <v>1680</v>
      </c>
    </row>
    <row r="58" spans="2:17">
      <c r="I58" s="252" t="s">
        <v>54</v>
      </c>
      <c r="J58" s="252"/>
      <c r="K58" s="17">
        <v>125.58139534883722</v>
      </c>
      <c r="L58" s="15"/>
      <c r="M58" s="16">
        <f t="shared" si="0"/>
        <v>1.1627906976744187</v>
      </c>
      <c r="O58" s="17">
        <f t="shared" si="2"/>
        <v>15.069767441860465</v>
      </c>
      <c r="P58" s="15">
        <f t="shared" si="5"/>
        <v>140.6511627906977</v>
      </c>
    </row>
    <row r="59" spans="2:17" ht="14.5" thickBot="1">
      <c r="I59" s="46"/>
      <c r="J59" s="46"/>
      <c r="K59" s="27">
        <f>SUM(K52:K58)</f>
        <v>3968.3720930232562</v>
      </c>
      <c r="L59" s="27"/>
      <c r="M59" s="16">
        <f t="shared" si="0"/>
        <v>36.744186046511629</v>
      </c>
      <c r="O59" s="17">
        <f t="shared" si="2"/>
        <v>476.2046511627907</v>
      </c>
      <c r="P59" s="15">
        <f t="shared" si="5"/>
        <v>4444.5767441860471</v>
      </c>
    </row>
    <row r="60" spans="2:17" ht="14.5" thickTop="1">
      <c r="I60" s="46"/>
      <c r="J60" s="46"/>
      <c r="K60" s="15"/>
      <c r="L60" s="15"/>
      <c r="M60" s="16">
        <f t="shared" si="0"/>
        <v>0</v>
      </c>
      <c r="N60" s="15"/>
      <c r="O60" s="17">
        <f t="shared" si="2"/>
        <v>0</v>
      </c>
      <c r="P60" s="15">
        <f t="shared" si="5"/>
        <v>0</v>
      </c>
    </row>
    <row r="61" spans="2:17">
      <c r="I61" s="58" t="s">
        <v>23</v>
      </c>
      <c r="J61" s="58"/>
      <c r="K61" s="58"/>
      <c r="L61" s="58"/>
      <c r="M61" s="16">
        <f t="shared" si="0"/>
        <v>0</v>
      </c>
      <c r="O61" s="17">
        <f t="shared" si="2"/>
        <v>0</v>
      </c>
      <c r="P61" s="15">
        <f t="shared" si="5"/>
        <v>0</v>
      </c>
    </row>
    <row r="62" spans="2:17">
      <c r="I62" s="251" t="s">
        <v>24</v>
      </c>
      <c r="J62" s="251"/>
      <c r="K62" s="14">
        <f>L62*$K$3</f>
        <v>0</v>
      </c>
      <c r="L62" s="15"/>
      <c r="M62" s="16">
        <f t="shared" si="0"/>
        <v>0</v>
      </c>
      <c r="O62" s="17">
        <f t="shared" si="2"/>
        <v>0</v>
      </c>
      <c r="P62" s="15">
        <f t="shared" si="5"/>
        <v>0</v>
      </c>
    </row>
    <row r="63" spans="2:17">
      <c r="I63" s="252" t="s">
        <v>73</v>
      </c>
      <c r="J63" s="252"/>
      <c r="K63" s="17"/>
      <c r="L63" s="15"/>
      <c r="M63" s="16">
        <f t="shared" si="0"/>
        <v>0</v>
      </c>
      <c r="O63" s="17">
        <f t="shared" si="2"/>
        <v>0</v>
      </c>
      <c r="P63" s="15">
        <f t="shared" si="5"/>
        <v>0</v>
      </c>
    </row>
    <row r="64" spans="2:17">
      <c r="I64" s="252" t="s">
        <v>55</v>
      </c>
      <c r="J64" s="252"/>
      <c r="K64" s="17">
        <v>3000</v>
      </c>
      <c r="L64" s="61"/>
      <c r="M64" s="16">
        <f t="shared" si="0"/>
        <v>27.777777777777779</v>
      </c>
      <c r="O64" s="17">
        <f t="shared" si="2"/>
        <v>360</v>
      </c>
      <c r="P64" s="15">
        <f t="shared" si="5"/>
        <v>3360</v>
      </c>
      <c r="Q64" s="1">
        <v>10</v>
      </c>
    </row>
    <row r="65" spans="9:16">
      <c r="I65" s="252" t="s">
        <v>56</v>
      </c>
      <c r="J65" s="252"/>
      <c r="K65" s="17">
        <v>1188</v>
      </c>
      <c r="L65" s="15"/>
      <c r="M65" s="16">
        <f t="shared" si="0"/>
        <v>11</v>
      </c>
      <c r="O65" s="17">
        <f t="shared" si="2"/>
        <v>142.56</v>
      </c>
      <c r="P65" s="15">
        <f t="shared" si="5"/>
        <v>1330.56</v>
      </c>
    </row>
    <row r="66" spans="9:16">
      <c r="I66" s="252" t="s">
        <v>57</v>
      </c>
      <c r="J66" s="252"/>
      <c r="K66" s="17">
        <v>2500</v>
      </c>
      <c r="L66" s="15"/>
      <c r="M66" s="16">
        <f t="shared" si="0"/>
        <v>23.148148148148149</v>
      </c>
      <c r="N66" s="15"/>
      <c r="O66" s="17">
        <f t="shared" si="2"/>
        <v>300</v>
      </c>
      <c r="P66" s="15">
        <f t="shared" si="5"/>
        <v>2800</v>
      </c>
    </row>
    <row r="67" spans="9:16">
      <c r="I67" s="252" t="s">
        <v>58</v>
      </c>
      <c r="J67" s="252"/>
      <c r="K67" s="17">
        <v>188.37</v>
      </c>
      <c r="L67" s="15"/>
      <c r="M67" s="16">
        <f t="shared" si="0"/>
        <v>1.7441666666666666</v>
      </c>
      <c r="O67" s="17">
        <f t="shared" si="2"/>
        <v>22.604399999999998</v>
      </c>
      <c r="P67" s="15">
        <f t="shared" si="5"/>
        <v>210.9744</v>
      </c>
    </row>
    <row r="68" spans="9:16" ht="14.5" thickBot="1">
      <c r="I68" s="46"/>
      <c r="J68" s="46"/>
      <c r="K68" s="27">
        <f>SUM(K64:K67)</f>
        <v>6876.37</v>
      </c>
      <c r="L68" s="27"/>
      <c r="M68" s="16">
        <f t="shared" si="0"/>
        <v>63.670092592592589</v>
      </c>
      <c r="O68" s="17">
        <f t="shared" si="2"/>
        <v>825.1644</v>
      </c>
      <c r="P68" s="15">
        <f t="shared" si="5"/>
        <v>7701.5343999999996</v>
      </c>
    </row>
    <row r="69" spans="9:16" ht="15" customHeight="1" thickTop="1">
      <c r="I69" s="48"/>
      <c r="J69" s="48"/>
      <c r="K69" s="15"/>
      <c r="L69" s="47"/>
      <c r="M69" s="16">
        <f t="shared" si="0"/>
        <v>0</v>
      </c>
      <c r="O69" s="17">
        <f t="shared" si="2"/>
        <v>0</v>
      </c>
      <c r="P69" s="15">
        <f t="shared" si="5"/>
        <v>0</v>
      </c>
    </row>
    <row r="70" spans="9:16" ht="15" customHeight="1">
      <c r="I70" s="246" t="s">
        <v>25</v>
      </c>
      <c r="J70" s="246"/>
      <c r="K70" s="17">
        <f>L70*$K$3</f>
        <v>0</v>
      </c>
      <c r="L70" s="15"/>
      <c r="M70" s="16">
        <f t="shared" si="0"/>
        <v>0</v>
      </c>
      <c r="O70" s="17">
        <f t="shared" si="2"/>
        <v>0</v>
      </c>
      <c r="P70" s="15">
        <f t="shared" si="5"/>
        <v>0</v>
      </c>
    </row>
    <row r="71" spans="9:16">
      <c r="I71" s="252" t="s">
        <v>59</v>
      </c>
      <c r="J71" s="252"/>
      <c r="K71" s="17">
        <v>3240</v>
      </c>
      <c r="L71" s="15"/>
      <c r="M71" s="16">
        <f t="shared" si="0"/>
        <v>30</v>
      </c>
      <c r="O71" s="17">
        <f t="shared" si="2"/>
        <v>388.8</v>
      </c>
      <c r="P71" s="15">
        <f t="shared" si="5"/>
        <v>3628.8</v>
      </c>
    </row>
    <row r="72" spans="9:16" ht="14.5" thickBot="1">
      <c r="K72" s="27">
        <f>SUM(K70:K71)</f>
        <v>3240</v>
      </c>
      <c r="L72" s="27"/>
      <c r="M72" s="16">
        <f t="shared" si="0"/>
        <v>30</v>
      </c>
      <c r="O72" s="17">
        <f t="shared" si="2"/>
        <v>388.8</v>
      </c>
      <c r="P72" s="15">
        <f t="shared" si="5"/>
        <v>3628.8</v>
      </c>
    </row>
    <row r="73" spans="9:16" ht="14.5" thickTop="1">
      <c r="K73" s="15"/>
      <c r="L73" s="47"/>
      <c r="M73" s="16">
        <f t="shared" ref="M73:M97" si="6">K73/$K$3</f>
        <v>0</v>
      </c>
      <c r="O73" s="17">
        <f t="shared" si="2"/>
        <v>0</v>
      </c>
      <c r="P73" s="15">
        <f t="shared" si="5"/>
        <v>0</v>
      </c>
    </row>
    <row r="74" spans="9:16" ht="14.5" thickBot="1">
      <c r="I74" s="246" t="s">
        <v>82</v>
      </c>
      <c r="J74" s="246"/>
      <c r="K74" s="17">
        <v>4000</v>
      </c>
      <c r="L74" s="27"/>
      <c r="M74" s="16">
        <f t="shared" si="6"/>
        <v>37.037037037037038</v>
      </c>
      <c r="O74" s="17">
        <f t="shared" si="2"/>
        <v>480</v>
      </c>
      <c r="P74" s="15">
        <f t="shared" si="5"/>
        <v>4480</v>
      </c>
    </row>
    <row r="75" spans="9:16" ht="14.5" thickTop="1">
      <c r="I75" s="48"/>
      <c r="J75" s="48"/>
      <c r="K75" s="45"/>
      <c r="L75" s="47"/>
      <c r="M75" s="16">
        <f t="shared" si="6"/>
        <v>0</v>
      </c>
      <c r="N75" s="15"/>
      <c r="O75" s="17">
        <f t="shared" si="2"/>
        <v>0</v>
      </c>
      <c r="P75" s="15">
        <f t="shared" si="5"/>
        <v>0</v>
      </c>
    </row>
    <row r="76" spans="9:16" ht="14.5" thickBot="1">
      <c r="I76" s="50" t="s">
        <v>29</v>
      </c>
      <c r="J76" s="50"/>
      <c r="K76" s="17">
        <v>500</v>
      </c>
      <c r="L76" s="27"/>
      <c r="M76" s="16">
        <f t="shared" si="6"/>
        <v>4.6296296296296298</v>
      </c>
      <c r="O76" s="17">
        <f t="shared" si="2"/>
        <v>60</v>
      </c>
      <c r="P76" s="15">
        <f t="shared" si="5"/>
        <v>560</v>
      </c>
    </row>
    <row r="77" spans="9:16" ht="14.5" thickTop="1">
      <c r="K77" s="45"/>
      <c r="M77" s="16">
        <f t="shared" si="6"/>
        <v>0</v>
      </c>
      <c r="O77" s="17">
        <f t="shared" si="2"/>
        <v>0</v>
      </c>
      <c r="P77" s="15">
        <f t="shared" si="5"/>
        <v>0</v>
      </c>
    </row>
    <row r="78" spans="9:16">
      <c r="I78" s="60" t="s">
        <v>31</v>
      </c>
      <c r="J78" s="60"/>
      <c r="K78" s="57">
        <f>L78*$K$3</f>
        <v>0</v>
      </c>
      <c r="L78" s="57"/>
      <c r="M78" s="16">
        <f t="shared" si="6"/>
        <v>0</v>
      </c>
      <c r="O78" s="17">
        <f t="shared" si="2"/>
        <v>0</v>
      </c>
      <c r="P78" s="15">
        <f t="shared" si="5"/>
        <v>0</v>
      </c>
    </row>
    <row r="79" spans="9:16">
      <c r="I79" s="48" t="s">
        <v>33</v>
      </c>
      <c r="J79" s="48"/>
      <c r="K79" s="17">
        <v>4300</v>
      </c>
      <c r="L79" s="15"/>
      <c r="M79" s="16">
        <f t="shared" si="6"/>
        <v>39.814814814814817</v>
      </c>
      <c r="O79" s="17">
        <f t="shared" ref="O79:O87" si="7">K79*$Q$2</f>
        <v>516</v>
      </c>
      <c r="P79" s="15">
        <f t="shared" si="5"/>
        <v>4816</v>
      </c>
    </row>
    <row r="80" spans="9:16">
      <c r="I80" s="48" t="s">
        <v>60</v>
      </c>
      <c r="J80" s="48"/>
      <c r="K80" s="17">
        <v>1000</v>
      </c>
      <c r="L80" s="15"/>
      <c r="M80" s="16">
        <f t="shared" si="6"/>
        <v>9.2592592592592595</v>
      </c>
      <c r="O80" s="17">
        <f t="shared" si="7"/>
        <v>120</v>
      </c>
      <c r="P80" s="15">
        <f t="shared" si="5"/>
        <v>1120</v>
      </c>
    </row>
    <row r="81" spans="8:16" ht="14.5" thickBot="1">
      <c r="I81" s="49"/>
      <c r="J81" s="49"/>
      <c r="K81" s="27">
        <f>SUM(K79:K80)</f>
        <v>5300</v>
      </c>
      <c r="L81" s="27"/>
      <c r="M81" s="16">
        <f t="shared" si="6"/>
        <v>49.074074074074076</v>
      </c>
      <c r="O81" s="17">
        <f t="shared" si="7"/>
        <v>636</v>
      </c>
      <c r="P81" s="15">
        <f t="shared" si="5"/>
        <v>5936</v>
      </c>
    </row>
    <row r="82" spans="8:16" ht="14.5" thickTop="1">
      <c r="K82" s="45"/>
      <c r="M82" s="16">
        <f t="shared" si="6"/>
        <v>0</v>
      </c>
      <c r="O82" s="17">
        <f t="shared" si="7"/>
        <v>0</v>
      </c>
      <c r="P82" s="15">
        <f t="shared" si="5"/>
        <v>0</v>
      </c>
    </row>
    <row r="83" spans="8:16">
      <c r="I83" s="60" t="s">
        <v>34</v>
      </c>
      <c r="J83" s="60"/>
      <c r="K83" s="57">
        <f>L83*$K$3</f>
        <v>0</v>
      </c>
      <c r="L83" s="57"/>
      <c r="M83" s="16">
        <f t="shared" si="6"/>
        <v>0</v>
      </c>
      <c r="O83" s="17">
        <f t="shared" si="7"/>
        <v>0</v>
      </c>
      <c r="P83" s="15">
        <f t="shared" si="5"/>
        <v>0</v>
      </c>
    </row>
    <row r="84" spans="8:16">
      <c r="I84" s="48" t="s">
        <v>35</v>
      </c>
      <c r="J84" s="48"/>
      <c r="K84" s="17">
        <v>1600</v>
      </c>
      <c r="L84" s="15"/>
      <c r="M84" s="16">
        <f t="shared" si="6"/>
        <v>14.814814814814815</v>
      </c>
      <c r="O84" s="17">
        <f t="shared" si="7"/>
        <v>192</v>
      </c>
      <c r="P84" s="15">
        <f t="shared" si="5"/>
        <v>1792</v>
      </c>
    </row>
    <row r="85" spans="8:16">
      <c r="I85" s="48" t="s">
        <v>69</v>
      </c>
      <c r="J85" s="48"/>
      <c r="K85" s="17">
        <v>5000</v>
      </c>
      <c r="L85" s="15"/>
      <c r="M85" s="16">
        <f t="shared" si="6"/>
        <v>46.296296296296298</v>
      </c>
      <c r="O85" s="17">
        <f t="shared" si="7"/>
        <v>600</v>
      </c>
      <c r="P85" s="15">
        <f t="shared" si="5"/>
        <v>5600</v>
      </c>
    </row>
    <row r="86" spans="8:16">
      <c r="I86" s="48" t="s">
        <v>61</v>
      </c>
      <c r="J86" s="48"/>
      <c r="K86" s="17">
        <v>627.91</v>
      </c>
      <c r="L86" s="15"/>
      <c r="M86" s="16">
        <f t="shared" si="6"/>
        <v>5.8139814814814814</v>
      </c>
      <c r="O86" s="17">
        <f t="shared" si="7"/>
        <v>75.349199999999996</v>
      </c>
      <c r="P86" s="15">
        <f t="shared" si="5"/>
        <v>703.25919999999996</v>
      </c>
    </row>
    <row r="87" spans="8:16" ht="14.5" thickBot="1">
      <c r="I87" s="49"/>
      <c r="J87" s="49"/>
      <c r="K87" s="27">
        <f>SUM(K83:K86)</f>
        <v>7227.91</v>
      </c>
      <c r="L87" s="27"/>
      <c r="M87" s="16">
        <f t="shared" si="6"/>
        <v>66.925092592592591</v>
      </c>
      <c r="O87" s="17">
        <f t="shared" si="7"/>
        <v>867.3492</v>
      </c>
      <c r="P87" s="15">
        <f t="shared" si="5"/>
        <v>8095.2591999999995</v>
      </c>
    </row>
    <row r="88" spans="8:16" ht="14.5" thickTop="1">
      <c r="I88" s="49"/>
      <c r="J88" s="49"/>
      <c r="K88" s="45" t="s">
        <v>62</v>
      </c>
      <c r="L88" s="15"/>
      <c r="M88" s="16" t="e">
        <f t="shared" si="6"/>
        <v>#VALUE!</v>
      </c>
      <c r="N88" s="15"/>
      <c r="O88" s="17"/>
      <c r="P88" s="15"/>
    </row>
    <row r="89" spans="8:16">
      <c r="I89" s="50" t="s">
        <v>63</v>
      </c>
      <c r="J89" s="50"/>
      <c r="K89" s="17">
        <f>L89*$K$3</f>
        <v>0</v>
      </c>
      <c r="L89" s="15"/>
      <c r="M89" s="16">
        <f t="shared" si="6"/>
        <v>0</v>
      </c>
      <c r="O89" s="17">
        <f t="shared" ref="O89:O97" si="8">K89*$Q$2</f>
        <v>0</v>
      </c>
      <c r="P89" s="15">
        <f t="shared" ref="P89:P97" si="9">K89+O89</f>
        <v>0</v>
      </c>
    </row>
    <row r="90" spans="8:16">
      <c r="I90" s="48" t="s">
        <v>64</v>
      </c>
      <c r="J90" s="48"/>
      <c r="K90" s="17">
        <v>3500</v>
      </c>
      <c r="L90" s="15"/>
      <c r="M90" s="16">
        <f t="shared" si="6"/>
        <v>32.407407407407405</v>
      </c>
      <c r="O90" s="17">
        <f t="shared" si="8"/>
        <v>420</v>
      </c>
      <c r="P90" s="15">
        <f t="shared" si="9"/>
        <v>3920</v>
      </c>
    </row>
    <row r="91" spans="8:16" ht="14.5" thickBot="1">
      <c r="I91" s="46"/>
      <c r="J91" s="46"/>
      <c r="K91" s="27">
        <f>SUM(K89:K90)</f>
        <v>3500</v>
      </c>
      <c r="L91" s="27"/>
      <c r="M91" s="16">
        <f t="shared" si="6"/>
        <v>32.407407407407405</v>
      </c>
      <c r="O91" s="17">
        <f t="shared" si="8"/>
        <v>420</v>
      </c>
      <c r="P91" s="15">
        <f t="shared" si="9"/>
        <v>3920</v>
      </c>
    </row>
    <row r="92" spans="8:16" ht="14.5" thickTop="1">
      <c r="K92" s="45"/>
      <c r="M92" s="16">
        <f t="shared" si="6"/>
        <v>0</v>
      </c>
      <c r="O92" s="17">
        <f t="shared" si="8"/>
        <v>0</v>
      </c>
      <c r="P92" s="15">
        <f t="shared" si="9"/>
        <v>0</v>
      </c>
    </row>
    <row r="93" spans="8:16">
      <c r="H93" s="11"/>
      <c r="I93" s="50" t="s">
        <v>36</v>
      </c>
      <c r="J93" s="50"/>
      <c r="K93" s="17">
        <f>L93*$K$3</f>
        <v>0</v>
      </c>
      <c r="L93" s="15"/>
      <c r="M93" s="16">
        <f t="shared" si="6"/>
        <v>0</v>
      </c>
      <c r="O93" s="17">
        <f t="shared" si="8"/>
        <v>0</v>
      </c>
      <c r="P93" s="15">
        <f t="shared" si="9"/>
        <v>0</v>
      </c>
    </row>
    <row r="94" spans="8:16">
      <c r="I94" s="48" t="s">
        <v>65</v>
      </c>
      <c r="J94" s="48"/>
      <c r="K94" s="17">
        <v>5000</v>
      </c>
      <c r="L94" s="15"/>
      <c r="M94" s="16">
        <f t="shared" si="6"/>
        <v>46.296296296296298</v>
      </c>
      <c r="N94" s="47"/>
      <c r="O94" s="17">
        <f t="shared" si="8"/>
        <v>600</v>
      </c>
      <c r="P94" s="15">
        <f t="shared" si="9"/>
        <v>5600</v>
      </c>
    </row>
    <row r="95" spans="8:16" ht="14.5" thickBot="1">
      <c r="I95" s="46"/>
      <c r="J95" s="46"/>
      <c r="K95" s="27">
        <v>5000</v>
      </c>
      <c r="L95" s="27"/>
      <c r="M95" s="16">
        <f t="shared" si="6"/>
        <v>46.296296296296298</v>
      </c>
      <c r="N95" s="47"/>
      <c r="O95" s="17">
        <f t="shared" si="8"/>
        <v>600</v>
      </c>
      <c r="P95" s="15">
        <f t="shared" si="9"/>
        <v>5600</v>
      </c>
    </row>
    <row r="96" spans="8:16" ht="14.5" thickTop="1">
      <c r="K96" s="45"/>
      <c r="M96" s="16">
        <f t="shared" si="6"/>
        <v>0</v>
      </c>
      <c r="N96" s="47"/>
      <c r="O96" s="17">
        <f t="shared" si="8"/>
        <v>0</v>
      </c>
      <c r="P96" s="15">
        <f t="shared" si="9"/>
        <v>0</v>
      </c>
    </row>
    <row r="97" spans="9:16">
      <c r="I97" s="50" t="s">
        <v>66</v>
      </c>
      <c r="J97" s="50"/>
      <c r="K97" s="17">
        <f>K95+K91+K87+K81+K76+K74+K72+K68+K59+K49+K42+K38+K32+K27+K23+K16+K11</f>
        <v>108067.4911627907</v>
      </c>
      <c r="L97" s="15"/>
      <c r="M97" s="16">
        <f t="shared" si="6"/>
        <v>1000.6249181739879</v>
      </c>
      <c r="N97" s="47"/>
      <c r="O97" s="17">
        <f t="shared" si="8"/>
        <v>12968.098939534882</v>
      </c>
      <c r="P97" s="15">
        <f t="shared" si="9"/>
        <v>121035.59010232559</v>
      </c>
    </row>
    <row r="98" spans="9:16">
      <c r="N98" s="47"/>
    </row>
    <row r="99" spans="9:16">
      <c r="I99" s="51"/>
      <c r="J99" s="51"/>
      <c r="K99" s="51"/>
      <c r="L99" s="51"/>
      <c r="M99" s="51"/>
      <c r="N99" s="47"/>
      <c r="O99" s="51"/>
      <c r="P99" s="51"/>
    </row>
    <row r="100" spans="9:16">
      <c r="N100" s="47"/>
    </row>
    <row r="101" spans="9:16">
      <c r="N101" s="47"/>
    </row>
    <row r="102" spans="9:16">
      <c r="N102" s="47"/>
    </row>
    <row r="103" spans="9:16">
      <c r="N103" s="47"/>
    </row>
    <row r="104" spans="9:16">
      <c r="N104" s="47"/>
    </row>
    <row r="105" spans="9:16">
      <c r="N105" s="47"/>
    </row>
    <row r="106" spans="9:16">
      <c r="N106" s="47"/>
    </row>
    <row r="107" spans="9:16">
      <c r="N107" s="47"/>
    </row>
    <row r="108" spans="9:16">
      <c r="N108" s="47"/>
    </row>
    <row r="109" spans="9:16">
      <c r="N109" s="47"/>
    </row>
    <row r="120" spans="8:14">
      <c r="N120" s="51"/>
    </row>
    <row r="121" spans="8:14">
      <c r="H121" s="2"/>
    </row>
  </sheetData>
  <sheetProtection formatCells="0" formatColumns="0" selectLockedCells="1"/>
  <mergeCells count="45">
    <mergeCell ref="I74:J74"/>
    <mergeCell ref="I65:J65"/>
    <mergeCell ref="I66:J66"/>
    <mergeCell ref="I67:J67"/>
    <mergeCell ref="I70:J70"/>
    <mergeCell ref="I71:J71"/>
    <mergeCell ref="I56:J56"/>
    <mergeCell ref="I58:J58"/>
    <mergeCell ref="I62:J62"/>
    <mergeCell ref="I63:J63"/>
    <mergeCell ref="I64:J64"/>
    <mergeCell ref="I55:J55"/>
    <mergeCell ref="I51:J51"/>
    <mergeCell ref="I44:J44"/>
    <mergeCell ref="I45:J45"/>
    <mergeCell ref="I46:J46"/>
    <mergeCell ref="I47:J47"/>
    <mergeCell ref="I48:J48"/>
    <mergeCell ref="I41:J41"/>
    <mergeCell ref="D41:F41"/>
    <mergeCell ref="I52:J52"/>
    <mergeCell ref="I53:J53"/>
    <mergeCell ref="I54:J54"/>
    <mergeCell ref="I14:J14"/>
    <mergeCell ref="I34:J34"/>
    <mergeCell ref="I35:J35"/>
    <mergeCell ref="I36:J36"/>
    <mergeCell ref="I40:J40"/>
    <mergeCell ref="I31:J31"/>
    <mergeCell ref="I15:J15"/>
    <mergeCell ref="I18:J18"/>
    <mergeCell ref="I20:J20"/>
    <mergeCell ref="I21:J21"/>
    <mergeCell ref="I22:J22"/>
    <mergeCell ref="I25:J25"/>
    <mergeCell ref="I26:J26"/>
    <mergeCell ref="I29:J29"/>
    <mergeCell ref="J2:N2"/>
    <mergeCell ref="I7:J7"/>
    <mergeCell ref="I8:J8"/>
    <mergeCell ref="D9:F9"/>
    <mergeCell ref="B10:C10"/>
    <mergeCell ref="D10:F10"/>
    <mergeCell ref="I10:J10"/>
    <mergeCell ref="I9:J9"/>
  </mergeCells>
  <pageMargins left="0.24000000000000002" right="0.24000000000000002" top="0.75000000000000011" bottom="0.75000000000000011" header="0.31" footer="0.31"/>
  <pageSetup paperSize="9" scale="48" fitToHeight="0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B2:K35"/>
  <sheetViews>
    <sheetView showGridLines="0" zoomScale="90" zoomScaleNormal="90" zoomScalePageLayoutView="97" workbookViewId="0">
      <pane xSplit="3" ySplit="8" topLeftCell="D13" activePane="bottomRight" state="frozen"/>
      <selection pane="topRight" activeCell="D1" sqref="D1"/>
      <selection pane="bottomLeft" activeCell="A6" sqref="A6"/>
      <selection pane="bottomRight" activeCell="J17" sqref="J17"/>
    </sheetView>
  </sheetViews>
  <sheetFormatPr defaultColWidth="8.58203125" defaultRowHeight="14" outlineLevelRow="1"/>
  <cols>
    <col min="1" max="1" width="2.58203125" style="81" customWidth="1"/>
    <col min="2" max="2" width="4" style="81" customWidth="1"/>
    <col min="3" max="3" width="40.4140625" style="81" customWidth="1"/>
    <col min="4" max="5" width="23.4140625" style="81" customWidth="1"/>
    <col min="6" max="6" width="5.4140625" style="81" customWidth="1"/>
    <col min="7" max="8" width="23.4140625" style="81" customWidth="1"/>
    <col min="9" max="9" width="5.1640625" style="81" customWidth="1"/>
    <col min="10" max="11" width="23.4140625" style="81" customWidth="1"/>
    <col min="12" max="16384" width="8.58203125" style="81"/>
  </cols>
  <sheetData>
    <row r="2" spans="2:11" ht="20">
      <c r="B2" s="82" t="s">
        <v>139</v>
      </c>
      <c r="D2" s="151" t="s">
        <v>146</v>
      </c>
      <c r="E2" s="152">
        <v>23.5</v>
      </c>
      <c r="G2" s="151" t="s">
        <v>146</v>
      </c>
      <c r="H2" s="152">
        <v>23.5</v>
      </c>
      <c r="J2" s="151" t="s">
        <v>146</v>
      </c>
      <c r="K2" s="152">
        <v>23.5</v>
      </c>
    </row>
    <row r="3" spans="2:11" ht="7.4" customHeight="1">
      <c r="B3" s="82"/>
    </row>
    <row r="4" spans="2:11" ht="30.65" customHeight="1">
      <c r="B4" s="82"/>
      <c r="D4" s="261" t="s">
        <v>181</v>
      </c>
      <c r="E4" s="262"/>
      <c r="F4" s="262"/>
      <c r="G4" s="262"/>
      <c r="H4" s="262"/>
      <c r="I4" s="262"/>
      <c r="J4" s="262"/>
      <c r="K4" s="263"/>
    </row>
    <row r="5" spans="2:11" ht="50.15" customHeight="1">
      <c r="B5" s="169"/>
      <c r="D5" s="266" t="s">
        <v>177</v>
      </c>
      <c r="E5" s="266"/>
      <c r="G5" s="264" t="s">
        <v>178</v>
      </c>
      <c r="H5" s="264"/>
      <c r="J5" s="265" t="s">
        <v>180</v>
      </c>
      <c r="K5" s="265"/>
    </row>
    <row r="6" spans="2:11" ht="7.4" customHeight="1">
      <c r="B6" s="82"/>
    </row>
    <row r="7" spans="2:11" ht="16.399999999999999" customHeight="1">
      <c r="B7" s="258" t="s">
        <v>89</v>
      </c>
      <c r="C7" s="258"/>
      <c r="D7" s="260" t="s">
        <v>0</v>
      </c>
      <c r="E7" s="259" t="s">
        <v>145</v>
      </c>
      <c r="G7" s="260" t="s">
        <v>0</v>
      </c>
      <c r="H7" s="259" t="s">
        <v>145</v>
      </c>
      <c r="J7" s="260" t="s">
        <v>0</v>
      </c>
      <c r="K7" s="259" t="s">
        <v>145</v>
      </c>
    </row>
    <row r="8" spans="2:11" s="83" customFormat="1" ht="15.5">
      <c r="B8" s="258"/>
      <c r="C8" s="258"/>
      <c r="D8" s="260"/>
      <c r="E8" s="259"/>
      <c r="G8" s="260"/>
      <c r="H8" s="259"/>
      <c r="J8" s="260"/>
      <c r="K8" s="259"/>
    </row>
    <row r="9" spans="2:11" s="100" customFormat="1" ht="15.5">
      <c r="B9" s="101"/>
      <c r="C9" s="101"/>
    </row>
    <row r="10" spans="2:11" s="100" customFormat="1" ht="15.5">
      <c r="B10" s="156" t="s">
        <v>171</v>
      </c>
      <c r="C10" s="156"/>
      <c r="D10" s="157" t="e">
        <f>D16+D18+D29</f>
        <v>#REF!</v>
      </c>
      <c r="E10" s="158" t="e">
        <f>D10/$E$2</f>
        <v>#REF!</v>
      </c>
      <c r="G10" s="157" t="e">
        <f>G16+G18+G29</f>
        <v>#REF!</v>
      </c>
      <c r="H10" s="158" t="e">
        <f>G10/$E$2</f>
        <v>#REF!</v>
      </c>
      <c r="J10" s="157" t="e">
        <f>J16+J18+J29</f>
        <v>#REF!</v>
      </c>
      <c r="K10" s="158" t="e">
        <f>J10/$E$2</f>
        <v>#REF!</v>
      </c>
    </row>
    <row r="11" spans="2:11" s="100" customFormat="1" ht="9" customHeight="1">
      <c r="B11" s="101"/>
      <c r="C11" s="101"/>
      <c r="D11" s="159"/>
      <c r="E11" s="160"/>
      <c r="G11" s="159"/>
      <c r="H11" s="160"/>
      <c r="J11" s="159"/>
      <c r="K11" s="160"/>
    </row>
    <row r="12" spans="2:11" s="100" customFormat="1" ht="16.399999999999999" customHeight="1">
      <c r="B12" s="156" t="s">
        <v>77</v>
      </c>
      <c r="C12" s="156"/>
      <c r="D12" s="157">
        <f>'Heating-MVHR'!F4</f>
        <v>2763</v>
      </c>
      <c r="E12" s="158" t="e">
        <f>(D10+D12)/E2</f>
        <v>#REF!</v>
      </c>
      <c r="G12" s="157">
        <f>'Heating-MVHR'!I4</f>
        <v>0</v>
      </c>
      <c r="H12" s="158" t="e">
        <f>(G10+G12)/H2</f>
        <v>#REF!</v>
      </c>
      <c r="J12" s="157">
        <f>'Heating-MVHR'!L4</f>
        <v>0</v>
      </c>
      <c r="K12" s="158" t="e">
        <f>(J10+J12)/K2</f>
        <v>#REF!</v>
      </c>
    </row>
    <row r="13" spans="2:11" s="100" customFormat="1" ht="9" customHeight="1">
      <c r="B13" s="101"/>
      <c r="C13" s="101"/>
      <c r="D13" s="159"/>
      <c r="E13" s="160"/>
      <c r="G13" s="159"/>
      <c r="H13" s="160"/>
      <c r="J13" s="159"/>
      <c r="K13" s="160"/>
    </row>
    <row r="14" spans="2:11" s="100" customFormat="1" ht="15.5">
      <c r="B14" s="156" t="s">
        <v>149</v>
      </c>
      <c r="C14" s="156"/>
      <c r="D14" s="157" t="e">
        <f>D10+D12</f>
        <v>#REF!</v>
      </c>
      <c r="E14" s="158" t="e">
        <f>D14/$E$2</f>
        <v>#REF!</v>
      </c>
      <c r="G14" s="157" t="e">
        <f>G10+G12</f>
        <v>#REF!</v>
      </c>
      <c r="H14" s="158" t="e">
        <f>G14/$E$2</f>
        <v>#REF!</v>
      </c>
      <c r="J14" s="157" t="e">
        <f>J10+J12</f>
        <v>#REF!</v>
      </c>
      <c r="K14" s="158" t="e">
        <f>J14/$E$2</f>
        <v>#REF!</v>
      </c>
    </row>
    <row r="15" spans="2:11" s="100" customFormat="1" ht="15.5">
      <c r="B15" s="101"/>
      <c r="C15" s="101"/>
    </row>
    <row r="16" spans="2:11" ht="21.65" customHeight="1" outlineLevel="1" thickBot="1">
      <c r="B16" s="87" t="s">
        <v>91</v>
      </c>
      <c r="C16" s="85"/>
      <c r="D16" s="153" t="e">
        <f>Drawings!F5</f>
        <v>#REF!</v>
      </c>
      <c r="E16" s="154" t="e">
        <f>D16/$E$2</f>
        <v>#REF!</v>
      </c>
      <c r="G16" s="153" t="e">
        <f>Drawings!F5</f>
        <v>#REF!</v>
      </c>
      <c r="H16" s="154" t="e">
        <f>G16/$E$2</f>
        <v>#REF!</v>
      </c>
      <c r="J16" s="153" t="e">
        <f>Drawings!F5</f>
        <v>#REF!</v>
      </c>
      <c r="K16" s="154" t="e">
        <f>J16/$E$2</f>
        <v>#REF!</v>
      </c>
    </row>
    <row r="17" spans="2:11" ht="21.65" customHeight="1" outlineLevel="1" thickTop="1"/>
    <row r="18" spans="2:11" ht="21.65" customHeight="1" outlineLevel="1" thickBot="1">
      <c r="B18" s="87" t="s">
        <v>15</v>
      </c>
      <c r="C18" s="86"/>
      <c r="D18" s="153">
        <f>SUM(D19:D27)</f>
        <v>31274.097499999996</v>
      </c>
      <c r="E18" s="154">
        <f>D18/$E$2</f>
        <v>1330.8126595744679</v>
      </c>
      <c r="G18" s="153">
        <f>SUM(G19:G27)</f>
        <v>36731.493500000004</v>
      </c>
      <c r="H18" s="154">
        <f>G18/$E$2</f>
        <v>1563.0422765957449</v>
      </c>
      <c r="J18" s="153">
        <f>SUM(J19:J27)</f>
        <v>31476.239999999998</v>
      </c>
      <c r="K18" s="154">
        <f>J18/$E$2</f>
        <v>1339.4144680851064</v>
      </c>
    </row>
    <row r="19" spans="2:11" ht="21.65" customHeight="1" outlineLevel="1" thickTop="1">
      <c r="B19" s="136" t="s">
        <v>97</v>
      </c>
      <c r="C19" s="102"/>
      <c r="D19" s="99">
        <f>Structure!F4</f>
        <v>20815.28</v>
      </c>
      <c r="E19" s="89"/>
      <c r="G19" s="99">
        <f>Structure!F4</f>
        <v>20815.28</v>
      </c>
      <c r="H19" s="89"/>
      <c r="J19" s="99">
        <f>Structure!F4</f>
        <v>20815.28</v>
      </c>
      <c r="K19" s="89"/>
    </row>
    <row r="20" spans="2:11" ht="21.65" customHeight="1" outlineLevel="1">
      <c r="B20" s="136" t="s">
        <v>159</v>
      </c>
      <c r="C20" s="102"/>
      <c r="D20" s="99">
        <f>Climabead!F4</f>
        <v>0</v>
      </c>
      <c r="E20" s="89"/>
      <c r="G20" s="99">
        <f>Climabead!F4</f>
        <v>0</v>
      </c>
      <c r="H20" s="89"/>
      <c r="J20" s="99">
        <f>Climabead!F4</f>
        <v>0</v>
      </c>
      <c r="K20" s="89"/>
    </row>
    <row r="21" spans="2:11" ht="21.65" customHeight="1" outlineLevel="1">
      <c r="B21" s="137" t="s">
        <v>98</v>
      </c>
      <c r="C21" s="88"/>
      <c r="D21" s="99">
        <f>Roof!F5</f>
        <v>0</v>
      </c>
      <c r="E21" s="89"/>
      <c r="G21" s="99">
        <f>Roof!F4</f>
        <v>5197.5200000000004</v>
      </c>
      <c r="H21" s="89"/>
      <c r="J21" s="99">
        <f>Roof!F4</f>
        <v>5197.5200000000004</v>
      </c>
      <c r="K21" s="89"/>
    </row>
    <row r="22" spans="2:11" ht="21.65" customHeight="1" outlineLevel="1">
      <c r="B22" s="137" t="s">
        <v>42</v>
      </c>
      <c r="C22" s="90"/>
      <c r="D22" s="99">
        <f>'Windows&amp;Door'!F5</f>
        <v>0</v>
      </c>
      <c r="E22" s="89"/>
      <c r="G22" s="99">
        <f>'Windows&amp;Door'!F5</f>
        <v>0</v>
      </c>
      <c r="H22" s="89"/>
      <c r="J22" s="99">
        <f>'Windows&amp;Door'!F4</f>
        <v>2286</v>
      </c>
      <c r="K22" s="89"/>
    </row>
    <row r="23" spans="2:11" ht="21.65" customHeight="1" outlineLevel="1">
      <c r="B23" s="137" t="s">
        <v>169</v>
      </c>
      <c r="C23" s="90"/>
      <c r="D23" s="99">
        <f>'Plumb&amp;Elec'!F4</f>
        <v>4997.67</v>
      </c>
      <c r="E23" s="89"/>
      <c r="G23" s="99">
        <f>'Plumb&amp;Elec'!F4</f>
        <v>4997.67</v>
      </c>
      <c r="H23" s="89"/>
      <c r="J23" s="99">
        <f>'Plumb&amp;Elec'!I4</f>
        <v>0</v>
      </c>
      <c r="K23" s="89"/>
    </row>
    <row r="24" spans="2:11" ht="21.65" customHeight="1" outlineLevel="1">
      <c r="B24" s="137" t="s">
        <v>138</v>
      </c>
      <c r="C24" s="90"/>
      <c r="D24" s="99">
        <f>'Ext Cladding'!F5</f>
        <v>0</v>
      </c>
      <c r="E24" s="89"/>
      <c r="G24" s="99">
        <f>'Ext Cladding'!F5</f>
        <v>0</v>
      </c>
      <c r="H24" s="89"/>
      <c r="J24" s="99">
        <f>'Ext Cladding'!F5</f>
        <v>0</v>
      </c>
      <c r="K24" s="89"/>
    </row>
    <row r="25" spans="2:11" ht="21.65" customHeight="1" outlineLevel="1">
      <c r="B25" s="137" t="s">
        <v>165</v>
      </c>
      <c r="C25" s="90"/>
      <c r="D25" s="99">
        <f>Veranda!F4</f>
        <v>2408</v>
      </c>
      <c r="E25" s="89"/>
      <c r="G25" s="99">
        <f>Veranda!F4</f>
        <v>2408</v>
      </c>
      <c r="H25" s="89"/>
      <c r="J25" s="99">
        <f>Veranda!I4</f>
        <v>0</v>
      </c>
      <c r="K25" s="89"/>
    </row>
    <row r="26" spans="2:11" ht="21.65" customHeight="1" outlineLevel="1">
      <c r="B26" s="137" t="s">
        <v>117</v>
      </c>
      <c r="C26" s="90"/>
      <c r="D26" s="99">
        <f>SUM(D19:D24)*0.05</f>
        <v>1290.6475</v>
      </c>
      <c r="E26" s="89"/>
      <c r="G26" s="99">
        <f>SUM(G19:G24)*0.05</f>
        <v>1550.5235000000002</v>
      </c>
      <c r="H26" s="89"/>
      <c r="J26" s="99">
        <f>SUM(J19:J24)*0.05</f>
        <v>1414.94</v>
      </c>
      <c r="K26" s="89"/>
    </row>
    <row r="27" spans="2:11" ht="21.65" customHeight="1" outlineLevel="1">
      <c r="B27" s="137" t="s">
        <v>147</v>
      </c>
      <c r="C27" s="90"/>
      <c r="D27" s="155">
        <f>75*$E$2</f>
        <v>1762.5</v>
      </c>
      <c r="E27" s="89"/>
      <c r="G27" s="155">
        <f>75*$E$2</f>
        <v>1762.5</v>
      </c>
      <c r="H27" s="89"/>
      <c r="J27" s="155">
        <f>75*$E$2</f>
        <v>1762.5</v>
      </c>
      <c r="K27" s="89"/>
    </row>
    <row r="28" spans="2:11" s="103" customFormat="1" ht="21.65" customHeight="1" outlineLevel="1">
      <c r="B28" s="138"/>
      <c r="C28" s="139"/>
    </row>
    <row r="29" spans="2:11" ht="21.65" customHeight="1" outlineLevel="1" thickBot="1">
      <c r="B29" s="150" t="s">
        <v>148</v>
      </c>
      <c r="C29" s="84"/>
      <c r="D29" s="153" t="e">
        <f>SUM(D30:D34)</f>
        <v>#REF!</v>
      </c>
      <c r="E29" s="154" t="e">
        <f>D29/$E$2</f>
        <v>#REF!</v>
      </c>
      <c r="G29" s="153" t="e">
        <f>SUM(G30:G34)</f>
        <v>#REF!</v>
      </c>
      <c r="H29" s="154" t="e">
        <f>G29/$E$2</f>
        <v>#REF!</v>
      </c>
      <c r="J29" s="153" t="e">
        <f>SUM(J30:J34)</f>
        <v>#REF!</v>
      </c>
      <c r="K29" s="154" t="e">
        <f>J29/$E$2</f>
        <v>#REF!</v>
      </c>
    </row>
    <row r="30" spans="2:11" ht="21.65" customHeight="1" outlineLevel="1" thickTop="1">
      <c r="B30" s="137" t="s">
        <v>173</v>
      </c>
      <c r="C30" s="90"/>
      <c r="D30" s="99">
        <f>'Internal Fit-Out'!$G$2</f>
        <v>0</v>
      </c>
      <c r="E30" s="89"/>
      <c r="G30" s="99">
        <f>'Internal Fit-Out'!$G$2</f>
        <v>0</v>
      </c>
      <c r="H30" s="89"/>
      <c r="J30" s="99">
        <f>'Internal Fit-Out'!$G$2</f>
        <v>0</v>
      </c>
      <c r="K30" s="89"/>
    </row>
    <row r="31" spans="2:11" ht="21.65" customHeight="1">
      <c r="B31" s="137" t="s">
        <v>174</v>
      </c>
      <c r="C31" s="90"/>
      <c r="D31" s="99">
        <f>Kitchen!$G$2</f>
        <v>0</v>
      </c>
      <c r="E31" s="89"/>
      <c r="G31" s="99">
        <f>Kitchen!$G$2</f>
        <v>0</v>
      </c>
      <c r="H31" s="89"/>
      <c r="J31" s="99">
        <f>Kitchen!$G$2</f>
        <v>0</v>
      </c>
      <c r="K31" s="89"/>
    </row>
    <row r="32" spans="2:11" ht="21.65" customHeight="1">
      <c r="B32" s="137" t="s">
        <v>175</v>
      </c>
      <c r="C32" s="90"/>
      <c r="D32" s="99" t="e">
        <f>#REF!</f>
        <v>#REF!</v>
      </c>
      <c r="E32" s="89"/>
      <c r="G32" s="99" t="e">
        <f>#REF!</f>
        <v>#REF!</v>
      </c>
      <c r="H32" s="89"/>
      <c r="J32" s="99" t="e">
        <f>#REF!</f>
        <v>#REF!</v>
      </c>
      <c r="K32" s="89"/>
    </row>
    <row r="33" spans="2:11" ht="21.65" customHeight="1">
      <c r="B33" s="137" t="s">
        <v>179</v>
      </c>
      <c r="C33" s="90"/>
      <c r="D33" s="155">
        <v>1500</v>
      </c>
      <c r="E33" s="89"/>
      <c r="G33" s="155">
        <v>1500</v>
      </c>
      <c r="H33" s="89"/>
      <c r="J33" s="155">
        <v>1500</v>
      </c>
      <c r="K33" s="89"/>
    </row>
    <row r="34" spans="2:11" ht="21.65" customHeight="1">
      <c r="B34" s="137" t="s">
        <v>176</v>
      </c>
      <c r="C34" s="89"/>
      <c r="D34" s="99" t="e">
        <f>SUM(D30:D33)*0.2</f>
        <v>#REF!</v>
      </c>
      <c r="E34" s="89"/>
      <c r="G34" s="99" t="e">
        <f>SUM(G30:G33)*0.2</f>
        <v>#REF!</v>
      </c>
      <c r="H34" s="89"/>
      <c r="J34" s="99" t="e">
        <f>SUM(J30:J33)*0.2</f>
        <v>#REF!</v>
      </c>
      <c r="K34" s="89"/>
    </row>
    <row r="35" spans="2:11" ht="21.65" customHeight="1"/>
  </sheetData>
  <sheetProtection formatCells="0" formatColumns="0" selectLockedCells="1"/>
  <mergeCells count="11">
    <mergeCell ref="B7:C8"/>
    <mergeCell ref="E7:E8"/>
    <mergeCell ref="D7:D8"/>
    <mergeCell ref="D4:K4"/>
    <mergeCell ref="G5:H5"/>
    <mergeCell ref="G7:G8"/>
    <mergeCell ref="H7:H8"/>
    <mergeCell ref="J5:K5"/>
    <mergeCell ref="J7:J8"/>
    <mergeCell ref="K7:K8"/>
    <mergeCell ref="D5:E5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B2:H40"/>
  <sheetViews>
    <sheetView showGridLines="0" zoomScale="90" zoomScaleNormal="90" zoomScalePageLayoutView="97" workbookViewId="0">
      <pane xSplit="3" ySplit="8" topLeftCell="D9" activePane="bottomRight" state="frozen"/>
      <selection pane="topRight" activeCell="D1" sqref="D1"/>
      <selection pane="bottomLeft" activeCell="A6" sqref="A6"/>
      <selection pane="bottomRight" activeCell="B1" sqref="B1:F30"/>
    </sheetView>
  </sheetViews>
  <sheetFormatPr defaultColWidth="8.58203125" defaultRowHeight="14" outlineLevelRow="1"/>
  <cols>
    <col min="1" max="1" width="2.58203125" style="81" customWidth="1"/>
    <col min="2" max="2" width="4" style="81" customWidth="1"/>
    <col min="3" max="3" width="40.4140625" style="81" customWidth="1"/>
    <col min="4" max="5" width="23.4140625" style="81" customWidth="1"/>
    <col min="6" max="6" width="51.08203125" style="81" customWidth="1"/>
    <col min="7" max="16384" width="8.58203125" style="81"/>
  </cols>
  <sheetData>
    <row r="2" spans="2:7" ht="20">
      <c r="B2" s="82" t="s">
        <v>198</v>
      </c>
      <c r="D2" s="151" t="s">
        <v>146</v>
      </c>
      <c r="E2" s="152">
        <v>23.5</v>
      </c>
    </row>
    <row r="3" spans="2:7" ht="7.4" customHeight="1">
      <c r="B3" s="82"/>
    </row>
    <row r="4" spans="2:7" ht="30.65" customHeight="1">
      <c r="B4" s="82"/>
      <c r="D4" s="261"/>
      <c r="E4" s="262"/>
    </row>
    <row r="5" spans="2:7" ht="50.15" customHeight="1">
      <c r="B5" s="169"/>
      <c r="D5" s="266"/>
      <c r="E5" s="266"/>
    </row>
    <row r="6" spans="2:7" ht="7.4" customHeight="1">
      <c r="B6" s="82"/>
    </row>
    <row r="7" spans="2:7" ht="16.399999999999999" customHeight="1">
      <c r="B7" s="258" t="s">
        <v>89</v>
      </c>
      <c r="C7" s="258"/>
      <c r="D7" s="260" t="s">
        <v>0</v>
      </c>
      <c r="E7" s="259"/>
      <c r="F7" s="267" t="s">
        <v>197</v>
      </c>
    </row>
    <row r="8" spans="2:7" s="83" customFormat="1" ht="15.5">
      <c r="B8" s="258"/>
      <c r="C8" s="258"/>
      <c r="D8" s="260"/>
      <c r="E8" s="259"/>
      <c r="F8" s="267"/>
    </row>
    <row r="9" spans="2:7" s="100" customFormat="1" ht="15.5">
      <c r="B9" s="101"/>
      <c r="C9" s="101"/>
    </row>
    <row r="10" spans="2:7" s="100" customFormat="1" ht="15.5">
      <c r="B10" s="200" t="s">
        <v>210</v>
      </c>
      <c r="C10" s="200"/>
      <c r="D10" s="238">
        <f>SUM(D21:D29)</f>
        <v>55504.5435</v>
      </c>
      <c r="E10" s="202"/>
      <c r="F10" s="268" t="s">
        <v>292</v>
      </c>
    </row>
    <row r="11" spans="2:7" s="100" customFormat="1" ht="15.65" customHeight="1" thickBot="1">
      <c r="B11" s="200" t="s">
        <v>305</v>
      </c>
      <c r="C11" s="200"/>
      <c r="D11" s="237">
        <f>D10+D18</f>
        <v>63604.5435</v>
      </c>
      <c r="E11" s="202"/>
      <c r="F11" s="269"/>
    </row>
    <row r="12" spans="2:7" s="100" customFormat="1" ht="16.399999999999999" hidden="1" customHeight="1">
      <c r="B12" s="200" t="s">
        <v>195</v>
      </c>
      <c r="C12" s="200"/>
      <c r="D12" s="201">
        <f>D10+'Heating-MVHR'!F4</f>
        <v>58267.5435</v>
      </c>
      <c r="E12" s="202"/>
      <c r="F12" s="269"/>
      <c r="G12" s="203" t="s">
        <v>203</v>
      </c>
    </row>
    <row r="13" spans="2:7" s="100" customFormat="1" ht="19" customHeight="1" thickTop="1">
      <c r="B13" s="101"/>
      <c r="C13" s="101"/>
      <c r="D13" s="159"/>
      <c r="E13" s="160"/>
      <c r="F13" s="269"/>
      <c r="G13" s="203"/>
    </row>
    <row r="14" spans="2:7" s="100" customFormat="1" ht="15.5">
      <c r="B14" s="156" t="s">
        <v>196</v>
      </c>
      <c r="C14" s="156"/>
      <c r="D14" s="157">
        <f>D10+D29</f>
        <v>58147.616999999998</v>
      </c>
      <c r="E14" s="158"/>
      <c r="F14" s="269"/>
      <c r="G14" s="203"/>
    </row>
    <row r="15" spans="2:7" s="100" customFormat="1" ht="9" customHeight="1">
      <c r="B15" s="101"/>
      <c r="C15" s="101"/>
      <c r="D15" s="159"/>
      <c r="E15" s="160"/>
      <c r="F15" s="269"/>
    </row>
    <row r="16" spans="2:7" s="100" customFormat="1" ht="15.5">
      <c r="B16" s="156" t="s">
        <v>209</v>
      </c>
      <c r="C16" s="156"/>
      <c r="D16" s="240">
        <f>D14+D30+D38</f>
        <v>58147.616999999998</v>
      </c>
      <c r="E16" s="158"/>
      <c r="F16" s="269"/>
    </row>
    <row r="17" spans="2:8" s="100" customFormat="1" ht="15.5">
      <c r="B17" s="101"/>
      <c r="C17" s="101"/>
    </row>
    <row r="18" spans="2:8" s="100" customFormat="1" ht="22.9" customHeight="1" thickBot="1">
      <c r="B18" s="150" t="s">
        <v>293</v>
      </c>
      <c r="C18" s="150"/>
      <c r="D18" s="236">
        <f>'Operational Costs'!D5</f>
        <v>8100</v>
      </c>
      <c r="E18" s="235"/>
    </row>
    <row r="19" spans="2:8" s="100" customFormat="1" ht="16" thickTop="1">
      <c r="B19" s="101"/>
      <c r="C19" s="101"/>
    </row>
    <row r="20" spans="2:8" ht="21.65" customHeight="1" outlineLevel="1" thickBot="1">
      <c r="B20" s="87" t="s">
        <v>15</v>
      </c>
      <c r="C20" s="86"/>
      <c r="D20" s="153">
        <f>SUM(D21:D30)</f>
        <v>55504.5435</v>
      </c>
      <c r="E20" s="154"/>
      <c r="F20" s="230"/>
    </row>
    <row r="21" spans="2:8" ht="21.65" customHeight="1" outlineLevel="1" thickTop="1">
      <c r="B21" s="136" t="s">
        <v>185</v>
      </c>
      <c r="C21" s="102"/>
      <c r="D21" s="99">
        <f>Structure!F4</f>
        <v>20815.28</v>
      </c>
      <c r="E21" s="89"/>
      <c r="F21" s="231"/>
      <c r="H21" s="185"/>
    </row>
    <row r="22" spans="2:8" ht="21.65" customHeight="1" outlineLevel="1">
      <c r="B22" s="137" t="s">
        <v>291</v>
      </c>
      <c r="C22" s="88"/>
      <c r="D22" s="99">
        <f>Roof!F4</f>
        <v>5197.5200000000004</v>
      </c>
      <c r="E22" s="89"/>
      <c r="H22" s="185"/>
    </row>
    <row r="23" spans="2:8" ht="21.65" customHeight="1" outlineLevel="1">
      <c r="B23" s="137" t="s">
        <v>42</v>
      </c>
      <c r="C23" s="90"/>
      <c r="D23" s="99">
        <f>'Windows&amp;Door'!F4</f>
        <v>2286</v>
      </c>
      <c r="E23" s="89"/>
      <c r="F23" s="186"/>
      <c r="H23" s="185"/>
    </row>
    <row r="24" spans="2:8" ht="21.65" customHeight="1" outlineLevel="1">
      <c r="B24" s="137" t="s">
        <v>77</v>
      </c>
      <c r="C24" s="90"/>
      <c r="D24" s="99">
        <f>'Heating-MVHR'!F4</f>
        <v>2763</v>
      </c>
      <c r="E24" s="89"/>
      <c r="F24" s="186"/>
      <c r="H24" s="185"/>
    </row>
    <row r="25" spans="2:8" ht="21.65" customHeight="1" outlineLevel="1">
      <c r="B25" s="137" t="s">
        <v>162</v>
      </c>
      <c r="C25" s="90"/>
      <c r="D25" s="99">
        <f>'Plumb&amp;Elec'!F4</f>
        <v>4997.67</v>
      </c>
      <c r="E25" s="89"/>
      <c r="F25" s="231"/>
    </row>
    <row r="26" spans="2:8" ht="21.65" customHeight="1" outlineLevel="1">
      <c r="B26" s="137" t="s">
        <v>138</v>
      </c>
      <c r="C26" s="90"/>
      <c r="D26" s="99">
        <f>'Ext Cladding'!F4</f>
        <v>3478</v>
      </c>
      <c r="E26" s="89"/>
      <c r="F26" s="231"/>
    </row>
    <row r="27" spans="2:8" ht="21.65" customHeight="1" outlineLevel="1">
      <c r="B27" s="137" t="s">
        <v>257</v>
      </c>
      <c r="C27" s="90"/>
      <c r="D27" s="99">
        <f>Veranda!F4</f>
        <v>2408</v>
      </c>
      <c r="E27" s="89"/>
    </row>
    <row r="28" spans="2:8" s="103" customFormat="1" ht="21.65" customHeight="1" outlineLevel="1" thickBot="1">
      <c r="B28" s="150" t="s">
        <v>286</v>
      </c>
      <c r="C28" s="84"/>
      <c r="D28" s="154">
        <f>'Internal Fit-Out'!F8</f>
        <v>10916</v>
      </c>
      <c r="E28" s="154"/>
    </row>
    <row r="29" spans="2:8" ht="21.65" customHeight="1" outlineLevel="1" thickTop="1">
      <c r="B29" s="137" t="s">
        <v>117</v>
      </c>
      <c r="C29" s="90"/>
      <c r="D29" s="99">
        <f>SUM(D21:D28)*0.05</f>
        <v>2643.0735000000004</v>
      </c>
      <c r="E29" s="89"/>
    </row>
    <row r="30" spans="2:8" ht="21.65" customHeight="1" outlineLevel="1">
      <c r="B30" s="137"/>
      <c r="C30" s="90"/>
      <c r="D30" s="155"/>
      <c r="E30" s="89"/>
    </row>
    <row r="31" spans="2:8" ht="21.65" customHeight="1" outlineLevel="1">
      <c r="B31" s="138"/>
      <c r="C31" s="139"/>
      <c r="D31" s="103"/>
      <c r="E31" s="103"/>
    </row>
    <row r="32" spans="2:8" ht="21.65" customHeight="1" outlineLevel="1">
      <c r="B32" s="138"/>
      <c r="C32" s="139"/>
      <c r="D32" s="111"/>
      <c r="E32" s="103"/>
      <c r="F32" s="204"/>
    </row>
    <row r="33" spans="2:6" ht="21.65" customHeight="1" outlineLevel="1">
      <c r="B33" s="138"/>
      <c r="C33" s="139"/>
      <c r="D33" s="111"/>
      <c r="E33" s="103"/>
      <c r="F33" s="204"/>
    </row>
    <row r="34" spans="2:6" ht="21.65" customHeight="1" outlineLevel="1">
      <c r="B34" s="138"/>
      <c r="C34" s="139"/>
      <c r="D34" s="111"/>
      <c r="E34" s="103"/>
      <c r="F34" s="204"/>
    </row>
    <row r="35" spans="2:6" ht="21.65" customHeight="1">
      <c r="B35" s="138"/>
      <c r="C35" s="139"/>
      <c r="D35" s="111"/>
      <c r="E35" s="103"/>
    </row>
    <row r="36" spans="2:6" ht="21.65" customHeight="1">
      <c r="B36" s="138"/>
      <c r="C36" s="139"/>
      <c r="D36" s="111"/>
      <c r="E36" s="103"/>
    </row>
    <row r="37" spans="2:6" ht="21.65" customHeight="1">
      <c r="B37" s="138"/>
      <c r="C37" s="139"/>
      <c r="D37" s="116"/>
      <c r="E37" s="103"/>
      <c r="F37" s="204"/>
    </row>
    <row r="38" spans="2:6" ht="21.65" customHeight="1">
      <c r="B38" s="138"/>
      <c r="C38" s="103"/>
      <c r="D38" s="111"/>
      <c r="E38" s="103"/>
      <c r="F38" s="204"/>
    </row>
    <row r="39" spans="2:6" ht="21.65" customHeight="1">
      <c r="B39" s="103"/>
      <c r="C39" s="103"/>
      <c r="D39" s="103"/>
      <c r="E39" s="103"/>
      <c r="F39" s="186"/>
    </row>
    <row r="40" spans="2:6" ht="21.65" customHeight="1">
      <c r="D40" s="186"/>
    </row>
  </sheetData>
  <sheetProtection formatCells="0" formatColumns="0" selectLockedCells="1"/>
  <mergeCells count="7">
    <mergeCell ref="F7:F8"/>
    <mergeCell ref="F10:F16"/>
    <mergeCell ref="D5:E5"/>
    <mergeCell ref="D4:E4"/>
    <mergeCell ref="B7:C8"/>
    <mergeCell ref="D7:D8"/>
    <mergeCell ref="E7:E8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M57"/>
  <sheetViews>
    <sheetView workbookViewId="0">
      <selection activeCell="F5" sqref="F5"/>
    </sheetView>
  </sheetViews>
  <sheetFormatPr defaultColWidth="8.58203125" defaultRowHeight="14"/>
  <cols>
    <col min="1" max="1" width="8.58203125" style="77"/>
    <col min="2" max="6" width="17.5" style="77" customWidth="1"/>
    <col min="7" max="7" width="5" style="77" customWidth="1"/>
    <col min="8" max="12" width="12.58203125" style="77" customWidth="1"/>
    <col min="13" max="13" width="10.08203125" style="77" bestFit="1" customWidth="1"/>
    <col min="14" max="16384" width="8.58203125" style="77"/>
  </cols>
  <sheetData>
    <row r="1" spans="2:13" s="103" customFormat="1">
      <c r="D1" s="104"/>
    </row>
    <row r="2" spans="2:13" s="103" customFormat="1">
      <c r="D2" s="104"/>
    </row>
    <row r="3" spans="2:13" s="103" customFormat="1" ht="20">
      <c r="B3" s="105" t="s">
        <v>134</v>
      </c>
      <c r="D3" s="104"/>
      <c r="F3" s="149" t="s">
        <v>155</v>
      </c>
      <c r="H3" s="161" t="s">
        <v>150</v>
      </c>
      <c r="I3" s="161" t="s">
        <v>151</v>
      </c>
      <c r="J3" s="161" t="s">
        <v>152</v>
      </c>
      <c r="K3" s="161" t="s">
        <v>153</v>
      </c>
      <c r="L3" s="161" t="s">
        <v>154</v>
      </c>
      <c r="M3" s="161" t="s">
        <v>184</v>
      </c>
    </row>
    <row r="4" spans="2:13" s="103" customFormat="1" ht="7.4" customHeight="1">
      <c r="B4" s="105"/>
      <c r="D4" s="104"/>
    </row>
    <row r="5" spans="2:13" ht="16" thickBot="1">
      <c r="B5" s="147" t="s">
        <v>118</v>
      </c>
      <c r="C5" s="147"/>
      <c r="D5" s="147"/>
      <c r="E5" s="147"/>
      <c r="F5" s="168" t="e">
        <f>AVERAGE(H5:M5)</f>
        <v>#REF!</v>
      </c>
      <c r="H5" s="162" t="e">
        <f>H24</f>
        <v>#REF!</v>
      </c>
      <c r="I5" s="162">
        <f>I24</f>
        <v>1292.5</v>
      </c>
      <c r="J5" s="162">
        <f>J24</f>
        <v>1292.5</v>
      </c>
      <c r="K5" s="162">
        <f>K24</f>
        <v>1292.5</v>
      </c>
      <c r="L5" s="162">
        <f>L24</f>
        <v>1292.5</v>
      </c>
      <c r="M5" s="162">
        <f>L5</f>
        <v>1292.5</v>
      </c>
    </row>
    <row r="6" spans="2:13" ht="17.149999999999999" customHeight="1" thickTop="1">
      <c r="B6" s="271" t="s">
        <v>130</v>
      </c>
      <c r="C6" s="271"/>
      <c r="D6" s="271"/>
      <c r="E6" s="271"/>
      <c r="F6" s="271"/>
    </row>
    <row r="7" spans="2:13" ht="17.149999999999999" customHeight="1">
      <c r="B7" s="271"/>
      <c r="C7" s="271"/>
      <c r="D7" s="271"/>
      <c r="E7" s="271"/>
      <c r="F7" s="271"/>
    </row>
    <row r="8" spans="2:13" ht="8.15" customHeight="1"/>
    <row r="9" spans="2:13" ht="22.4" customHeight="1">
      <c r="B9" s="112" t="s">
        <v>92</v>
      </c>
    </row>
    <row r="10" spans="2:13" ht="22.4" customHeight="1">
      <c r="B10" s="112" t="s">
        <v>93</v>
      </c>
    </row>
    <row r="11" spans="2:13" ht="22.4" customHeight="1">
      <c r="B11" s="112" t="s">
        <v>95</v>
      </c>
    </row>
    <row r="12" spans="2:13" ht="22.4" customHeight="1">
      <c r="B12" s="112" t="s">
        <v>96</v>
      </c>
    </row>
    <row r="13" spans="2:13" ht="22.4" customHeight="1"/>
    <row r="14" spans="2:13" ht="8.15" customHeight="1"/>
    <row r="15" spans="2:13" s="98" customFormat="1" ht="15.5">
      <c r="B15" s="106" t="s">
        <v>99</v>
      </c>
      <c r="F15" s="110">
        <f>SUM(F17:F19)</f>
        <v>0</v>
      </c>
    </row>
    <row r="16" spans="2:13" s="98" customFormat="1">
      <c r="B16" s="107" t="s">
        <v>126</v>
      </c>
      <c r="C16" s="108" t="s">
        <v>107</v>
      </c>
      <c r="D16" s="108" t="s">
        <v>115</v>
      </c>
      <c r="E16" s="108" t="s">
        <v>87</v>
      </c>
      <c r="F16" s="108" t="s">
        <v>122</v>
      </c>
    </row>
    <row r="17" spans="2:12">
      <c r="B17" s="78" t="s">
        <v>119</v>
      </c>
      <c r="C17" s="78"/>
      <c r="D17" s="78"/>
      <c r="E17" s="78"/>
      <c r="F17" s="78"/>
    </row>
    <row r="18" spans="2:12">
      <c r="B18" s="78" t="s">
        <v>120</v>
      </c>
      <c r="C18" s="78"/>
      <c r="D18" s="78"/>
      <c r="E18" s="78"/>
      <c r="F18" s="78"/>
    </row>
    <row r="19" spans="2:12">
      <c r="B19" s="78" t="s">
        <v>121</v>
      </c>
      <c r="C19" s="78"/>
      <c r="D19" s="78"/>
      <c r="E19" s="78"/>
      <c r="F19" s="78"/>
    </row>
    <row r="20" spans="2:12">
      <c r="B20" s="78" t="s">
        <v>116</v>
      </c>
      <c r="C20" s="78"/>
      <c r="D20" s="78"/>
      <c r="E20" s="78"/>
      <c r="F20" s="78"/>
    </row>
    <row r="21" spans="2:12" ht="7.4" customHeight="1"/>
    <row r="22" spans="2:12" ht="15.5">
      <c r="B22" s="106" t="s">
        <v>123</v>
      </c>
      <c r="F22" s="109" t="e">
        <f>SUM(F24:F28)</f>
        <v>#REF!</v>
      </c>
    </row>
    <row r="23" spans="2:12">
      <c r="B23" s="107" t="s">
        <v>124</v>
      </c>
      <c r="C23" s="272" t="s">
        <v>125</v>
      </c>
      <c r="D23" s="272"/>
      <c r="E23" s="272"/>
      <c r="F23" s="107" t="s">
        <v>88</v>
      </c>
      <c r="H23" s="166" t="s">
        <v>150</v>
      </c>
      <c r="I23" s="166" t="s">
        <v>151</v>
      </c>
      <c r="J23" s="166" t="s">
        <v>152</v>
      </c>
      <c r="K23" s="166" t="s">
        <v>153</v>
      </c>
      <c r="L23" s="166" t="s">
        <v>154</v>
      </c>
    </row>
    <row r="24" spans="2:12">
      <c r="B24" s="78" t="s">
        <v>131</v>
      </c>
      <c r="C24" s="270" t="s">
        <v>132</v>
      </c>
      <c r="D24" s="270"/>
      <c r="E24" s="270"/>
      <c r="F24" s="95" t="e">
        <f>100*#REF!</f>
        <v>#REF!</v>
      </c>
      <c r="H24" s="167" t="e">
        <f>F24</f>
        <v>#REF!</v>
      </c>
      <c r="I24" s="170">
        <f>55*'Steeped Roof Design'!$E$2</f>
        <v>1292.5</v>
      </c>
      <c r="J24" s="170">
        <f>55*'Steeped Roof Design'!$E$2</f>
        <v>1292.5</v>
      </c>
      <c r="K24" s="170">
        <f>55*'Steeped Roof Design'!$E$2</f>
        <v>1292.5</v>
      </c>
      <c r="L24" s="170">
        <f>55*'Steeped Roof Design'!$E$2</f>
        <v>1292.5</v>
      </c>
    </row>
    <row r="25" spans="2:12">
      <c r="B25" s="78"/>
      <c r="C25" s="270"/>
      <c r="D25" s="270"/>
      <c r="E25" s="270"/>
      <c r="F25" s="78"/>
    </row>
    <row r="26" spans="2:12">
      <c r="B26" s="78"/>
      <c r="C26" s="270"/>
      <c r="D26" s="270"/>
      <c r="E26" s="270"/>
      <c r="F26" s="78"/>
    </row>
    <row r="27" spans="2:12">
      <c r="B27" s="78"/>
      <c r="C27" s="270"/>
      <c r="D27" s="270"/>
      <c r="E27" s="270"/>
      <c r="F27" s="78"/>
    </row>
    <row r="28" spans="2:12">
      <c r="B28" s="78"/>
      <c r="C28" s="270"/>
      <c r="D28" s="270"/>
      <c r="E28" s="270"/>
      <c r="F28" s="78"/>
    </row>
    <row r="29" spans="2:12" ht="6" customHeight="1"/>
    <row r="30" spans="2:12" ht="15.5">
      <c r="B30" s="106" t="s">
        <v>90</v>
      </c>
      <c r="F30" s="109">
        <f>SUM(F32:F36)</f>
        <v>0</v>
      </c>
    </row>
    <row r="31" spans="2:12">
      <c r="B31" s="107" t="s">
        <v>124</v>
      </c>
      <c r="C31" s="108" t="s">
        <v>107</v>
      </c>
      <c r="D31" s="108" t="s">
        <v>127</v>
      </c>
      <c r="E31" s="108" t="s">
        <v>87</v>
      </c>
      <c r="F31" s="108" t="s">
        <v>122</v>
      </c>
    </row>
    <row r="32" spans="2:12">
      <c r="B32" s="78"/>
      <c r="C32" s="78"/>
      <c r="D32" s="78"/>
      <c r="E32" s="78"/>
      <c r="F32" s="78"/>
    </row>
    <row r="33" spans="2:6">
      <c r="B33" s="78"/>
      <c r="C33" s="78"/>
      <c r="D33" s="78"/>
      <c r="E33" s="78"/>
      <c r="F33" s="78"/>
    </row>
    <row r="34" spans="2:6">
      <c r="B34" s="78"/>
      <c r="C34" s="78"/>
      <c r="D34" s="78"/>
      <c r="E34" s="78"/>
      <c r="F34" s="78"/>
    </row>
    <row r="35" spans="2:6">
      <c r="B35" s="78"/>
      <c r="C35" s="78"/>
      <c r="D35" s="78"/>
      <c r="E35" s="78"/>
      <c r="F35" s="78"/>
    </row>
    <row r="36" spans="2:6" ht="7.4" customHeight="1"/>
    <row r="37" spans="2:6">
      <c r="B37" s="98" t="s">
        <v>100</v>
      </c>
      <c r="F37" s="109">
        <f>SUM(F39:F70)</f>
        <v>0</v>
      </c>
    </row>
    <row r="38" spans="2:6">
      <c r="B38" s="107" t="s">
        <v>124</v>
      </c>
      <c r="C38" s="108" t="s">
        <v>125</v>
      </c>
      <c r="D38" s="108" t="s">
        <v>128</v>
      </c>
      <c r="E38" s="108" t="s">
        <v>129</v>
      </c>
      <c r="F38" s="108" t="s">
        <v>122</v>
      </c>
    </row>
    <row r="39" spans="2:6">
      <c r="B39" s="78"/>
      <c r="C39" s="78"/>
      <c r="D39" s="78"/>
      <c r="E39" s="78"/>
      <c r="F39" s="78"/>
    </row>
    <row r="40" spans="2:6">
      <c r="B40" s="78"/>
      <c r="C40" s="78"/>
      <c r="D40" s="78"/>
      <c r="E40" s="78"/>
      <c r="F40" s="78"/>
    </row>
    <row r="41" spans="2:6">
      <c r="B41" s="78"/>
      <c r="C41" s="78"/>
      <c r="D41" s="78"/>
      <c r="E41" s="78"/>
      <c r="F41" s="78"/>
    </row>
    <row r="42" spans="2:6">
      <c r="B42" s="78"/>
      <c r="C42" s="78"/>
      <c r="D42" s="78"/>
      <c r="E42" s="78"/>
      <c r="F42" s="78"/>
    </row>
    <row r="43" spans="2:6">
      <c r="B43" s="78"/>
      <c r="C43" s="78"/>
      <c r="D43" s="78"/>
      <c r="E43" s="78"/>
      <c r="F43" s="78"/>
    </row>
    <row r="44" spans="2:6">
      <c r="B44" s="78"/>
      <c r="C44" s="78"/>
      <c r="D44" s="78"/>
      <c r="E44" s="78"/>
      <c r="F44" s="78"/>
    </row>
    <row r="45" spans="2:6">
      <c r="B45" s="78"/>
      <c r="C45" s="78"/>
      <c r="D45" s="78"/>
      <c r="E45" s="78"/>
      <c r="F45" s="78"/>
    </row>
    <row r="46" spans="2:6">
      <c r="B46" s="78"/>
      <c r="C46" s="78"/>
      <c r="D46" s="78"/>
      <c r="E46" s="78"/>
      <c r="F46" s="78"/>
    </row>
    <row r="47" spans="2:6">
      <c r="B47" s="78"/>
      <c r="C47" s="78"/>
      <c r="D47" s="78"/>
      <c r="E47" s="78"/>
      <c r="F47" s="78"/>
    </row>
    <row r="48" spans="2:6">
      <c r="B48" s="78"/>
      <c r="C48" s="78"/>
      <c r="D48" s="78"/>
      <c r="E48" s="78"/>
      <c r="F48" s="78"/>
    </row>
    <row r="49" spans="2:6">
      <c r="B49" s="78"/>
      <c r="C49" s="78"/>
      <c r="D49" s="78"/>
      <c r="E49" s="78"/>
      <c r="F49" s="78"/>
    </row>
    <row r="50" spans="2:6">
      <c r="B50" s="78"/>
      <c r="C50" s="78"/>
      <c r="D50" s="78"/>
      <c r="E50" s="78"/>
      <c r="F50" s="78"/>
    </row>
    <row r="51" spans="2:6">
      <c r="B51" s="78"/>
      <c r="C51" s="78"/>
      <c r="D51" s="78"/>
      <c r="E51" s="78"/>
      <c r="F51" s="78"/>
    </row>
    <row r="52" spans="2:6">
      <c r="B52" s="78"/>
      <c r="C52" s="78"/>
      <c r="D52" s="78"/>
      <c r="E52" s="78"/>
      <c r="F52" s="78"/>
    </row>
    <row r="53" spans="2:6">
      <c r="B53" s="78"/>
      <c r="C53" s="78"/>
      <c r="D53" s="78"/>
      <c r="E53" s="78"/>
      <c r="F53" s="78"/>
    </row>
    <row r="54" spans="2:6">
      <c r="B54" s="78"/>
      <c r="C54" s="78"/>
      <c r="D54" s="78"/>
      <c r="E54" s="78"/>
      <c r="F54" s="78"/>
    </row>
    <row r="55" spans="2:6">
      <c r="B55" s="78"/>
      <c r="C55" s="78"/>
      <c r="D55" s="78"/>
      <c r="E55" s="78"/>
      <c r="F55" s="78"/>
    </row>
    <row r="56" spans="2:6">
      <c r="B56" s="78"/>
      <c r="C56" s="78"/>
      <c r="D56" s="78"/>
      <c r="E56" s="78"/>
      <c r="F56" s="78"/>
    </row>
    <row r="57" spans="2:6">
      <c r="B57" s="78"/>
      <c r="C57" s="78"/>
      <c r="D57" s="78"/>
      <c r="E57" s="78"/>
      <c r="F57" s="78"/>
    </row>
  </sheetData>
  <mergeCells count="7">
    <mergeCell ref="C27:E27"/>
    <mergeCell ref="C28:E28"/>
    <mergeCell ref="B6:F7"/>
    <mergeCell ref="C23:E23"/>
    <mergeCell ref="C24:E24"/>
    <mergeCell ref="C25:E25"/>
    <mergeCell ref="C26:E2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Q78"/>
  <sheetViews>
    <sheetView workbookViewId="0">
      <selection activeCell="H41" sqref="H41"/>
    </sheetView>
  </sheetViews>
  <sheetFormatPr defaultColWidth="8.58203125" defaultRowHeight="14"/>
  <cols>
    <col min="1" max="1" width="8.58203125" style="77"/>
    <col min="2" max="2" width="27.33203125" style="77" customWidth="1"/>
    <col min="3" max="5" width="17.5" style="77" customWidth="1"/>
    <col min="6" max="6" width="20.33203125" style="77" customWidth="1"/>
    <col min="7" max="7" width="8.58203125" style="77"/>
    <col min="8" max="9" width="9.9140625" style="96" customWidth="1"/>
    <col min="10" max="11" width="9.9140625" style="91" customWidth="1"/>
    <col min="12" max="12" width="9.9140625" style="77" customWidth="1"/>
    <col min="13" max="16384" width="8.58203125" style="77"/>
  </cols>
  <sheetData>
    <row r="1" spans="2:12" s="103" customFormat="1">
      <c r="D1" s="104"/>
      <c r="H1" s="120"/>
      <c r="I1" s="120"/>
      <c r="J1" s="116"/>
      <c r="K1" s="116"/>
    </row>
    <row r="2" spans="2:12" s="103" customFormat="1" ht="20">
      <c r="B2" s="105" t="s">
        <v>133</v>
      </c>
      <c r="D2" s="104"/>
      <c r="F2" s="165" t="s">
        <v>155</v>
      </c>
      <c r="H2" s="164" t="s">
        <v>150</v>
      </c>
      <c r="I2" s="164" t="s">
        <v>151</v>
      </c>
      <c r="J2" s="164" t="s">
        <v>152</v>
      </c>
      <c r="K2" s="164" t="s">
        <v>153</v>
      </c>
      <c r="L2" s="164" t="s">
        <v>154</v>
      </c>
    </row>
    <row r="3" spans="2:12" s="103" customFormat="1" ht="7.4" customHeight="1">
      <c r="B3" s="105"/>
      <c r="D3" s="104"/>
      <c r="H3" s="120"/>
      <c r="I3" s="120"/>
      <c r="J3" s="116"/>
      <c r="K3" s="116"/>
    </row>
    <row r="4" spans="2:12" ht="16" thickBot="1">
      <c r="B4" s="147" t="s">
        <v>118</v>
      </c>
      <c r="C4" s="147"/>
      <c r="D4" s="147"/>
      <c r="E4" s="147" t="s">
        <v>183</v>
      </c>
      <c r="F4" s="163">
        <f>F14+F21+F29+F36</f>
        <v>0</v>
      </c>
      <c r="H4" s="168">
        <f>$F$14+$F$21+M37+$F$29</f>
        <v>0</v>
      </c>
      <c r="I4" s="168">
        <f>$F$14+$F$21+N37+$F$29</f>
        <v>0</v>
      </c>
      <c r="J4" s="168">
        <f>$F$14+$F$21+O37+$F$29</f>
        <v>0</v>
      </c>
      <c r="K4" s="168">
        <f>$F$14+$F$21+P37+$F$29</f>
        <v>0</v>
      </c>
      <c r="L4" s="168">
        <f>$F$14+$F$21+Q37+$F$29</f>
        <v>0</v>
      </c>
    </row>
    <row r="5" spans="2:12" ht="17.149999999999999" customHeight="1" thickTop="1">
      <c r="B5" s="143" t="s">
        <v>157</v>
      </c>
      <c r="C5" s="143"/>
      <c r="D5" s="143"/>
      <c r="E5" s="175" t="s">
        <v>182</v>
      </c>
      <c r="F5" s="176" t="e">
        <f>F4*#REF!</f>
        <v>#REF!</v>
      </c>
    </row>
    <row r="6" spans="2:12" ht="17.149999999999999" customHeight="1">
      <c r="B6" s="143"/>
      <c r="C6" s="143"/>
      <c r="D6" s="143"/>
      <c r="E6" s="143"/>
      <c r="F6" s="143"/>
    </row>
    <row r="7" spans="2:12" ht="8.15" customHeight="1"/>
    <row r="8" spans="2:12" ht="22.4" customHeight="1">
      <c r="B8" s="112"/>
    </row>
    <row r="9" spans="2:12" ht="22.4" customHeight="1">
      <c r="B9" s="112"/>
    </row>
    <row r="10" spans="2:12" ht="22.4" customHeight="1">
      <c r="B10" s="112"/>
    </row>
    <row r="11" spans="2:12" ht="22.4" customHeight="1">
      <c r="B11" s="127"/>
    </row>
    <row r="12" spans="2:12" ht="22.4" customHeight="1"/>
    <row r="13" spans="2:12" ht="8.15" customHeight="1"/>
    <row r="14" spans="2:12" s="98" customFormat="1" ht="15.5">
      <c r="B14" s="106" t="s">
        <v>99</v>
      </c>
      <c r="F14" s="110">
        <f>SUM(F16:F18)</f>
        <v>0</v>
      </c>
      <c r="H14" s="121"/>
      <c r="I14" s="121"/>
      <c r="J14" s="117"/>
      <c r="K14" s="117"/>
    </row>
    <row r="15" spans="2:12" s="98" customFormat="1">
      <c r="B15" s="107" t="s">
        <v>126</v>
      </c>
      <c r="C15" s="108" t="s">
        <v>107</v>
      </c>
      <c r="D15" s="108" t="s">
        <v>115</v>
      </c>
      <c r="E15" s="108" t="s">
        <v>87</v>
      </c>
      <c r="F15" s="108" t="s">
        <v>122</v>
      </c>
      <c r="H15" s="121"/>
      <c r="I15" s="121"/>
      <c r="J15" s="117"/>
      <c r="K15" s="117"/>
    </row>
    <row r="16" spans="2:12">
      <c r="B16" s="78"/>
      <c r="C16" s="78"/>
      <c r="D16" s="78"/>
      <c r="E16" s="78"/>
      <c r="F16" s="95">
        <f>C16*D16*E16</f>
        <v>0</v>
      </c>
    </row>
    <row r="17" spans="2:6">
      <c r="B17" s="78"/>
      <c r="C17" s="78"/>
      <c r="D17" s="78"/>
      <c r="E17" s="78"/>
      <c r="F17" s="95">
        <f>C17*D17*E17</f>
        <v>0</v>
      </c>
    </row>
    <row r="18" spans="2:6">
      <c r="B18" s="78"/>
      <c r="C18" s="78"/>
      <c r="D18" s="78"/>
      <c r="E18" s="78"/>
      <c r="F18" s="95">
        <f>C18*D18*E18</f>
        <v>0</v>
      </c>
    </row>
    <row r="19" spans="2:6">
      <c r="B19" s="78" t="s">
        <v>116</v>
      </c>
      <c r="C19" s="78"/>
      <c r="D19" s="78"/>
      <c r="E19" s="78"/>
      <c r="F19" s="78"/>
    </row>
    <row r="20" spans="2:6" ht="7.4" customHeight="1"/>
    <row r="21" spans="2:6" ht="15.5">
      <c r="B21" s="106" t="s">
        <v>123</v>
      </c>
      <c r="F21" s="109">
        <f>SUM(F23:F27)</f>
        <v>0</v>
      </c>
    </row>
    <row r="22" spans="2:6">
      <c r="B22" s="107" t="s">
        <v>124</v>
      </c>
      <c r="C22" s="272" t="s">
        <v>125</v>
      </c>
      <c r="D22" s="272"/>
      <c r="E22" s="272"/>
      <c r="F22" s="107" t="s">
        <v>88</v>
      </c>
    </row>
    <row r="23" spans="2:6">
      <c r="B23" s="78"/>
      <c r="C23" s="270"/>
      <c r="D23" s="270"/>
      <c r="E23" s="270"/>
      <c r="F23" s="95"/>
    </row>
    <row r="24" spans="2:6">
      <c r="B24" s="78"/>
      <c r="C24" s="270"/>
      <c r="D24" s="270"/>
      <c r="E24" s="270"/>
      <c r="F24" s="78"/>
    </row>
    <row r="25" spans="2:6">
      <c r="B25" s="78"/>
      <c r="C25" s="270"/>
      <c r="D25" s="270"/>
      <c r="E25" s="270"/>
      <c r="F25" s="78"/>
    </row>
    <row r="26" spans="2:6">
      <c r="B26" s="78"/>
      <c r="C26" s="270"/>
      <c r="D26" s="270"/>
      <c r="E26" s="270"/>
      <c r="F26" s="78"/>
    </row>
    <row r="27" spans="2:6">
      <c r="B27" s="78"/>
      <c r="C27" s="270"/>
      <c r="D27" s="270"/>
      <c r="E27" s="270"/>
      <c r="F27" s="78"/>
    </row>
    <row r="28" spans="2:6" ht="6" customHeight="1"/>
    <row r="29" spans="2:6" ht="15.5">
      <c r="B29" s="106" t="s">
        <v>90</v>
      </c>
      <c r="F29" s="109">
        <f>SUM(F31:F35)</f>
        <v>0</v>
      </c>
    </row>
    <row r="30" spans="2:6">
      <c r="B30" s="107" t="s">
        <v>124</v>
      </c>
      <c r="C30" s="108" t="s">
        <v>107</v>
      </c>
      <c r="D30" s="108" t="s">
        <v>127</v>
      </c>
      <c r="E30" s="108" t="s">
        <v>87</v>
      </c>
      <c r="F30" s="108" t="s">
        <v>122</v>
      </c>
    </row>
    <row r="31" spans="2:6">
      <c r="B31" s="78"/>
      <c r="C31" s="78"/>
      <c r="D31" s="78"/>
      <c r="E31" s="78"/>
      <c r="F31" s="78">
        <f>C31*D31*E31</f>
        <v>0</v>
      </c>
    </row>
    <row r="32" spans="2:6">
      <c r="B32" s="78"/>
      <c r="C32" s="78"/>
      <c r="D32" s="78"/>
      <c r="E32" s="78"/>
      <c r="F32" s="78">
        <f>C32*D32*E32</f>
        <v>0</v>
      </c>
    </row>
    <row r="33" spans="2:17">
      <c r="B33" s="78"/>
      <c r="C33" s="78"/>
      <c r="D33" s="78"/>
      <c r="E33" s="78"/>
      <c r="F33" s="78">
        <f>C33*D33*E33</f>
        <v>0</v>
      </c>
    </row>
    <row r="34" spans="2:17">
      <c r="B34" s="78"/>
      <c r="C34" s="78"/>
      <c r="D34" s="78"/>
      <c r="E34" s="78"/>
      <c r="F34" s="78"/>
    </row>
    <row r="35" spans="2:17" ht="7.4" customHeight="1"/>
    <row r="36" spans="2:17">
      <c r="B36" s="98" t="s">
        <v>100</v>
      </c>
      <c r="F36" s="109">
        <f>SUM(K38:K78)</f>
        <v>0</v>
      </c>
      <c r="G36" s="126"/>
      <c r="M36" s="166" t="s">
        <v>150</v>
      </c>
      <c r="N36" s="166" t="s">
        <v>151</v>
      </c>
      <c r="O36" s="166" t="s">
        <v>152</v>
      </c>
      <c r="P36" s="166" t="s">
        <v>153</v>
      </c>
      <c r="Q36" s="166" t="s">
        <v>154</v>
      </c>
    </row>
    <row r="37" spans="2:17" ht="14.5" thickBot="1">
      <c r="B37" s="107" t="s">
        <v>103</v>
      </c>
      <c r="C37" s="273" t="s">
        <v>104</v>
      </c>
      <c r="D37" s="274"/>
      <c r="E37" s="275"/>
      <c r="F37" s="115" t="s">
        <v>105</v>
      </c>
      <c r="G37" s="113" t="s">
        <v>106</v>
      </c>
      <c r="H37" s="122" t="s">
        <v>107</v>
      </c>
      <c r="I37" s="122" t="s">
        <v>108</v>
      </c>
      <c r="J37" s="118" t="s">
        <v>109</v>
      </c>
      <c r="K37" s="118" t="s">
        <v>88</v>
      </c>
      <c r="M37" s="162">
        <f>SUM($K$38:$K$40)</f>
        <v>0</v>
      </c>
      <c r="N37" s="162">
        <f>SUM($K$38:$K$40)</f>
        <v>0</v>
      </c>
      <c r="O37" s="162">
        <f>SUM($K$38:$K$40)</f>
        <v>0</v>
      </c>
      <c r="P37" s="162">
        <f>SUM($K$38:$K$40)</f>
        <v>0</v>
      </c>
      <c r="Q37" s="162">
        <f>SUM($K$38:$K$40)</f>
        <v>0</v>
      </c>
    </row>
    <row r="38" spans="2:17" ht="14.5" thickTop="1">
      <c r="B38" s="78" t="s">
        <v>158</v>
      </c>
      <c r="C38" s="270" t="s">
        <v>110</v>
      </c>
      <c r="D38" s="270"/>
      <c r="E38" s="270"/>
      <c r="F38" s="78" t="s">
        <v>111</v>
      </c>
      <c r="G38" s="78" t="s">
        <v>112</v>
      </c>
      <c r="H38" s="92">
        <v>0</v>
      </c>
      <c r="I38" s="93">
        <f>H38</f>
        <v>0</v>
      </c>
      <c r="J38" s="95">
        <v>17.45</v>
      </c>
      <c r="K38" s="119">
        <f>I38*J38</f>
        <v>0</v>
      </c>
    </row>
    <row r="39" spans="2:17">
      <c r="B39" s="78" t="s">
        <v>158</v>
      </c>
      <c r="C39" s="270" t="s">
        <v>110</v>
      </c>
      <c r="D39" s="270"/>
      <c r="E39" s="270"/>
      <c r="F39" s="78" t="s">
        <v>113</v>
      </c>
      <c r="G39" s="78" t="s">
        <v>112</v>
      </c>
      <c r="H39" s="92">
        <v>0</v>
      </c>
      <c r="I39" s="93">
        <f>H39</f>
        <v>0</v>
      </c>
      <c r="J39" s="95">
        <v>17.45</v>
      </c>
      <c r="K39" s="119">
        <f>I39*J39</f>
        <v>0</v>
      </c>
    </row>
    <row r="40" spans="2:17">
      <c r="B40" s="78" t="s">
        <v>158</v>
      </c>
      <c r="C40" s="270" t="s">
        <v>110</v>
      </c>
      <c r="D40" s="270"/>
      <c r="E40" s="270"/>
      <c r="F40" s="78" t="s">
        <v>114</v>
      </c>
      <c r="G40" s="78" t="s">
        <v>112</v>
      </c>
      <c r="H40" s="92">
        <v>0</v>
      </c>
      <c r="I40" s="93">
        <f>H40</f>
        <v>0</v>
      </c>
      <c r="J40" s="95">
        <v>17.45</v>
      </c>
      <c r="K40" s="119">
        <f>I40*J40</f>
        <v>0</v>
      </c>
    </row>
    <row r="41" spans="2:17">
      <c r="B41" s="78"/>
      <c r="C41" s="270"/>
      <c r="D41" s="270"/>
      <c r="E41" s="270"/>
      <c r="F41" s="97"/>
      <c r="G41" s="80"/>
      <c r="H41" s="92"/>
      <c r="I41" s="92"/>
      <c r="J41" s="95"/>
      <c r="K41" s="119">
        <f>I41*J41</f>
        <v>0</v>
      </c>
    </row>
    <row r="42" spans="2:17">
      <c r="B42" s="78"/>
      <c r="C42" s="123"/>
      <c r="D42" s="124"/>
      <c r="E42" s="125"/>
      <c r="F42" s="97"/>
      <c r="G42" s="80"/>
      <c r="H42" s="92"/>
      <c r="I42" s="92"/>
      <c r="J42" s="95"/>
      <c r="K42" s="119">
        <f t="shared" ref="K42:K78" si="0">I42*J42</f>
        <v>0</v>
      </c>
    </row>
    <row r="43" spans="2:17">
      <c r="B43" s="78"/>
      <c r="C43" s="270"/>
      <c r="D43" s="270"/>
      <c r="E43" s="270"/>
      <c r="F43" s="97"/>
      <c r="G43" s="80"/>
      <c r="H43" s="92"/>
      <c r="I43" s="92"/>
      <c r="J43" s="95"/>
      <c r="K43" s="119">
        <f t="shared" si="0"/>
        <v>0</v>
      </c>
    </row>
    <row r="44" spans="2:17">
      <c r="B44" s="78"/>
      <c r="C44" s="276"/>
      <c r="D44" s="277"/>
      <c r="E44" s="278"/>
      <c r="F44" s="97"/>
      <c r="G44" s="80"/>
      <c r="H44" s="92"/>
      <c r="I44" s="92"/>
      <c r="J44" s="95"/>
      <c r="K44" s="119">
        <f t="shared" si="0"/>
        <v>0</v>
      </c>
    </row>
    <row r="45" spans="2:17">
      <c r="B45" s="78"/>
      <c r="C45" s="276"/>
      <c r="D45" s="277"/>
      <c r="E45" s="278"/>
      <c r="F45" s="97"/>
      <c r="G45" s="80"/>
      <c r="H45" s="92"/>
      <c r="I45" s="92"/>
      <c r="J45" s="95"/>
      <c r="K45" s="119">
        <f t="shared" si="0"/>
        <v>0</v>
      </c>
    </row>
    <row r="46" spans="2:17">
      <c r="B46" s="78"/>
      <c r="C46" s="276"/>
      <c r="D46" s="277"/>
      <c r="E46" s="278"/>
      <c r="F46" s="97"/>
      <c r="G46" s="80"/>
      <c r="H46" s="92"/>
      <c r="I46" s="92"/>
      <c r="J46" s="95"/>
      <c r="K46" s="119">
        <f t="shared" si="0"/>
        <v>0</v>
      </c>
    </row>
    <row r="47" spans="2:17">
      <c r="B47" s="78"/>
      <c r="C47" s="276"/>
      <c r="D47" s="277"/>
      <c r="E47" s="278"/>
      <c r="F47" s="97"/>
      <c r="G47" s="80"/>
      <c r="H47" s="92"/>
      <c r="I47" s="92"/>
      <c r="J47" s="95"/>
      <c r="K47" s="119">
        <f t="shared" si="0"/>
        <v>0</v>
      </c>
    </row>
    <row r="48" spans="2:17">
      <c r="B48" s="78"/>
      <c r="C48" s="276"/>
      <c r="D48" s="277"/>
      <c r="E48" s="278"/>
      <c r="F48" s="97"/>
      <c r="G48" s="80"/>
      <c r="H48" s="92"/>
      <c r="I48" s="92"/>
      <c r="J48" s="95"/>
      <c r="K48" s="119">
        <f t="shared" si="0"/>
        <v>0</v>
      </c>
    </row>
    <row r="49" spans="2:11">
      <c r="B49" s="78"/>
      <c r="C49" s="276"/>
      <c r="D49" s="277"/>
      <c r="E49" s="278"/>
      <c r="F49" s="97"/>
      <c r="G49" s="80"/>
      <c r="H49" s="92"/>
      <c r="I49" s="92"/>
      <c r="J49" s="95"/>
      <c r="K49" s="119">
        <f t="shared" si="0"/>
        <v>0</v>
      </c>
    </row>
    <row r="50" spans="2:11">
      <c r="B50" s="78"/>
      <c r="C50" s="276"/>
      <c r="D50" s="277"/>
      <c r="E50" s="278"/>
      <c r="F50" s="97"/>
      <c r="G50" s="80"/>
      <c r="H50" s="92"/>
      <c r="I50" s="92"/>
      <c r="J50" s="95"/>
      <c r="K50" s="119">
        <f t="shared" si="0"/>
        <v>0</v>
      </c>
    </row>
    <row r="51" spans="2:11">
      <c r="B51" s="78"/>
      <c r="C51" s="276"/>
      <c r="D51" s="277"/>
      <c r="E51" s="278"/>
      <c r="F51" s="97"/>
      <c r="G51" s="80"/>
      <c r="H51" s="92"/>
      <c r="I51" s="92"/>
      <c r="J51" s="95"/>
      <c r="K51" s="119">
        <f t="shared" si="0"/>
        <v>0</v>
      </c>
    </row>
    <row r="52" spans="2:11">
      <c r="B52" s="78"/>
      <c r="C52" s="276"/>
      <c r="D52" s="277"/>
      <c r="E52" s="278"/>
      <c r="F52" s="97"/>
      <c r="G52" s="80"/>
      <c r="H52" s="92"/>
      <c r="I52" s="92"/>
      <c r="J52" s="95"/>
      <c r="K52" s="119">
        <f t="shared" si="0"/>
        <v>0</v>
      </c>
    </row>
    <row r="53" spans="2:11">
      <c r="B53" s="78"/>
      <c r="C53" s="276"/>
      <c r="D53" s="277"/>
      <c r="E53" s="278"/>
      <c r="F53" s="97"/>
      <c r="G53" s="80"/>
      <c r="H53" s="92"/>
      <c r="I53" s="92"/>
      <c r="J53" s="95"/>
      <c r="K53" s="119">
        <f t="shared" si="0"/>
        <v>0</v>
      </c>
    </row>
    <row r="54" spans="2:11">
      <c r="B54" s="78"/>
      <c r="C54" s="276"/>
      <c r="D54" s="277"/>
      <c r="E54" s="278"/>
      <c r="F54" s="97"/>
      <c r="G54" s="80"/>
      <c r="H54" s="92"/>
      <c r="I54" s="92"/>
      <c r="J54" s="95"/>
      <c r="K54" s="119">
        <f t="shared" si="0"/>
        <v>0</v>
      </c>
    </row>
    <row r="55" spans="2:11">
      <c r="B55" s="78"/>
      <c r="C55" s="276"/>
      <c r="D55" s="277"/>
      <c r="E55" s="278"/>
      <c r="F55" s="97"/>
      <c r="G55" s="80"/>
      <c r="H55" s="92"/>
      <c r="I55" s="92"/>
      <c r="J55" s="95"/>
      <c r="K55" s="119">
        <f t="shared" si="0"/>
        <v>0</v>
      </c>
    </row>
    <row r="56" spans="2:11">
      <c r="B56" s="78"/>
      <c r="C56" s="276"/>
      <c r="D56" s="277"/>
      <c r="E56" s="278"/>
      <c r="F56" s="97"/>
      <c r="G56" s="80"/>
      <c r="H56" s="92"/>
      <c r="I56" s="92"/>
      <c r="J56" s="95"/>
      <c r="K56" s="119">
        <f t="shared" si="0"/>
        <v>0</v>
      </c>
    </row>
    <row r="57" spans="2:11">
      <c r="B57" s="78"/>
      <c r="C57" s="276"/>
      <c r="D57" s="277"/>
      <c r="E57" s="278"/>
      <c r="F57" s="97"/>
      <c r="G57" s="80"/>
      <c r="H57" s="92"/>
      <c r="I57" s="92"/>
      <c r="J57" s="95"/>
      <c r="K57" s="119">
        <f t="shared" si="0"/>
        <v>0</v>
      </c>
    </row>
    <row r="58" spans="2:11">
      <c r="B58" s="78"/>
      <c r="C58" s="276"/>
      <c r="D58" s="277"/>
      <c r="E58" s="278"/>
      <c r="F58" s="97"/>
      <c r="G58" s="80"/>
      <c r="H58" s="92"/>
      <c r="I58" s="92"/>
      <c r="J58" s="95"/>
      <c r="K58" s="119">
        <f t="shared" si="0"/>
        <v>0</v>
      </c>
    </row>
    <row r="59" spans="2:11">
      <c r="B59" s="78"/>
      <c r="C59" s="276"/>
      <c r="D59" s="277"/>
      <c r="E59" s="278"/>
      <c r="F59" s="97"/>
      <c r="G59" s="80"/>
      <c r="H59" s="92"/>
      <c r="I59" s="92"/>
      <c r="J59" s="119"/>
      <c r="K59" s="119">
        <f t="shared" si="0"/>
        <v>0</v>
      </c>
    </row>
    <row r="60" spans="2:11">
      <c r="B60" s="78"/>
      <c r="C60" s="276"/>
      <c r="D60" s="277"/>
      <c r="E60" s="278"/>
      <c r="F60" s="97"/>
      <c r="G60" s="80"/>
      <c r="H60" s="94"/>
      <c r="I60" s="94"/>
      <c r="J60" s="119"/>
      <c r="K60" s="119">
        <f t="shared" si="0"/>
        <v>0</v>
      </c>
    </row>
    <row r="61" spans="2:11">
      <c r="B61" s="78"/>
      <c r="C61" s="276"/>
      <c r="D61" s="277"/>
      <c r="E61" s="278"/>
      <c r="F61" s="97"/>
      <c r="G61" s="80"/>
      <c r="H61" s="92"/>
      <c r="I61" s="92"/>
      <c r="J61" s="95"/>
      <c r="K61" s="119">
        <f t="shared" si="0"/>
        <v>0</v>
      </c>
    </row>
    <row r="62" spans="2:11">
      <c r="B62" s="78"/>
      <c r="C62" s="276"/>
      <c r="D62" s="277"/>
      <c r="E62" s="278"/>
      <c r="F62" s="97"/>
      <c r="G62" s="80"/>
      <c r="H62" s="92"/>
      <c r="I62" s="92"/>
      <c r="J62" s="95"/>
      <c r="K62" s="119">
        <f t="shared" si="0"/>
        <v>0</v>
      </c>
    </row>
    <row r="63" spans="2:11">
      <c r="B63" s="78"/>
      <c r="C63" s="276"/>
      <c r="D63" s="277"/>
      <c r="E63" s="278"/>
      <c r="F63" s="97"/>
      <c r="G63" s="80"/>
      <c r="H63" s="92"/>
      <c r="I63" s="92"/>
      <c r="J63" s="95"/>
      <c r="K63" s="119">
        <f t="shared" si="0"/>
        <v>0</v>
      </c>
    </row>
    <row r="64" spans="2:11">
      <c r="B64" s="78"/>
      <c r="C64" s="276"/>
      <c r="D64" s="277"/>
      <c r="E64" s="278"/>
      <c r="F64" s="97"/>
      <c r="G64" s="80"/>
      <c r="H64" s="92"/>
      <c r="I64" s="92"/>
      <c r="J64" s="95"/>
      <c r="K64" s="119">
        <f t="shared" si="0"/>
        <v>0</v>
      </c>
    </row>
    <row r="65" spans="2:11">
      <c r="B65" s="78"/>
      <c r="C65" s="276"/>
      <c r="D65" s="277"/>
      <c r="E65" s="278"/>
      <c r="F65" s="97"/>
      <c r="G65" s="80"/>
      <c r="H65" s="92"/>
      <c r="I65" s="92"/>
      <c r="J65" s="95"/>
      <c r="K65" s="119">
        <f t="shared" si="0"/>
        <v>0</v>
      </c>
    </row>
    <row r="66" spans="2:11">
      <c r="B66" s="78"/>
      <c r="C66" s="276"/>
      <c r="D66" s="277"/>
      <c r="E66" s="278"/>
      <c r="F66" s="97"/>
      <c r="G66" s="80"/>
      <c r="H66" s="92"/>
      <c r="I66" s="92"/>
      <c r="J66" s="95"/>
      <c r="K66" s="119">
        <f t="shared" si="0"/>
        <v>0</v>
      </c>
    </row>
    <row r="67" spans="2:11">
      <c r="B67" s="78"/>
      <c r="C67" s="276"/>
      <c r="D67" s="277"/>
      <c r="E67" s="278"/>
      <c r="F67" s="97"/>
      <c r="G67" s="80"/>
      <c r="H67" s="92"/>
      <c r="I67" s="92"/>
      <c r="J67" s="95"/>
      <c r="K67" s="119">
        <f t="shared" si="0"/>
        <v>0</v>
      </c>
    </row>
    <row r="68" spans="2:11">
      <c r="B68" s="78"/>
      <c r="C68" s="276"/>
      <c r="D68" s="277"/>
      <c r="E68" s="278"/>
      <c r="F68" s="97"/>
      <c r="G68" s="80"/>
      <c r="H68" s="92"/>
      <c r="I68" s="92"/>
      <c r="J68" s="95"/>
      <c r="K68" s="119">
        <f t="shared" si="0"/>
        <v>0</v>
      </c>
    </row>
    <row r="69" spans="2:11">
      <c r="B69" s="78"/>
      <c r="C69" s="276"/>
      <c r="D69" s="277"/>
      <c r="E69" s="278"/>
      <c r="F69" s="97"/>
      <c r="G69" s="80"/>
      <c r="H69" s="92"/>
      <c r="I69" s="92"/>
      <c r="J69" s="95"/>
      <c r="K69" s="119">
        <f t="shared" si="0"/>
        <v>0</v>
      </c>
    </row>
    <row r="70" spans="2:11">
      <c r="B70" s="78"/>
      <c r="C70" s="276"/>
      <c r="D70" s="277"/>
      <c r="E70" s="278"/>
      <c r="F70" s="97"/>
      <c r="G70" s="80"/>
      <c r="H70" s="92"/>
      <c r="I70" s="92"/>
      <c r="J70" s="95"/>
      <c r="K70" s="119">
        <f t="shared" si="0"/>
        <v>0</v>
      </c>
    </row>
    <row r="71" spans="2:11">
      <c r="B71" s="78"/>
      <c r="C71" s="276"/>
      <c r="D71" s="277"/>
      <c r="E71" s="278"/>
      <c r="F71" s="97"/>
      <c r="G71" s="80"/>
      <c r="H71" s="92"/>
      <c r="I71" s="92"/>
      <c r="J71" s="95"/>
      <c r="K71" s="119">
        <f t="shared" si="0"/>
        <v>0</v>
      </c>
    </row>
    <row r="72" spans="2:11">
      <c r="B72" s="78"/>
      <c r="C72" s="276"/>
      <c r="D72" s="277"/>
      <c r="E72" s="278"/>
      <c r="F72" s="97"/>
      <c r="G72" s="80"/>
      <c r="H72" s="92"/>
      <c r="I72" s="92"/>
      <c r="J72" s="95"/>
      <c r="K72" s="119">
        <f t="shared" si="0"/>
        <v>0</v>
      </c>
    </row>
    <row r="73" spans="2:11">
      <c r="B73" s="78"/>
      <c r="C73" s="276"/>
      <c r="D73" s="277"/>
      <c r="E73" s="278"/>
      <c r="F73" s="97"/>
      <c r="G73" s="80"/>
      <c r="H73" s="92"/>
      <c r="I73" s="92"/>
      <c r="J73" s="95"/>
      <c r="K73" s="119">
        <f t="shared" si="0"/>
        <v>0</v>
      </c>
    </row>
    <row r="74" spans="2:11">
      <c r="B74" s="78"/>
      <c r="C74" s="276"/>
      <c r="D74" s="277"/>
      <c r="E74" s="278"/>
      <c r="F74" s="97"/>
      <c r="G74" s="80"/>
      <c r="H74" s="92"/>
      <c r="I74" s="92"/>
      <c r="J74" s="95"/>
      <c r="K74" s="119">
        <f t="shared" si="0"/>
        <v>0</v>
      </c>
    </row>
    <row r="75" spans="2:11">
      <c r="B75" s="78"/>
      <c r="C75" s="276"/>
      <c r="D75" s="277"/>
      <c r="E75" s="278"/>
      <c r="F75" s="97"/>
      <c r="G75" s="80"/>
      <c r="H75" s="92"/>
      <c r="I75" s="92"/>
      <c r="J75" s="95"/>
      <c r="K75" s="119">
        <f t="shared" si="0"/>
        <v>0</v>
      </c>
    </row>
    <row r="76" spans="2:11">
      <c r="B76" s="78"/>
      <c r="C76" s="276"/>
      <c r="D76" s="277"/>
      <c r="E76" s="278"/>
      <c r="F76" s="97"/>
      <c r="G76" s="80"/>
      <c r="H76" s="92"/>
      <c r="I76" s="92"/>
      <c r="J76" s="95"/>
      <c r="K76" s="119">
        <f t="shared" si="0"/>
        <v>0</v>
      </c>
    </row>
    <row r="77" spans="2:11">
      <c r="B77" s="78"/>
      <c r="C77" s="276"/>
      <c r="D77" s="277"/>
      <c r="E77" s="278"/>
      <c r="F77" s="97"/>
      <c r="G77" s="80"/>
      <c r="H77" s="92"/>
      <c r="I77" s="92"/>
      <c r="J77" s="95"/>
      <c r="K77" s="119">
        <f t="shared" si="0"/>
        <v>0</v>
      </c>
    </row>
    <row r="78" spans="2:11">
      <c r="B78" s="78"/>
      <c r="C78" s="276"/>
      <c r="D78" s="277"/>
      <c r="E78" s="278"/>
      <c r="F78" s="97"/>
      <c r="G78" s="80"/>
      <c r="H78" s="92"/>
      <c r="I78" s="92"/>
      <c r="J78" s="95"/>
      <c r="K78" s="119">
        <f t="shared" si="0"/>
        <v>0</v>
      </c>
    </row>
  </sheetData>
  <mergeCells count="47">
    <mergeCell ref="C78:E78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66:E66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54:E54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41:E41"/>
    <mergeCell ref="C22:E22"/>
    <mergeCell ref="C23:E23"/>
    <mergeCell ref="C24:E24"/>
    <mergeCell ref="C25:E25"/>
    <mergeCell ref="C37:E37"/>
    <mergeCell ref="C26:E26"/>
    <mergeCell ref="C27:E27"/>
    <mergeCell ref="C38:E38"/>
    <mergeCell ref="C39:E39"/>
    <mergeCell ref="C40:E4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D4E69-CD62-4257-BE50-9AF2F5215B15}">
  <sheetPr>
    <pageSetUpPr fitToPage="1"/>
  </sheetPr>
  <dimension ref="B1:D19"/>
  <sheetViews>
    <sheetView topLeftCell="C1" zoomScaleNormal="50" workbookViewId="0">
      <selection activeCell="C2" sqref="C2:E20"/>
    </sheetView>
  </sheetViews>
  <sheetFormatPr defaultColWidth="8.58203125" defaultRowHeight="14"/>
  <cols>
    <col min="1" max="1" width="8.58203125" style="133"/>
    <col min="2" max="2" width="27.33203125" style="133" customWidth="1"/>
    <col min="3" max="3" width="59.33203125" style="133" customWidth="1"/>
    <col min="4" max="4" width="17.5" style="133" customWidth="1"/>
    <col min="5" max="16384" width="8.58203125" style="133"/>
  </cols>
  <sheetData>
    <row r="1" spans="2:4" s="103" customFormat="1">
      <c r="D1" s="104"/>
    </row>
    <row r="2" spans="2:4" s="103" customFormat="1" ht="20">
      <c r="B2" s="105" t="s">
        <v>293</v>
      </c>
      <c r="C2" s="241" t="s">
        <v>293</v>
      </c>
      <c r="D2" s="104"/>
    </row>
    <row r="3" spans="2:4" s="103" customFormat="1" ht="7.4" customHeight="1">
      <c r="B3" s="105"/>
      <c r="D3" s="104"/>
    </row>
    <row r="4" spans="2:4" s="190" customFormat="1" ht="14.5" thickBot="1">
      <c r="B4" s="192" t="s">
        <v>88</v>
      </c>
      <c r="C4" s="197" t="s">
        <v>294</v>
      </c>
      <c r="D4" s="232"/>
    </row>
    <row r="5" spans="2:4" s="190" customFormat="1" ht="23.5" customHeight="1" thickBot="1">
      <c r="B5" s="192"/>
      <c r="C5" s="239" t="s">
        <v>317</v>
      </c>
      <c r="D5" s="234">
        <v>8100</v>
      </c>
    </row>
    <row r="6" spans="2:4" s="190" customFormat="1">
      <c r="B6" s="128"/>
      <c r="C6" s="148"/>
      <c r="D6" s="233"/>
    </row>
    <row r="7" spans="2:4" ht="15.65" customHeight="1">
      <c r="B7" s="128" t="s">
        <v>298</v>
      </c>
      <c r="C7" s="128" t="s">
        <v>306</v>
      </c>
      <c r="D7" s="128">
        <v>300</v>
      </c>
    </row>
    <row r="8" spans="2:4" ht="15.65" customHeight="1">
      <c r="B8" s="128" t="s">
        <v>310</v>
      </c>
      <c r="C8" s="128" t="s">
        <v>311</v>
      </c>
      <c r="D8" s="128">
        <v>250</v>
      </c>
    </row>
    <row r="9" spans="2:4" ht="15.65" customHeight="1">
      <c r="B9" s="128" t="s">
        <v>295</v>
      </c>
      <c r="C9" s="128" t="s">
        <v>318</v>
      </c>
      <c r="D9" s="128">
        <v>100</v>
      </c>
    </row>
    <row r="10" spans="2:4" ht="15.65" customHeight="1">
      <c r="B10" s="128" t="s">
        <v>296</v>
      </c>
      <c r="C10" s="128" t="s">
        <v>319</v>
      </c>
      <c r="D10" s="128">
        <v>300</v>
      </c>
    </row>
    <row r="11" spans="2:4" ht="15.65" customHeight="1">
      <c r="B11" s="128" t="s">
        <v>297</v>
      </c>
      <c r="C11" s="128" t="s">
        <v>307</v>
      </c>
      <c r="D11" s="128">
        <v>3250</v>
      </c>
    </row>
    <row r="12" spans="2:4" ht="15.65" customHeight="1">
      <c r="B12" s="128" t="s">
        <v>299</v>
      </c>
      <c r="C12" s="128" t="s">
        <v>308</v>
      </c>
      <c r="D12" s="128">
        <v>900</v>
      </c>
    </row>
    <row r="13" spans="2:4" ht="15.65" customHeight="1">
      <c r="B13" s="128" t="s">
        <v>300</v>
      </c>
      <c r="C13" s="128" t="s">
        <v>309</v>
      </c>
      <c r="D13" s="128">
        <v>100</v>
      </c>
    </row>
    <row r="14" spans="2:4" ht="15.65" customHeight="1">
      <c r="B14" s="128" t="s">
        <v>301</v>
      </c>
      <c r="C14" s="128" t="s">
        <v>320</v>
      </c>
      <c r="D14" s="128">
        <v>2000</v>
      </c>
    </row>
    <row r="15" spans="2:4" ht="15.65" customHeight="1">
      <c r="B15" s="128" t="s">
        <v>302</v>
      </c>
      <c r="C15" s="128" t="s">
        <v>313</v>
      </c>
      <c r="D15" s="128">
        <v>200</v>
      </c>
    </row>
    <row r="16" spans="2:4" ht="15.65" customHeight="1">
      <c r="B16" s="128" t="s">
        <v>303</v>
      </c>
      <c r="C16" s="128" t="s">
        <v>312</v>
      </c>
      <c r="D16" s="128">
        <v>150</v>
      </c>
    </row>
    <row r="17" spans="2:4" ht="15.65" customHeight="1">
      <c r="B17" s="128" t="s">
        <v>315</v>
      </c>
      <c r="C17" s="128" t="s">
        <v>316</v>
      </c>
      <c r="D17" s="128">
        <v>250</v>
      </c>
    </row>
    <row r="18" spans="2:4" ht="15.65" customHeight="1">
      <c r="B18" s="128" t="s">
        <v>304</v>
      </c>
      <c r="C18" s="128" t="s">
        <v>321</v>
      </c>
      <c r="D18" s="128">
        <v>150</v>
      </c>
    </row>
    <row r="19" spans="2:4" ht="15.65" customHeight="1">
      <c r="B19" s="128" t="s">
        <v>285</v>
      </c>
      <c r="C19" s="128" t="s">
        <v>314</v>
      </c>
      <c r="D19" s="128">
        <v>150</v>
      </c>
    </row>
  </sheetData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H78"/>
  <sheetViews>
    <sheetView workbookViewId="0">
      <selection activeCell="F23" sqref="F23"/>
    </sheetView>
  </sheetViews>
  <sheetFormatPr defaultColWidth="8.58203125" defaultRowHeight="14"/>
  <cols>
    <col min="1" max="1" width="8.58203125" style="133"/>
    <col min="2" max="2" width="27.33203125" style="133" customWidth="1"/>
    <col min="3" max="4" width="17.5" style="133" customWidth="1"/>
    <col min="5" max="5" width="23.5" style="133" customWidth="1"/>
    <col min="6" max="6" width="17.5" style="133" customWidth="1"/>
    <col min="7" max="7" width="9.08203125" style="133" bestFit="1" customWidth="1"/>
    <col min="8" max="16384" width="8.58203125" style="133"/>
  </cols>
  <sheetData>
    <row r="1" spans="2:6" s="103" customFormat="1">
      <c r="D1" s="104"/>
    </row>
    <row r="2" spans="2:6" s="103" customFormat="1" ht="20">
      <c r="B2" s="105" t="s">
        <v>227</v>
      </c>
      <c r="D2" s="104"/>
      <c r="F2" s="165" t="s">
        <v>194</v>
      </c>
    </row>
    <row r="3" spans="2:6" s="103" customFormat="1" ht="7.4" customHeight="1">
      <c r="B3" s="105"/>
      <c r="D3" s="104"/>
    </row>
    <row r="4" spans="2:6" ht="15.5">
      <c r="B4" s="175" t="s">
        <v>118</v>
      </c>
      <c r="C4" s="175"/>
      <c r="D4" s="175"/>
      <c r="E4" s="216" t="s">
        <v>13</v>
      </c>
      <c r="F4" s="176">
        <f>F13+F20+F28+F35</f>
        <v>20815.28</v>
      </c>
    </row>
    <row r="5" spans="2:6" ht="17.149999999999999" customHeight="1">
      <c r="B5" s="143"/>
      <c r="C5" s="143"/>
      <c r="D5" s="143"/>
      <c r="E5" s="143"/>
      <c r="F5" s="143"/>
    </row>
    <row r="6" spans="2:6" ht="8.15" customHeight="1"/>
    <row r="7" spans="2:6" ht="22.4" customHeight="1">
      <c r="B7" s="187" t="s">
        <v>220</v>
      </c>
    </row>
    <row r="8" spans="2:6" ht="22.4" customHeight="1">
      <c r="B8" s="187" t="s">
        <v>94</v>
      </c>
    </row>
    <row r="9" spans="2:6" ht="22.4" customHeight="1">
      <c r="B9" s="187" t="s">
        <v>208</v>
      </c>
    </row>
    <row r="10" spans="2:6" ht="22.4" customHeight="1">
      <c r="B10" s="188"/>
    </row>
    <row r="11" spans="2:6" ht="22.4" customHeight="1"/>
    <row r="12" spans="2:6" ht="8.15" customHeight="1"/>
    <row r="13" spans="2:6" s="190" customFormat="1" ht="15.5">
      <c r="B13" s="189" t="s">
        <v>99</v>
      </c>
      <c r="F13" s="191">
        <f>SUM(F15:F17)</f>
        <v>3541</v>
      </c>
    </row>
    <row r="14" spans="2:6" s="190" customFormat="1">
      <c r="B14" s="192" t="s">
        <v>126</v>
      </c>
      <c r="C14" s="193" t="s">
        <v>107</v>
      </c>
      <c r="D14" s="193" t="s">
        <v>115</v>
      </c>
      <c r="E14" s="193" t="s">
        <v>87</v>
      </c>
      <c r="F14" s="193" t="s">
        <v>122</v>
      </c>
    </row>
    <row r="15" spans="2:6">
      <c r="B15" s="128" t="s">
        <v>119</v>
      </c>
      <c r="C15" s="128">
        <v>1</v>
      </c>
      <c r="D15" s="128">
        <v>6</v>
      </c>
      <c r="E15" s="128">
        <v>286</v>
      </c>
      <c r="F15" s="135">
        <f>C15*D15*E15</f>
        <v>1716</v>
      </c>
    </row>
    <row r="16" spans="2:6">
      <c r="B16" s="128" t="s">
        <v>120</v>
      </c>
      <c r="C16" s="128">
        <v>2</v>
      </c>
      <c r="D16" s="128">
        <v>6</v>
      </c>
      <c r="E16" s="128">
        <v>100</v>
      </c>
      <c r="F16" s="135">
        <f>C16*D16*E16</f>
        <v>1200</v>
      </c>
    </row>
    <row r="17" spans="2:7">
      <c r="B17" s="128" t="s">
        <v>221</v>
      </c>
      <c r="C17" s="128">
        <v>1</v>
      </c>
      <c r="D17" s="128">
        <v>2.5</v>
      </c>
      <c r="E17" s="128">
        <v>250</v>
      </c>
      <c r="F17" s="135">
        <f>C17*D17*E17</f>
        <v>625</v>
      </c>
    </row>
    <row r="18" spans="2:7">
      <c r="B18" s="128" t="s">
        <v>116</v>
      </c>
      <c r="C18" s="128"/>
      <c r="D18" s="128"/>
      <c r="E18" s="128"/>
      <c r="F18" s="128"/>
    </row>
    <row r="19" spans="2:7" ht="7.4" customHeight="1"/>
    <row r="20" spans="2:7" ht="15.5">
      <c r="B20" s="189" t="s">
        <v>123</v>
      </c>
      <c r="F20" s="194">
        <f>SUM(F22:F26)</f>
        <v>16048.95</v>
      </c>
    </row>
    <row r="21" spans="2:7">
      <c r="B21" s="192" t="s">
        <v>124</v>
      </c>
      <c r="C21" s="282" t="s">
        <v>125</v>
      </c>
      <c r="D21" s="282"/>
      <c r="E21" s="282"/>
      <c r="F21" s="192" t="s">
        <v>88</v>
      </c>
    </row>
    <row r="22" spans="2:7">
      <c r="B22" s="128" t="s">
        <v>222</v>
      </c>
      <c r="C22" s="283" t="s">
        <v>223</v>
      </c>
      <c r="D22" s="283"/>
      <c r="E22" s="283"/>
      <c r="F22" s="135">
        <v>16048.95</v>
      </c>
      <c r="G22" s="206"/>
    </row>
    <row r="23" spans="2:7">
      <c r="B23" s="128"/>
      <c r="C23" s="283"/>
      <c r="D23" s="283"/>
      <c r="E23" s="283"/>
      <c r="F23" s="128"/>
    </row>
    <row r="24" spans="2:7">
      <c r="B24" s="128"/>
      <c r="C24" s="283"/>
      <c r="D24" s="283"/>
      <c r="E24" s="283"/>
      <c r="F24" s="128"/>
    </row>
    <row r="25" spans="2:7">
      <c r="B25" s="128"/>
      <c r="C25" s="283"/>
      <c r="D25" s="283"/>
      <c r="E25" s="283"/>
      <c r="F25" s="128"/>
    </row>
    <row r="26" spans="2:7">
      <c r="B26" s="128"/>
      <c r="C26" s="283"/>
      <c r="D26" s="283"/>
      <c r="E26" s="283"/>
      <c r="F26" s="128"/>
    </row>
    <row r="27" spans="2:7" ht="6" customHeight="1"/>
    <row r="28" spans="2:7" ht="15.5">
      <c r="B28" s="189" t="s">
        <v>90</v>
      </c>
      <c r="F28" s="194">
        <f>SUM(F30:F34)</f>
        <v>0</v>
      </c>
    </row>
    <row r="29" spans="2:7">
      <c r="B29" s="192" t="s">
        <v>124</v>
      </c>
      <c r="C29" s="193" t="s">
        <v>107</v>
      </c>
      <c r="D29" s="193" t="s">
        <v>127</v>
      </c>
      <c r="E29" s="193" t="s">
        <v>87</v>
      </c>
      <c r="F29" s="193" t="s">
        <v>122</v>
      </c>
    </row>
    <row r="30" spans="2:7">
      <c r="B30" s="128" t="s">
        <v>135</v>
      </c>
      <c r="C30" s="128">
        <v>0</v>
      </c>
      <c r="D30" s="128">
        <f>D15</f>
        <v>6</v>
      </c>
      <c r="E30" s="128">
        <v>5</v>
      </c>
      <c r="F30" s="128">
        <f>C30*D30*E30</f>
        <v>0</v>
      </c>
    </row>
    <row r="31" spans="2:7">
      <c r="B31" s="128" t="s">
        <v>136</v>
      </c>
      <c r="C31" s="128">
        <v>0</v>
      </c>
      <c r="D31" s="128">
        <f>D16</f>
        <v>6</v>
      </c>
      <c r="E31" s="128">
        <v>1</v>
      </c>
      <c r="F31" s="128">
        <f>C31*D31*E31</f>
        <v>0</v>
      </c>
    </row>
    <row r="32" spans="2:7">
      <c r="B32" s="128" t="s">
        <v>137</v>
      </c>
      <c r="C32" s="128">
        <v>0</v>
      </c>
      <c r="D32" s="128">
        <f>D31</f>
        <v>6</v>
      </c>
      <c r="E32" s="128">
        <v>25</v>
      </c>
      <c r="F32" s="128">
        <f>C32*D32*E32</f>
        <v>0</v>
      </c>
      <c r="G32" s="195"/>
    </row>
    <row r="33" spans="2:8">
      <c r="B33" s="128"/>
      <c r="C33" s="128"/>
      <c r="D33" s="128"/>
      <c r="E33" s="128"/>
      <c r="F33" s="128"/>
    </row>
    <row r="34" spans="2:8" ht="7.4" customHeight="1"/>
    <row r="35" spans="2:8">
      <c r="B35" s="190" t="s">
        <v>100</v>
      </c>
      <c r="F35" s="194">
        <f>SUM(G37:G44)</f>
        <v>1225.33</v>
      </c>
      <c r="G35" s="196" t="s">
        <v>156</v>
      </c>
    </row>
    <row r="36" spans="2:8">
      <c r="B36" s="192" t="s">
        <v>103</v>
      </c>
      <c r="C36" s="284" t="s">
        <v>104</v>
      </c>
      <c r="D36" s="285"/>
      <c r="E36" s="286"/>
      <c r="F36" s="197" t="s">
        <v>105</v>
      </c>
      <c r="G36" s="198" t="s">
        <v>88</v>
      </c>
    </row>
    <row r="37" spans="2:8">
      <c r="B37" s="128" t="s">
        <v>186</v>
      </c>
      <c r="C37" s="279" t="s">
        <v>191</v>
      </c>
      <c r="D37" s="280"/>
      <c r="E37" s="281"/>
      <c r="F37" s="129"/>
      <c r="G37" s="131"/>
    </row>
    <row r="38" spans="2:8">
      <c r="B38" s="128" t="s">
        <v>224</v>
      </c>
      <c r="C38" s="287" t="s">
        <v>225</v>
      </c>
      <c r="D38" s="288"/>
      <c r="E38" s="289"/>
      <c r="F38" s="129"/>
      <c r="G38" s="131">
        <v>558.33000000000004</v>
      </c>
      <c r="H38" s="199"/>
    </row>
    <row r="39" spans="2:8">
      <c r="B39" s="128" t="s">
        <v>190</v>
      </c>
      <c r="C39" s="279" t="s">
        <v>192</v>
      </c>
      <c r="D39" s="280"/>
      <c r="E39" s="281"/>
      <c r="F39" s="129"/>
      <c r="G39" s="131"/>
      <c r="H39" s="205"/>
    </row>
    <row r="40" spans="2:8">
      <c r="B40" s="128" t="s">
        <v>189</v>
      </c>
      <c r="C40" s="279" t="s">
        <v>193</v>
      </c>
      <c r="D40" s="280"/>
      <c r="E40" s="281"/>
      <c r="F40" s="129"/>
      <c r="G40" s="131"/>
    </row>
    <row r="41" spans="2:8">
      <c r="B41" s="128" t="s">
        <v>187</v>
      </c>
      <c r="C41" s="283" t="s">
        <v>226</v>
      </c>
      <c r="D41" s="283"/>
      <c r="E41" s="283"/>
      <c r="F41" s="129"/>
      <c r="G41" s="131">
        <v>667</v>
      </c>
    </row>
    <row r="42" spans="2:8">
      <c r="B42" s="128"/>
      <c r="C42" s="180"/>
      <c r="D42" s="141"/>
      <c r="E42" s="142"/>
      <c r="F42" s="129"/>
      <c r="G42" s="131"/>
    </row>
    <row r="43" spans="2:8">
      <c r="B43" s="128"/>
      <c r="C43" s="283"/>
      <c r="D43" s="283"/>
      <c r="E43" s="283"/>
      <c r="F43" s="129"/>
      <c r="G43" s="131"/>
    </row>
    <row r="44" spans="2:8">
      <c r="B44" s="128"/>
      <c r="C44" s="279"/>
      <c r="D44" s="280"/>
      <c r="E44" s="281"/>
      <c r="F44" s="129"/>
      <c r="G44" s="131"/>
    </row>
    <row r="45" spans="2:8">
      <c r="B45" s="128"/>
      <c r="C45" s="279"/>
      <c r="D45" s="280"/>
      <c r="E45" s="281"/>
      <c r="F45" s="129"/>
      <c r="G45" s="131"/>
    </row>
    <row r="46" spans="2:8">
      <c r="B46" s="128"/>
      <c r="C46" s="279"/>
      <c r="D46" s="280"/>
      <c r="E46" s="281"/>
      <c r="F46" s="129"/>
      <c r="G46" s="148"/>
    </row>
    <row r="47" spans="2:8">
      <c r="B47" s="128"/>
      <c r="C47" s="279"/>
      <c r="D47" s="280"/>
      <c r="E47" s="281"/>
      <c r="F47" s="129"/>
      <c r="G47" s="148"/>
    </row>
    <row r="48" spans="2:8">
      <c r="B48" s="128"/>
      <c r="C48" s="279"/>
      <c r="D48" s="280"/>
      <c r="E48" s="281"/>
      <c r="F48" s="129"/>
      <c r="G48" s="148"/>
    </row>
    <row r="49" spans="2:7">
      <c r="B49" s="128"/>
      <c r="C49" s="279"/>
      <c r="D49" s="280"/>
      <c r="E49" s="281"/>
      <c r="F49" s="129"/>
      <c r="G49" s="148"/>
    </row>
    <row r="50" spans="2:7">
      <c r="B50" s="128"/>
      <c r="C50" s="279"/>
      <c r="D50" s="280"/>
      <c r="E50" s="281"/>
      <c r="F50" s="129"/>
      <c r="G50" s="148"/>
    </row>
    <row r="51" spans="2:7">
      <c r="B51" s="128"/>
      <c r="C51" s="279"/>
      <c r="D51" s="280"/>
      <c r="E51" s="281"/>
      <c r="F51" s="129"/>
      <c r="G51" s="148"/>
    </row>
    <row r="52" spans="2:7">
      <c r="B52" s="128"/>
      <c r="C52" s="279"/>
      <c r="D52" s="280"/>
      <c r="E52" s="281"/>
      <c r="F52" s="129"/>
      <c r="G52" s="148"/>
    </row>
    <row r="53" spans="2:7">
      <c r="B53" s="128"/>
      <c r="C53" s="279"/>
      <c r="D53" s="280"/>
      <c r="E53" s="281"/>
      <c r="F53" s="129"/>
      <c r="G53" s="148"/>
    </row>
    <row r="54" spans="2:7">
      <c r="B54" s="128"/>
      <c r="C54" s="279"/>
      <c r="D54" s="280"/>
      <c r="E54" s="281"/>
      <c r="F54" s="129"/>
      <c r="G54" s="148"/>
    </row>
    <row r="55" spans="2:7">
      <c r="B55" s="128"/>
      <c r="C55" s="279"/>
      <c r="D55" s="280"/>
      <c r="E55" s="281"/>
      <c r="F55" s="129"/>
      <c r="G55" s="148"/>
    </row>
    <row r="56" spans="2:7">
      <c r="B56" s="128"/>
      <c r="C56" s="279"/>
      <c r="D56" s="280"/>
      <c r="E56" s="281"/>
      <c r="F56" s="129"/>
      <c r="G56" s="148"/>
    </row>
    <row r="57" spans="2:7">
      <c r="B57" s="128"/>
      <c r="C57" s="279"/>
      <c r="D57" s="280"/>
      <c r="E57" s="281"/>
      <c r="F57" s="129"/>
      <c r="G57" s="148"/>
    </row>
    <row r="58" spans="2:7">
      <c r="B58" s="128"/>
      <c r="C58" s="279"/>
      <c r="D58" s="280"/>
      <c r="E58" s="281"/>
      <c r="F58" s="129"/>
      <c r="G58" s="148"/>
    </row>
    <row r="59" spans="2:7">
      <c r="B59" s="128"/>
      <c r="C59" s="279"/>
      <c r="D59" s="280"/>
      <c r="E59" s="281"/>
      <c r="F59" s="129"/>
      <c r="G59" s="148"/>
    </row>
    <row r="60" spans="2:7">
      <c r="B60" s="128"/>
      <c r="C60" s="279"/>
      <c r="D60" s="280"/>
      <c r="E60" s="281"/>
      <c r="F60" s="129"/>
      <c r="G60" s="148"/>
    </row>
    <row r="61" spans="2:7">
      <c r="B61" s="128"/>
      <c r="C61" s="279"/>
      <c r="D61" s="280"/>
      <c r="E61" s="281"/>
      <c r="F61" s="129"/>
      <c r="G61" s="148"/>
    </row>
    <row r="62" spans="2:7">
      <c r="B62" s="128"/>
      <c r="C62" s="279"/>
      <c r="D62" s="280"/>
      <c r="E62" s="281"/>
      <c r="F62" s="129"/>
      <c r="G62" s="148"/>
    </row>
    <row r="63" spans="2:7">
      <c r="B63" s="128"/>
      <c r="C63" s="279"/>
      <c r="D63" s="280"/>
      <c r="E63" s="281"/>
      <c r="F63" s="129"/>
      <c r="G63" s="148"/>
    </row>
    <row r="64" spans="2:7">
      <c r="B64" s="128"/>
      <c r="C64" s="279"/>
      <c r="D64" s="280"/>
      <c r="E64" s="281"/>
      <c r="F64" s="129"/>
      <c r="G64" s="148"/>
    </row>
    <row r="65" spans="2:7">
      <c r="B65" s="128"/>
      <c r="C65" s="279"/>
      <c r="D65" s="280"/>
      <c r="E65" s="281"/>
      <c r="F65" s="129"/>
      <c r="G65" s="148"/>
    </row>
    <row r="66" spans="2:7">
      <c r="B66" s="128"/>
      <c r="C66" s="279"/>
      <c r="D66" s="280"/>
      <c r="E66" s="281"/>
      <c r="F66" s="129"/>
      <c r="G66" s="148"/>
    </row>
    <row r="67" spans="2:7">
      <c r="B67" s="128"/>
      <c r="C67" s="279"/>
      <c r="D67" s="280"/>
      <c r="E67" s="281"/>
      <c r="F67" s="129"/>
      <c r="G67" s="148"/>
    </row>
    <row r="68" spans="2:7">
      <c r="B68" s="128"/>
      <c r="C68" s="279"/>
      <c r="D68" s="280"/>
      <c r="E68" s="281"/>
      <c r="F68" s="129"/>
      <c r="G68" s="148"/>
    </row>
    <row r="69" spans="2:7">
      <c r="B69" s="128"/>
      <c r="C69" s="279"/>
      <c r="D69" s="280"/>
      <c r="E69" s="281"/>
      <c r="F69" s="129"/>
      <c r="G69" s="148"/>
    </row>
    <row r="70" spans="2:7">
      <c r="B70" s="128"/>
      <c r="C70" s="279"/>
      <c r="D70" s="280"/>
      <c r="E70" s="281"/>
      <c r="F70" s="129"/>
      <c r="G70" s="148"/>
    </row>
    <row r="71" spans="2:7">
      <c r="B71" s="128"/>
      <c r="C71" s="279"/>
      <c r="D71" s="280"/>
      <c r="E71" s="281"/>
      <c r="F71" s="129"/>
      <c r="G71" s="148"/>
    </row>
    <row r="72" spans="2:7">
      <c r="B72" s="128"/>
      <c r="C72" s="279"/>
      <c r="D72" s="280"/>
      <c r="E72" s="281"/>
      <c r="F72" s="129"/>
      <c r="G72" s="148"/>
    </row>
    <row r="73" spans="2:7">
      <c r="B73" s="128"/>
      <c r="C73" s="279"/>
      <c r="D73" s="280"/>
      <c r="E73" s="281"/>
      <c r="F73" s="129"/>
      <c r="G73" s="148"/>
    </row>
    <row r="74" spans="2:7">
      <c r="B74" s="128"/>
      <c r="C74" s="279"/>
      <c r="D74" s="280"/>
      <c r="E74" s="281"/>
      <c r="F74" s="129"/>
      <c r="G74" s="148"/>
    </row>
    <row r="75" spans="2:7">
      <c r="B75" s="128"/>
      <c r="C75" s="279"/>
      <c r="D75" s="280"/>
      <c r="E75" s="281"/>
      <c r="F75" s="129"/>
      <c r="G75" s="148"/>
    </row>
    <row r="76" spans="2:7">
      <c r="B76" s="128"/>
      <c r="C76" s="279"/>
      <c r="D76" s="280"/>
      <c r="E76" s="281"/>
      <c r="F76" s="129"/>
      <c r="G76" s="148"/>
    </row>
    <row r="77" spans="2:7">
      <c r="B77" s="128"/>
      <c r="C77" s="279"/>
      <c r="D77" s="280"/>
      <c r="E77" s="281"/>
      <c r="F77" s="129"/>
      <c r="G77" s="148"/>
    </row>
    <row r="78" spans="2:7">
      <c r="B78" s="128"/>
      <c r="C78" s="279"/>
      <c r="D78" s="280"/>
      <c r="E78" s="281"/>
      <c r="F78" s="129"/>
      <c r="G78" s="148"/>
    </row>
  </sheetData>
  <mergeCells count="48">
    <mergeCell ref="C68:E68"/>
    <mergeCell ref="C71:E71"/>
    <mergeCell ref="C72:E72"/>
    <mergeCell ref="C73:E73"/>
    <mergeCell ref="C78:E78"/>
    <mergeCell ref="C76:E76"/>
    <mergeCell ref="C77:E77"/>
    <mergeCell ref="C69:E69"/>
    <mergeCell ref="C70:E70"/>
    <mergeCell ref="C74:E74"/>
    <mergeCell ref="C75:E75"/>
    <mergeCell ref="C63:E63"/>
    <mergeCell ref="C64:E64"/>
    <mergeCell ref="C65:E65"/>
    <mergeCell ref="C66:E66"/>
    <mergeCell ref="C67:E67"/>
    <mergeCell ref="C45:E45"/>
    <mergeCell ref="C46:E46"/>
    <mergeCell ref="C47:E47"/>
    <mergeCell ref="C62:E62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49:E49"/>
    <mergeCell ref="C61:E61"/>
    <mergeCell ref="C50:E50"/>
    <mergeCell ref="C48:E48"/>
    <mergeCell ref="C21:E21"/>
    <mergeCell ref="C22:E22"/>
    <mergeCell ref="C23:E23"/>
    <mergeCell ref="C24:E24"/>
    <mergeCell ref="C44:E44"/>
    <mergeCell ref="C36:E36"/>
    <mergeCell ref="C25:E25"/>
    <mergeCell ref="C26:E26"/>
    <mergeCell ref="C37:E37"/>
    <mergeCell ref="C38:E38"/>
    <mergeCell ref="C40:E40"/>
    <mergeCell ref="C41:E41"/>
    <mergeCell ref="C43:E43"/>
    <mergeCell ref="C39:E39"/>
  </mergeCells>
  <hyperlinks>
    <hyperlink ref="C38" r:id="rId1" display="https://www.insulationshop.co/10mm_versapanel_cement_bonded_particle_board.html" xr:uid="{00000000-0004-0000-0400-000000000000}"/>
  </hyperlinks>
  <pageMargins left="0.7" right="0.7" top="0.75" bottom="0.75" header="0.3" footer="0.3"/>
  <pageSetup orientation="landscape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K41"/>
  <sheetViews>
    <sheetView topLeftCell="A25" zoomScaleNormal="50" workbookViewId="0">
      <selection activeCell="K37" sqref="K37"/>
    </sheetView>
  </sheetViews>
  <sheetFormatPr defaultColWidth="8.58203125" defaultRowHeight="14"/>
  <cols>
    <col min="1" max="1" width="8.58203125" style="77"/>
    <col min="2" max="2" width="27.33203125" style="77" customWidth="1"/>
    <col min="3" max="6" width="17.5" style="77" customWidth="1"/>
    <col min="7" max="7" width="7.83203125" style="77" bestFit="1" customWidth="1"/>
    <col min="8" max="8" width="8.33203125" style="77" bestFit="1" customWidth="1"/>
    <col min="9" max="9" width="8.58203125" style="77"/>
    <col min="10" max="10" width="10.5" style="77" bestFit="1" customWidth="1"/>
    <col min="11" max="11" width="10.5" style="77" customWidth="1"/>
    <col min="12" max="16384" width="8.58203125" style="77"/>
  </cols>
  <sheetData>
    <row r="1" spans="2:6" s="103" customFormat="1">
      <c r="D1" s="104"/>
    </row>
    <row r="2" spans="2:6" s="103" customFormat="1" ht="20">
      <c r="B2" s="105" t="s">
        <v>16</v>
      </c>
      <c r="D2" s="104"/>
      <c r="F2" s="165" t="s">
        <v>155</v>
      </c>
    </row>
    <row r="3" spans="2:6" s="103" customFormat="1" ht="7.4" customHeight="1">
      <c r="B3" s="105"/>
      <c r="D3" s="104"/>
    </row>
    <row r="4" spans="2:6" ht="15.5">
      <c r="B4" s="147" t="s">
        <v>118</v>
      </c>
      <c r="C4" s="147"/>
      <c r="D4" s="216" t="s">
        <v>233</v>
      </c>
      <c r="E4" s="147"/>
      <c r="F4" s="163">
        <f>F12+F19+F27+F34</f>
        <v>5197.5200000000004</v>
      </c>
    </row>
    <row r="5" spans="2:6" ht="17.149999999999999" customHeight="1">
      <c r="B5" s="143" t="s">
        <v>140</v>
      </c>
      <c r="C5" s="143"/>
      <c r="D5" s="143"/>
      <c r="E5" s="143"/>
      <c r="F5" s="143"/>
    </row>
    <row r="6" spans="2:6" ht="22.4" customHeight="1">
      <c r="B6" s="112" t="s">
        <v>228</v>
      </c>
    </row>
    <row r="7" spans="2:6" ht="22.4" customHeight="1">
      <c r="B7" s="112" t="s">
        <v>229</v>
      </c>
    </row>
    <row r="8" spans="2:6" ht="22.4" customHeight="1">
      <c r="B8" s="112" t="s">
        <v>230</v>
      </c>
    </row>
    <row r="9" spans="2:6" ht="22.4" customHeight="1">
      <c r="B9" s="112" t="s">
        <v>231</v>
      </c>
    </row>
    <row r="10" spans="2:6" ht="22.4" customHeight="1">
      <c r="B10" s="77" t="s">
        <v>232</v>
      </c>
    </row>
    <row r="11" spans="2:6" ht="8.15" customHeight="1"/>
    <row r="12" spans="2:6" s="98" customFormat="1" ht="15.5">
      <c r="B12" s="106" t="s">
        <v>99</v>
      </c>
      <c r="F12" s="110">
        <f>SUM(F14:F16)</f>
        <v>2405</v>
      </c>
    </row>
    <row r="13" spans="2:6" s="98" customFormat="1">
      <c r="B13" s="107" t="s">
        <v>126</v>
      </c>
      <c r="C13" s="108" t="s">
        <v>107</v>
      </c>
      <c r="D13" s="108" t="s">
        <v>115</v>
      </c>
      <c r="E13" s="108" t="s">
        <v>87</v>
      </c>
      <c r="F13" s="108" t="s">
        <v>122</v>
      </c>
    </row>
    <row r="14" spans="2:6">
      <c r="B14" s="78" t="s">
        <v>119</v>
      </c>
      <c r="C14" s="78">
        <v>1</v>
      </c>
      <c r="D14" s="78">
        <v>5</v>
      </c>
      <c r="E14" s="78">
        <v>286</v>
      </c>
      <c r="F14" s="95">
        <f>C14*D14*E14</f>
        <v>1430</v>
      </c>
    </row>
    <row r="15" spans="2:6">
      <c r="B15" s="78" t="s">
        <v>120</v>
      </c>
      <c r="C15" s="78">
        <v>2</v>
      </c>
      <c r="D15" s="78">
        <v>3</v>
      </c>
      <c r="E15" s="78">
        <v>100</v>
      </c>
      <c r="F15" s="95">
        <f>C15*D15*E15</f>
        <v>600</v>
      </c>
    </row>
    <row r="16" spans="2:6">
      <c r="B16" s="78" t="s">
        <v>207</v>
      </c>
      <c r="C16" s="78">
        <v>1</v>
      </c>
      <c r="D16" s="78">
        <v>1.5</v>
      </c>
      <c r="E16" s="78">
        <v>250</v>
      </c>
      <c r="F16" s="95">
        <f>C16*D16*E16</f>
        <v>375</v>
      </c>
    </row>
    <row r="17" spans="2:6">
      <c r="B17" s="78" t="s">
        <v>116</v>
      </c>
      <c r="C17" s="78"/>
      <c r="D17" s="78"/>
      <c r="E17" s="78"/>
      <c r="F17" s="78"/>
    </row>
    <row r="18" spans="2:6" ht="7.4" customHeight="1"/>
    <row r="19" spans="2:6" ht="15.5">
      <c r="B19" s="106" t="s">
        <v>123</v>
      </c>
      <c r="F19" s="109">
        <f>SUM(F21:F25)</f>
        <v>0</v>
      </c>
    </row>
    <row r="20" spans="2:6">
      <c r="B20" s="107" t="s">
        <v>124</v>
      </c>
      <c r="C20" s="272" t="s">
        <v>125</v>
      </c>
      <c r="D20" s="272"/>
      <c r="E20" s="272"/>
      <c r="F20" s="107" t="s">
        <v>88</v>
      </c>
    </row>
    <row r="21" spans="2:6">
      <c r="B21" s="78"/>
      <c r="C21" s="291"/>
      <c r="D21" s="291"/>
      <c r="E21" s="291"/>
      <c r="F21" s="95"/>
    </row>
    <row r="22" spans="2:6">
      <c r="B22" s="78"/>
      <c r="C22" s="291"/>
      <c r="D22" s="291"/>
      <c r="E22" s="291"/>
      <c r="F22" s="78"/>
    </row>
    <row r="23" spans="2:6">
      <c r="B23" s="78"/>
      <c r="C23" s="291"/>
      <c r="D23" s="291"/>
      <c r="E23" s="291"/>
      <c r="F23" s="78"/>
    </row>
    <row r="24" spans="2:6">
      <c r="B24" s="78"/>
      <c r="C24" s="270"/>
      <c r="D24" s="270"/>
      <c r="E24" s="270"/>
      <c r="F24" s="78"/>
    </row>
    <row r="25" spans="2:6">
      <c r="B25" s="78"/>
      <c r="C25" s="270"/>
      <c r="D25" s="270"/>
      <c r="E25" s="270"/>
      <c r="F25" s="78"/>
    </row>
    <row r="26" spans="2:6" ht="6" customHeight="1"/>
    <row r="27" spans="2:6" ht="15.5">
      <c r="B27" s="106" t="s">
        <v>90</v>
      </c>
      <c r="F27" s="109">
        <f>SUM(F29:F33)</f>
        <v>0</v>
      </c>
    </row>
    <row r="28" spans="2:6">
      <c r="B28" s="107" t="s">
        <v>124</v>
      </c>
      <c r="C28" s="108" t="s">
        <v>107</v>
      </c>
      <c r="D28" s="108" t="s">
        <v>127</v>
      </c>
      <c r="E28" s="108" t="s">
        <v>87</v>
      </c>
      <c r="F28" s="108" t="s">
        <v>122</v>
      </c>
    </row>
    <row r="29" spans="2:6">
      <c r="B29" s="78" t="s">
        <v>135</v>
      </c>
      <c r="C29" s="78">
        <v>0</v>
      </c>
      <c r="D29" s="78">
        <f>D14</f>
        <v>5</v>
      </c>
      <c r="E29" s="78">
        <v>5</v>
      </c>
      <c r="F29" s="78">
        <f>C29*D29*E29</f>
        <v>0</v>
      </c>
    </row>
    <row r="30" spans="2:6">
      <c r="B30" s="78" t="s">
        <v>136</v>
      </c>
      <c r="C30" s="78">
        <v>0</v>
      </c>
      <c r="D30" s="78">
        <f>D15</f>
        <v>3</v>
      </c>
      <c r="E30" s="78">
        <v>1</v>
      </c>
      <c r="F30" s="78">
        <f>C30*D30*E30</f>
        <v>0</v>
      </c>
    </row>
    <row r="31" spans="2:6">
      <c r="B31" s="78" t="s">
        <v>137</v>
      </c>
      <c r="C31" s="78">
        <v>0</v>
      </c>
      <c r="D31" s="78">
        <f>D30</f>
        <v>3</v>
      </c>
      <c r="E31" s="78">
        <v>25</v>
      </c>
      <c r="F31" s="78">
        <f>C31*D31*E31</f>
        <v>0</v>
      </c>
    </row>
    <row r="32" spans="2:6">
      <c r="B32" s="78"/>
      <c r="C32" s="78"/>
      <c r="D32" s="78"/>
      <c r="E32" s="78"/>
      <c r="F32" s="78"/>
    </row>
    <row r="33" spans="2:11" ht="7.4" customHeight="1"/>
    <row r="34" spans="2:11">
      <c r="B34" s="98" t="s">
        <v>100</v>
      </c>
      <c r="E34" s="77" t="s">
        <v>172</v>
      </c>
      <c r="F34" s="178">
        <f>SUM(K36:K41)</f>
        <v>2792.52</v>
      </c>
      <c r="G34" s="126"/>
    </row>
    <row r="35" spans="2:11">
      <c r="B35" s="107" t="s">
        <v>103</v>
      </c>
      <c r="C35" s="273" t="s">
        <v>104</v>
      </c>
      <c r="D35" s="274"/>
      <c r="E35" s="275"/>
      <c r="F35" s="177" t="s">
        <v>105</v>
      </c>
      <c r="G35" s="113" t="s">
        <v>106</v>
      </c>
      <c r="H35" s="122" t="s">
        <v>107</v>
      </c>
      <c r="I35" s="122" t="s">
        <v>108</v>
      </c>
      <c r="J35" s="118" t="s">
        <v>109</v>
      </c>
      <c r="K35" s="118" t="s">
        <v>88</v>
      </c>
    </row>
    <row r="36" spans="2:11">
      <c r="B36" s="78" t="s">
        <v>234</v>
      </c>
      <c r="C36" s="276" t="s">
        <v>322</v>
      </c>
      <c r="D36" s="277"/>
      <c r="E36" s="278"/>
      <c r="F36" s="97"/>
      <c r="G36" s="79"/>
      <c r="H36" s="172"/>
      <c r="I36" s="172"/>
      <c r="J36" s="173"/>
      <c r="K36" s="173">
        <v>987.52</v>
      </c>
    </row>
    <row r="37" spans="2:11">
      <c r="B37" s="78" t="s">
        <v>235</v>
      </c>
      <c r="C37" s="292" t="s">
        <v>236</v>
      </c>
      <c r="D37" s="277"/>
      <c r="E37" s="278"/>
      <c r="F37" s="97"/>
      <c r="G37" s="130"/>
      <c r="H37" s="131"/>
      <c r="I37" s="131"/>
      <c r="J37" s="132"/>
      <c r="K37" s="132">
        <v>900</v>
      </c>
    </row>
    <row r="38" spans="2:11">
      <c r="B38" s="78" t="s">
        <v>187</v>
      </c>
      <c r="C38" s="276" t="s">
        <v>237</v>
      </c>
      <c r="D38" s="277"/>
      <c r="E38" s="278"/>
      <c r="F38" s="97"/>
      <c r="G38" s="130"/>
      <c r="H38" s="131"/>
      <c r="I38" s="131"/>
      <c r="J38" s="132"/>
      <c r="K38" s="132">
        <v>384</v>
      </c>
    </row>
    <row r="39" spans="2:11">
      <c r="B39" s="78" t="s">
        <v>238</v>
      </c>
      <c r="C39" s="270"/>
      <c r="D39" s="270"/>
      <c r="E39" s="270"/>
      <c r="F39" s="97"/>
      <c r="G39" s="130"/>
      <c r="H39" s="131"/>
      <c r="I39" s="131"/>
      <c r="J39" s="132"/>
      <c r="K39" s="132">
        <v>150</v>
      </c>
    </row>
    <row r="40" spans="2:11">
      <c r="B40" s="78" t="s">
        <v>284</v>
      </c>
      <c r="C40" s="123" t="s">
        <v>186</v>
      </c>
      <c r="D40" s="124"/>
      <c r="E40" s="125"/>
      <c r="F40" s="97"/>
      <c r="G40" s="130"/>
      <c r="H40" s="131"/>
      <c r="I40" s="131"/>
      <c r="J40" s="132"/>
      <c r="K40" s="132">
        <v>371</v>
      </c>
    </row>
    <row r="41" spans="2:11">
      <c r="B41" s="78"/>
      <c r="C41" s="290"/>
      <c r="D41" s="270"/>
      <c r="E41" s="270"/>
      <c r="F41" s="97"/>
      <c r="G41" s="130"/>
      <c r="H41" s="131"/>
      <c r="I41" s="131"/>
      <c r="J41" s="132"/>
      <c r="K41" s="132"/>
    </row>
  </sheetData>
  <mergeCells count="12">
    <mergeCell ref="C41:E41"/>
    <mergeCell ref="C39:E39"/>
    <mergeCell ref="C20:E20"/>
    <mergeCell ref="C21:E21"/>
    <mergeCell ref="C22:E22"/>
    <mergeCell ref="C23:E23"/>
    <mergeCell ref="C35:E35"/>
    <mergeCell ref="C24:E24"/>
    <mergeCell ref="C25:E25"/>
    <mergeCell ref="C36:E36"/>
    <mergeCell ref="C37:E37"/>
    <mergeCell ref="C38:E38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L41"/>
  <sheetViews>
    <sheetView topLeftCell="B1" zoomScaleNormal="100" workbookViewId="0">
      <selection activeCell="C15" sqref="C15"/>
    </sheetView>
  </sheetViews>
  <sheetFormatPr defaultColWidth="8.58203125" defaultRowHeight="14"/>
  <cols>
    <col min="1" max="1" width="8.58203125" style="77"/>
    <col min="2" max="2" width="27.33203125" style="77" customWidth="1"/>
    <col min="3" max="4" width="17.5" style="77" customWidth="1"/>
    <col min="5" max="5" width="26.08203125" style="77" customWidth="1"/>
    <col min="6" max="6" width="17.5" style="77" customWidth="1"/>
    <col min="7" max="7" width="8.58203125" style="77"/>
    <col min="8" max="9" width="10.08203125" style="96" bestFit="1" customWidth="1"/>
    <col min="10" max="10" width="10.5" style="91" bestFit="1" customWidth="1"/>
    <col min="11" max="11" width="10.08203125" style="91" bestFit="1" customWidth="1"/>
    <col min="12" max="12" width="10.08203125" style="77" bestFit="1" customWidth="1"/>
    <col min="13" max="16384" width="8.58203125" style="77"/>
  </cols>
  <sheetData>
    <row r="1" spans="2:12" s="103" customFormat="1">
      <c r="D1" s="104"/>
      <c r="H1" s="120"/>
      <c r="I1" s="120"/>
      <c r="J1" s="116"/>
      <c r="K1" s="116"/>
    </row>
    <row r="2" spans="2:12" s="103" customFormat="1" ht="20">
      <c r="B2" s="105" t="s">
        <v>239</v>
      </c>
      <c r="D2" s="104"/>
      <c r="F2" s="165" t="s">
        <v>155</v>
      </c>
      <c r="H2" s="181"/>
      <c r="I2" s="181"/>
      <c r="J2" s="181"/>
      <c r="K2" s="181"/>
      <c r="L2" s="181"/>
    </row>
    <row r="3" spans="2:12" s="103" customFormat="1" ht="7.4" customHeight="1">
      <c r="B3" s="105"/>
      <c r="D3" s="104"/>
      <c r="H3" s="182"/>
      <c r="I3" s="182"/>
      <c r="J3" s="183"/>
      <c r="K3" s="183"/>
    </row>
    <row r="4" spans="2:12" ht="15.5">
      <c r="B4" s="147" t="s">
        <v>118</v>
      </c>
      <c r="C4" s="147"/>
      <c r="D4" s="175"/>
      <c r="E4" s="217" t="s">
        <v>242</v>
      </c>
      <c r="F4" s="179">
        <f>F11+F18+F26+F33</f>
        <v>2286</v>
      </c>
      <c r="G4" s="208"/>
      <c r="H4" s="184"/>
      <c r="I4" s="184"/>
      <c r="J4" s="184"/>
      <c r="K4" s="184"/>
      <c r="L4" s="184"/>
    </row>
    <row r="5" spans="2:12" ht="17.149999999999999" customHeight="1">
      <c r="B5" s="143"/>
      <c r="C5" s="143"/>
      <c r="H5" s="184"/>
      <c r="I5" s="184"/>
      <c r="J5" s="184"/>
      <c r="K5" s="184"/>
      <c r="L5" s="184"/>
    </row>
    <row r="6" spans="2:12" ht="22.4" customHeight="1">
      <c r="B6" s="112" t="s">
        <v>240</v>
      </c>
    </row>
    <row r="7" spans="2:12" ht="22.4" customHeight="1">
      <c r="B7" s="112" t="s">
        <v>241</v>
      </c>
    </row>
    <row r="8" spans="2:12" ht="22.4" customHeight="1">
      <c r="B8" s="127"/>
    </row>
    <row r="9" spans="2:12" ht="22.4" customHeight="1"/>
    <row r="10" spans="2:12" ht="8.15" customHeight="1"/>
    <row r="11" spans="2:12" s="98" customFormat="1" ht="15.5">
      <c r="B11" s="106" t="s">
        <v>99</v>
      </c>
      <c r="F11" s="110">
        <f>SUM(F13:F15)</f>
        <v>736</v>
      </c>
      <c r="H11" s="121"/>
      <c r="I11" s="121"/>
      <c r="J11" s="117"/>
      <c r="K11" s="117"/>
    </row>
    <row r="12" spans="2:12" s="98" customFormat="1">
      <c r="B12" s="107" t="s">
        <v>126</v>
      </c>
      <c r="C12" s="108" t="s">
        <v>107</v>
      </c>
      <c r="D12" s="108" t="s">
        <v>115</v>
      </c>
      <c r="E12" s="108" t="s">
        <v>87</v>
      </c>
      <c r="F12" s="108" t="s">
        <v>122</v>
      </c>
      <c r="H12" s="121"/>
      <c r="I12" s="121"/>
      <c r="J12" s="117"/>
      <c r="K12" s="117"/>
    </row>
    <row r="13" spans="2:12">
      <c r="B13" s="78" t="s">
        <v>119</v>
      </c>
      <c r="C13" s="78">
        <v>1</v>
      </c>
      <c r="D13" s="78">
        <v>1</v>
      </c>
      <c r="E13" s="78">
        <v>286</v>
      </c>
      <c r="F13" s="95">
        <f>C13*D13*E13</f>
        <v>286</v>
      </c>
    </row>
    <row r="14" spans="2:12">
      <c r="B14" s="78" t="s">
        <v>120</v>
      </c>
      <c r="C14" s="78">
        <v>2</v>
      </c>
      <c r="D14" s="78">
        <v>1</v>
      </c>
      <c r="E14" s="78">
        <v>100</v>
      </c>
      <c r="F14" s="95">
        <f>C14*D14*E14</f>
        <v>200</v>
      </c>
    </row>
    <row r="15" spans="2:12">
      <c r="B15" s="78" t="s">
        <v>206</v>
      </c>
      <c r="C15" s="78">
        <v>1</v>
      </c>
      <c r="D15" s="78">
        <v>1</v>
      </c>
      <c r="E15" s="78">
        <v>250</v>
      </c>
      <c r="F15" s="95">
        <f>C15*D15*E15</f>
        <v>250</v>
      </c>
    </row>
    <row r="16" spans="2:12">
      <c r="B16" s="78" t="s">
        <v>116</v>
      </c>
      <c r="C16" s="78"/>
      <c r="D16" s="78"/>
      <c r="E16" s="78"/>
      <c r="F16" s="78"/>
    </row>
    <row r="17" spans="2:6" ht="7.4" customHeight="1"/>
    <row r="18" spans="2:6" ht="15.5">
      <c r="B18" s="106" t="s">
        <v>123</v>
      </c>
      <c r="F18" s="109">
        <f>SUM(F20:F24)</f>
        <v>0</v>
      </c>
    </row>
    <row r="19" spans="2:6">
      <c r="B19" s="107" t="s">
        <v>124</v>
      </c>
      <c r="C19" s="272" t="s">
        <v>125</v>
      </c>
      <c r="D19" s="272"/>
      <c r="E19" s="272"/>
      <c r="F19" s="107" t="s">
        <v>88</v>
      </c>
    </row>
    <row r="20" spans="2:6">
      <c r="B20" s="78"/>
      <c r="C20" s="270"/>
      <c r="D20" s="270"/>
      <c r="E20" s="270"/>
      <c r="F20" s="95"/>
    </row>
    <row r="21" spans="2:6">
      <c r="B21" s="78"/>
      <c r="C21" s="270"/>
      <c r="D21" s="270"/>
      <c r="E21" s="270"/>
      <c r="F21" s="78"/>
    </row>
    <row r="22" spans="2:6">
      <c r="B22" s="78"/>
      <c r="C22" s="270"/>
      <c r="D22" s="270"/>
      <c r="E22" s="270"/>
      <c r="F22" s="78"/>
    </row>
    <row r="23" spans="2:6">
      <c r="B23" s="78"/>
      <c r="C23" s="270"/>
      <c r="D23" s="270"/>
      <c r="E23" s="270"/>
      <c r="F23" s="78"/>
    </row>
    <row r="24" spans="2:6">
      <c r="B24" s="78"/>
      <c r="C24" s="270"/>
      <c r="D24" s="270"/>
      <c r="E24" s="270"/>
      <c r="F24" s="78"/>
    </row>
    <row r="25" spans="2:6" ht="6" customHeight="1"/>
    <row r="26" spans="2:6" ht="15.5">
      <c r="B26" s="106" t="s">
        <v>90</v>
      </c>
      <c r="F26" s="109">
        <f>SUM(F28:F32)</f>
        <v>0</v>
      </c>
    </row>
    <row r="27" spans="2:6">
      <c r="B27" s="107" t="s">
        <v>124</v>
      </c>
      <c r="C27" s="108" t="s">
        <v>107</v>
      </c>
      <c r="D27" s="108" t="s">
        <v>127</v>
      </c>
      <c r="E27" s="108" t="s">
        <v>87</v>
      </c>
      <c r="F27" s="108" t="s">
        <v>122</v>
      </c>
    </row>
    <row r="28" spans="2:6">
      <c r="B28" s="78" t="s">
        <v>135</v>
      </c>
      <c r="C28" s="78">
        <v>0</v>
      </c>
      <c r="D28" s="78">
        <f>D13</f>
        <v>1</v>
      </c>
      <c r="E28" s="78">
        <v>5</v>
      </c>
      <c r="F28" s="78">
        <f>C28*D28*E28</f>
        <v>0</v>
      </c>
    </row>
    <row r="29" spans="2:6">
      <c r="B29" s="78" t="s">
        <v>136</v>
      </c>
      <c r="C29" s="78">
        <v>0</v>
      </c>
      <c r="D29" s="78">
        <f>D14</f>
        <v>1</v>
      </c>
      <c r="E29" s="78">
        <v>1</v>
      </c>
      <c r="F29" s="78">
        <f>C29*D29*E29</f>
        <v>0</v>
      </c>
    </row>
    <row r="30" spans="2:6">
      <c r="B30" s="78" t="s">
        <v>137</v>
      </c>
      <c r="C30" s="78">
        <v>0</v>
      </c>
      <c r="D30" s="78">
        <f>D29</f>
        <v>1</v>
      </c>
      <c r="E30" s="78">
        <v>25</v>
      </c>
      <c r="F30" s="78">
        <f>C30*D30*E30</f>
        <v>0</v>
      </c>
    </row>
    <row r="31" spans="2:6">
      <c r="B31" s="78"/>
      <c r="C31" s="78"/>
      <c r="D31" s="78"/>
      <c r="E31" s="78"/>
      <c r="F31" s="78"/>
    </row>
    <row r="32" spans="2:6" ht="7.4" customHeight="1"/>
    <row r="33" spans="2:11">
      <c r="B33" s="98" t="s">
        <v>100</v>
      </c>
      <c r="E33" s="77" t="s">
        <v>170</v>
      </c>
      <c r="F33" s="109">
        <f>SUM(K36:K40)</f>
        <v>1550</v>
      </c>
      <c r="G33" s="126"/>
    </row>
    <row r="34" spans="2:11">
      <c r="B34" s="107" t="s">
        <v>103</v>
      </c>
      <c r="C34" s="273" t="s">
        <v>104</v>
      </c>
      <c r="D34" s="274"/>
      <c r="E34" s="275"/>
      <c r="F34" s="177" t="s">
        <v>105</v>
      </c>
      <c r="G34" s="113" t="s">
        <v>106</v>
      </c>
      <c r="H34" s="122" t="s">
        <v>107</v>
      </c>
      <c r="I34" s="122" t="s">
        <v>108</v>
      </c>
      <c r="J34" s="118" t="s">
        <v>109</v>
      </c>
      <c r="K34" s="118" t="s">
        <v>88</v>
      </c>
    </row>
    <row r="35" spans="2:11">
      <c r="B35" s="174"/>
      <c r="C35" s="123"/>
      <c r="D35" s="124"/>
      <c r="E35" s="125"/>
      <c r="F35" s="97"/>
      <c r="G35" s="79"/>
      <c r="H35" s="172"/>
      <c r="I35" s="172"/>
      <c r="J35" s="173"/>
      <c r="K35" s="173"/>
    </row>
    <row r="36" spans="2:11" s="133" customFormat="1" ht="28.4" customHeight="1">
      <c r="B36" s="128" t="s">
        <v>141</v>
      </c>
      <c r="C36" s="287" t="s">
        <v>243</v>
      </c>
      <c r="D36" s="280"/>
      <c r="E36" s="281"/>
      <c r="F36" s="129"/>
      <c r="G36" s="130"/>
      <c r="H36" s="131"/>
      <c r="I36" s="131"/>
      <c r="J36" s="132"/>
      <c r="K36" s="132">
        <v>1550</v>
      </c>
    </row>
    <row r="37" spans="2:11" s="133" customFormat="1" ht="28.4" customHeight="1">
      <c r="B37" s="128" t="s">
        <v>142</v>
      </c>
      <c r="C37" s="287"/>
      <c r="D37" s="280"/>
      <c r="E37" s="281"/>
      <c r="F37" s="129"/>
      <c r="G37" s="130"/>
      <c r="H37" s="134"/>
      <c r="I37" s="134"/>
      <c r="J37" s="135"/>
      <c r="K37" s="132"/>
    </row>
    <row r="38" spans="2:11" ht="36" customHeight="1">
      <c r="B38" s="78"/>
      <c r="C38" s="293"/>
      <c r="D38" s="293"/>
      <c r="E38" s="293"/>
      <c r="F38" s="97"/>
      <c r="G38" s="80"/>
      <c r="H38" s="92"/>
      <c r="I38" s="92"/>
      <c r="J38" s="95"/>
      <c r="K38" s="119"/>
    </row>
    <row r="39" spans="2:11" ht="30" customHeight="1">
      <c r="B39" s="78"/>
      <c r="C39" s="293"/>
      <c r="D39" s="293"/>
      <c r="E39" s="293"/>
      <c r="F39" s="97"/>
      <c r="G39" s="80"/>
      <c r="H39" s="92"/>
      <c r="I39" s="92"/>
      <c r="J39" s="95"/>
      <c r="K39" s="119"/>
    </row>
    <row r="40" spans="2:11">
      <c r="B40" s="78"/>
      <c r="C40" s="294"/>
      <c r="D40" s="295"/>
      <c r="E40" s="296"/>
      <c r="F40" s="97"/>
      <c r="G40" s="80"/>
      <c r="H40" s="92"/>
      <c r="I40" s="92"/>
      <c r="J40" s="95"/>
      <c r="K40" s="119"/>
    </row>
    <row r="41" spans="2:11">
      <c r="B41" s="78"/>
      <c r="C41" s="276"/>
      <c r="D41" s="277"/>
      <c r="E41" s="278"/>
      <c r="F41" s="97"/>
      <c r="G41" s="80"/>
      <c r="H41" s="92"/>
      <c r="I41" s="92"/>
      <c r="J41" s="95"/>
      <c r="K41" s="119"/>
    </row>
  </sheetData>
  <mergeCells count="13">
    <mergeCell ref="C41:E41"/>
    <mergeCell ref="C39:E39"/>
    <mergeCell ref="C40:E40"/>
    <mergeCell ref="C38:E38"/>
    <mergeCell ref="C19:E19"/>
    <mergeCell ref="C20:E20"/>
    <mergeCell ref="C21:E21"/>
    <mergeCell ref="C22:E22"/>
    <mergeCell ref="C34:E34"/>
    <mergeCell ref="C23:E23"/>
    <mergeCell ref="C24:E24"/>
    <mergeCell ref="C36:E36"/>
    <mergeCell ref="C37:E37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Q72"/>
  <sheetViews>
    <sheetView topLeftCell="A28" zoomScale="102" zoomScaleNormal="50" workbookViewId="0">
      <selection activeCell="B2" sqref="B2:F33"/>
    </sheetView>
  </sheetViews>
  <sheetFormatPr defaultColWidth="8.58203125" defaultRowHeight="14"/>
  <cols>
    <col min="1" max="1" width="8.58203125" style="77"/>
    <col min="2" max="2" width="27.33203125" style="77" customWidth="1"/>
    <col min="3" max="6" width="17.5" style="77" customWidth="1"/>
    <col min="7" max="7" width="8.58203125" style="77"/>
    <col min="8" max="9" width="10.08203125" style="96" bestFit="1" customWidth="1"/>
    <col min="10" max="10" width="10.5" style="91" bestFit="1" customWidth="1"/>
    <col min="11" max="11" width="14.83203125" style="91" customWidth="1"/>
    <col min="12" max="12" width="10.08203125" style="77" bestFit="1" customWidth="1"/>
    <col min="13" max="16384" width="8.58203125" style="77"/>
  </cols>
  <sheetData>
    <row r="1" spans="2:12" s="103" customFormat="1">
      <c r="D1" s="104"/>
      <c r="H1" s="120"/>
      <c r="I1" s="120"/>
      <c r="J1" s="116"/>
      <c r="K1" s="116"/>
    </row>
    <row r="2" spans="2:12" s="103" customFormat="1" ht="20">
      <c r="B2" s="105" t="s">
        <v>77</v>
      </c>
      <c r="D2" s="104"/>
      <c r="F2" s="165" t="s">
        <v>155</v>
      </c>
      <c r="H2" s="164"/>
      <c r="I2" s="164"/>
      <c r="J2" s="164"/>
      <c r="K2" s="164"/>
      <c r="L2" s="164"/>
    </row>
    <row r="3" spans="2:12" s="103" customFormat="1" ht="7.4" customHeight="1">
      <c r="B3" s="105"/>
      <c r="D3" s="104"/>
      <c r="H3" s="164"/>
      <c r="I3" s="164"/>
      <c r="J3" s="164"/>
      <c r="K3" s="164"/>
      <c r="L3" s="164"/>
    </row>
    <row r="4" spans="2:12" ht="16" thickBot="1">
      <c r="B4" s="147" t="s">
        <v>118</v>
      </c>
      <c r="C4" s="147"/>
      <c r="D4" s="147"/>
      <c r="E4" s="147"/>
      <c r="F4" s="168">
        <f>F8+F15+F23+F30</f>
        <v>2763</v>
      </c>
      <c r="H4" s="164"/>
      <c r="I4" s="164"/>
      <c r="J4" s="164"/>
      <c r="K4" s="164"/>
      <c r="L4" s="164"/>
    </row>
    <row r="5" spans="2:12" ht="17.149999999999999" customHeight="1" thickTop="1">
      <c r="B5" s="297" t="s">
        <v>247</v>
      </c>
      <c r="C5" s="271"/>
      <c r="D5" s="271"/>
      <c r="E5" s="271"/>
      <c r="F5" s="271"/>
      <c r="H5" s="164"/>
      <c r="I5" s="164"/>
      <c r="J5" s="164"/>
      <c r="K5" s="164"/>
      <c r="L5" s="164"/>
    </row>
    <row r="6" spans="2:12" ht="17.149999999999999" customHeight="1">
      <c r="B6" s="271"/>
      <c r="C6" s="271"/>
      <c r="D6" s="271"/>
      <c r="E6" s="271"/>
      <c r="F6" s="271"/>
    </row>
    <row r="7" spans="2:12" ht="8.15" customHeight="1"/>
    <row r="8" spans="2:12" s="98" customFormat="1" ht="15.5">
      <c r="B8" s="106" t="s">
        <v>99</v>
      </c>
      <c r="F8" s="110">
        <f>SUM(F10:F12)</f>
        <v>1222</v>
      </c>
      <c r="H8" s="121"/>
      <c r="I8" s="121"/>
      <c r="J8" s="117"/>
      <c r="K8" s="117"/>
    </row>
    <row r="9" spans="2:12" s="98" customFormat="1">
      <c r="B9" s="107" t="s">
        <v>126</v>
      </c>
      <c r="C9" s="108" t="s">
        <v>107</v>
      </c>
      <c r="D9" s="108" t="s">
        <v>115</v>
      </c>
      <c r="E9" s="108" t="s">
        <v>87</v>
      </c>
      <c r="F9" s="108" t="s">
        <v>122</v>
      </c>
      <c r="H9" s="121"/>
      <c r="I9" s="121"/>
      <c r="J9" s="117"/>
      <c r="K9" s="117"/>
    </row>
    <row r="10" spans="2:12">
      <c r="B10" s="78" t="s">
        <v>119</v>
      </c>
      <c r="C10" s="78">
        <v>1</v>
      </c>
      <c r="D10" s="78">
        <v>2</v>
      </c>
      <c r="E10" s="78">
        <v>286</v>
      </c>
      <c r="F10" s="95">
        <f>C10*D10*E10</f>
        <v>572</v>
      </c>
    </row>
    <row r="11" spans="2:12">
      <c r="B11" s="78" t="s">
        <v>120</v>
      </c>
      <c r="C11" s="78">
        <v>2</v>
      </c>
      <c r="D11" s="78">
        <v>2</v>
      </c>
      <c r="E11" s="78">
        <v>100</v>
      </c>
      <c r="F11" s="95">
        <f>C11*D11*E11</f>
        <v>400</v>
      </c>
    </row>
    <row r="12" spans="2:12">
      <c r="B12" s="78" t="s">
        <v>248</v>
      </c>
      <c r="C12" s="78">
        <v>1</v>
      </c>
      <c r="D12" s="78">
        <v>1</v>
      </c>
      <c r="E12" s="78">
        <v>250</v>
      </c>
      <c r="F12" s="95">
        <f>C12*D12*E12</f>
        <v>250</v>
      </c>
    </row>
    <row r="13" spans="2:12">
      <c r="B13" s="78" t="s">
        <v>116</v>
      </c>
      <c r="C13" s="78"/>
      <c r="D13" s="78"/>
      <c r="E13" s="78"/>
      <c r="F13" s="78"/>
    </row>
    <row r="14" spans="2:12" ht="7.4" customHeight="1"/>
    <row r="15" spans="2:12" ht="15.5">
      <c r="B15" s="106" t="s">
        <v>123</v>
      </c>
      <c r="F15" s="109">
        <f>SUM(F17:F21)</f>
        <v>0</v>
      </c>
    </row>
    <row r="16" spans="2:12">
      <c r="B16" s="107" t="s">
        <v>124</v>
      </c>
      <c r="C16" s="272" t="s">
        <v>125</v>
      </c>
      <c r="D16" s="272"/>
      <c r="E16" s="272"/>
      <c r="F16" s="107" t="s">
        <v>88</v>
      </c>
    </row>
    <row r="17" spans="2:17">
      <c r="B17" s="78" t="s">
        <v>160</v>
      </c>
      <c r="C17" s="270" t="s">
        <v>161</v>
      </c>
      <c r="D17" s="270"/>
      <c r="E17" s="270"/>
      <c r="F17" s="95">
        <v>0</v>
      </c>
    </row>
    <row r="18" spans="2:17">
      <c r="B18" s="78"/>
      <c r="C18" s="270"/>
      <c r="D18" s="270"/>
      <c r="E18" s="270"/>
      <c r="F18" s="78"/>
    </row>
    <row r="19" spans="2:17">
      <c r="B19" s="78"/>
      <c r="C19" s="270"/>
      <c r="D19" s="270"/>
      <c r="E19" s="270"/>
      <c r="F19" s="78"/>
    </row>
    <row r="20" spans="2:17">
      <c r="B20" s="78"/>
      <c r="C20" s="270"/>
      <c r="D20" s="270"/>
      <c r="E20" s="270"/>
      <c r="F20" s="78"/>
    </row>
    <row r="21" spans="2:17">
      <c r="B21" s="78"/>
      <c r="C21" s="270"/>
      <c r="D21" s="270"/>
      <c r="E21" s="270"/>
      <c r="F21" s="78"/>
    </row>
    <row r="22" spans="2:17" ht="6" customHeight="1"/>
    <row r="23" spans="2:17" ht="15.5">
      <c r="B23" s="106" t="s">
        <v>90</v>
      </c>
      <c r="F23" s="109">
        <f>SUM(F25:F29)</f>
        <v>0</v>
      </c>
    </row>
    <row r="24" spans="2:17">
      <c r="B24" s="107" t="s">
        <v>124</v>
      </c>
      <c r="C24" s="108" t="s">
        <v>107</v>
      </c>
      <c r="D24" s="108" t="s">
        <v>127</v>
      </c>
      <c r="E24" s="108" t="s">
        <v>87</v>
      </c>
      <c r="F24" s="108" t="s">
        <v>122</v>
      </c>
    </row>
    <row r="25" spans="2:17">
      <c r="B25" s="78" t="s">
        <v>246</v>
      </c>
      <c r="C25" s="78"/>
      <c r="D25" s="78"/>
      <c r="E25" s="78"/>
      <c r="F25" s="78">
        <f>C25*D25*E25</f>
        <v>0</v>
      </c>
    </row>
    <row r="26" spans="2:17">
      <c r="B26" s="78"/>
      <c r="C26" s="78"/>
      <c r="D26" s="78"/>
      <c r="E26" s="78"/>
      <c r="F26" s="78">
        <f>C26*D26*E26</f>
        <v>0</v>
      </c>
    </row>
    <row r="27" spans="2:17">
      <c r="B27" s="78"/>
      <c r="C27" s="78"/>
      <c r="D27" s="78"/>
      <c r="E27" s="78"/>
      <c r="F27" s="78">
        <f>C27*D27*E27</f>
        <v>0</v>
      </c>
    </row>
    <row r="28" spans="2:17">
      <c r="B28" s="78"/>
      <c r="C28" s="78"/>
      <c r="D28" s="78"/>
      <c r="E28" s="78"/>
      <c r="F28" s="78"/>
    </row>
    <row r="29" spans="2:17" ht="7.4" customHeight="1"/>
    <row r="30" spans="2:17">
      <c r="B30" s="98" t="s">
        <v>100</v>
      </c>
      <c r="F30" s="109">
        <f>SUM(K32:K72)</f>
        <v>1541</v>
      </c>
      <c r="G30" s="126"/>
      <c r="M30" s="79" t="s">
        <v>150</v>
      </c>
      <c r="N30" s="79" t="s">
        <v>151</v>
      </c>
      <c r="O30" s="79" t="s">
        <v>152</v>
      </c>
      <c r="P30" s="79" t="s">
        <v>153</v>
      </c>
      <c r="Q30" s="79" t="s">
        <v>154</v>
      </c>
    </row>
    <row r="31" spans="2:17" ht="14.5" thickBot="1">
      <c r="B31" s="107" t="s">
        <v>103</v>
      </c>
      <c r="C31" s="273" t="s">
        <v>104</v>
      </c>
      <c r="D31" s="274"/>
      <c r="E31" s="275"/>
      <c r="F31" s="115" t="s">
        <v>105</v>
      </c>
      <c r="G31" s="113" t="s">
        <v>106</v>
      </c>
      <c r="H31" s="122" t="s">
        <v>107</v>
      </c>
      <c r="I31" s="122" t="s">
        <v>108</v>
      </c>
      <c r="J31" s="118" t="s">
        <v>109</v>
      </c>
      <c r="K31" s="118" t="s">
        <v>88</v>
      </c>
      <c r="M31" s="162">
        <f>SUM($K$32:$K$34)</f>
        <v>1541</v>
      </c>
      <c r="N31" s="162">
        <f>SUM($K$32:$K$34)</f>
        <v>1541</v>
      </c>
      <c r="O31" s="162">
        <f>SUM($K$32:$K$34)</f>
        <v>1541</v>
      </c>
      <c r="P31" s="162">
        <f>SUM($K$32:$K$34)</f>
        <v>1541</v>
      </c>
      <c r="Q31" s="162">
        <f>SUM($K$32:$K$34)</f>
        <v>1541</v>
      </c>
    </row>
    <row r="32" spans="2:17" s="133" customFormat="1" ht="28.4" customHeight="1" thickTop="1">
      <c r="B32" s="128" t="s">
        <v>244</v>
      </c>
      <c r="C32" s="298" t="s">
        <v>245</v>
      </c>
      <c r="D32" s="299"/>
      <c r="E32" s="300"/>
      <c r="F32" s="129"/>
      <c r="G32" s="130"/>
      <c r="H32" s="131"/>
      <c r="I32" s="131"/>
      <c r="J32" s="132"/>
      <c r="K32" s="132">
        <v>1541</v>
      </c>
    </row>
    <row r="33" spans="2:11" s="133" customFormat="1" ht="28.4" customHeight="1">
      <c r="B33" s="128"/>
      <c r="C33" s="287"/>
      <c r="D33" s="280"/>
      <c r="E33" s="281"/>
      <c r="F33" s="129"/>
      <c r="G33" s="130"/>
      <c r="H33" s="131"/>
      <c r="I33" s="131"/>
      <c r="J33" s="132"/>
      <c r="K33" s="132"/>
    </row>
    <row r="34" spans="2:11" s="133" customFormat="1" ht="28.4" customHeight="1">
      <c r="B34" s="128"/>
      <c r="C34" s="279"/>
      <c r="D34" s="280"/>
      <c r="E34" s="281"/>
      <c r="F34" s="129"/>
      <c r="G34" s="130"/>
      <c r="H34" s="134"/>
      <c r="I34" s="134"/>
      <c r="J34" s="135"/>
      <c r="K34" s="132">
        <f t="shared" ref="K34:K72" si="0">I34*J34</f>
        <v>0</v>
      </c>
    </row>
    <row r="35" spans="2:11">
      <c r="B35" s="78"/>
      <c r="C35" s="270"/>
      <c r="D35" s="270"/>
      <c r="E35" s="270"/>
      <c r="F35" s="97"/>
      <c r="G35" s="80"/>
      <c r="H35" s="92"/>
      <c r="I35" s="92"/>
      <c r="J35" s="95"/>
      <c r="K35" s="119">
        <f t="shared" si="0"/>
        <v>0</v>
      </c>
    </row>
    <row r="36" spans="2:11">
      <c r="B36" s="78"/>
      <c r="C36" s="123"/>
      <c r="D36" s="124"/>
      <c r="E36" s="125"/>
      <c r="F36" s="97"/>
      <c r="G36" s="80"/>
      <c r="H36" s="92"/>
      <c r="I36" s="92"/>
      <c r="J36" s="95"/>
      <c r="K36" s="119">
        <f t="shared" si="0"/>
        <v>0</v>
      </c>
    </row>
    <row r="37" spans="2:11">
      <c r="B37" s="78"/>
      <c r="C37" s="270"/>
      <c r="D37" s="270"/>
      <c r="E37" s="270"/>
      <c r="F37" s="97"/>
      <c r="G37" s="80"/>
      <c r="H37" s="92"/>
      <c r="I37" s="92"/>
      <c r="J37" s="95"/>
      <c r="K37" s="119">
        <f t="shared" si="0"/>
        <v>0</v>
      </c>
    </row>
    <row r="38" spans="2:11">
      <c r="B38" s="78"/>
      <c r="C38" s="276"/>
      <c r="D38" s="277"/>
      <c r="E38" s="278"/>
      <c r="F38" s="97"/>
      <c r="G38" s="80"/>
      <c r="H38" s="92"/>
      <c r="I38" s="92"/>
      <c r="J38" s="95"/>
      <c r="K38" s="119">
        <f t="shared" si="0"/>
        <v>0</v>
      </c>
    </row>
    <row r="39" spans="2:11">
      <c r="B39" s="78"/>
      <c r="C39" s="276"/>
      <c r="D39" s="277"/>
      <c r="E39" s="278"/>
      <c r="F39" s="97"/>
      <c r="G39" s="80"/>
      <c r="H39" s="92"/>
      <c r="I39" s="92"/>
      <c r="J39" s="95"/>
      <c r="K39" s="119">
        <f t="shared" si="0"/>
        <v>0</v>
      </c>
    </row>
    <row r="40" spans="2:11">
      <c r="B40" s="78"/>
      <c r="C40" s="276"/>
      <c r="D40" s="277"/>
      <c r="E40" s="278"/>
      <c r="F40" s="97"/>
      <c r="G40" s="80"/>
      <c r="H40" s="92"/>
      <c r="I40" s="92"/>
      <c r="J40" s="95"/>
      <c r="K40" s="119">
        <f t="shared" si="0"/>
        <v>0</v>
      </c>
    </row>
    <row r="41" spans="2:11">
      <c r="B41" s="78"/>
      <c r="C41" s="276"/>
      <c r="D41" s="277"/>
      <c r="E41" s="278"/>
      <c r="F41" s="97"/>
      <c r="G41" s="80"/>
      <c r="H41" s="92"/>
      <c r="I41" s="92"/>
      <c r="J41" s="95"/>
      <c r="K41" s="119">
        <f t="shared" si="0"/>
        <v>0</v>
      </c>
    </row>
    <row r="42" spans="2:11">
      <c r="B42" s="78"/>
      <c r="C42" s="276"/>
      <c r="D42" s="277"/>
      <c r="E42" s="278"/>
      <c r="F42" s="97"/>
      <c r="G42" s="80"/>
      <c r="H42" s="92"/>
      <c r="I42" s="92"/>
      <c r="J42" s="95"/>
      <c r="K42" s="119">
        <f t="shared" si="0"/>
        <v>0</v>
      </c>
    </row>
    <row r="43" spans="2:11">
      <c r="B43" s="78"/>
      <c r="C43" s="276"/>
      <c r="D43" s="277"/>
      <c r="E43" s="278"/>
      <c r="F43" s="97"/>
      <c r="G43" s="80"/>
      <c r="H43" s="92"/>
      <c r="I43" s="92"/>
      <c r="J43" s="95"/>
      <c r="K43" s="119">
        <f t="shared" si="0"/>
        <v>0</v>
      </c>
    </row>
    <row r="44" spans="2:11">
      <c r="B44" s="78"/>
      <c r="C44" s="276"/>
      <c r="D44" s="277"/>
      <c r="E44" s="278"/>
      <c r="F44" s="97"/>
      <c r="G44" s="80"/>
      <c r="H44" s="92"/>
      <c r="I44" s="92"/>
      <c r="J44" s="95"/>
      <c r="K44" s="119">
        <f t="shared" si="0"/>
        <v>0</v>
      </c>
    </row>
    <row r="45" spans="2:11">
      <c r="B45" s="78"/>
      <c r="C45" s="276"/>
      <c r="D45" s="277"/>
      <c r="E45" s="278"/>
      <c r="F45" s="97"/>
      <c r="G45" s="80"/>
      <c r="H45" s="92"/>
      <c r="I45" s="92"/>
      <c r="J45" s="95"/>
      <c r="K45" s="119">
        <f t="shared" si="0"/>
        <v>0</v>
      </c>
    </row>
    <row r="46" spans="2:11">
      <c r="B46" s="78"/>
      <c r="C46" s="276"/>
      <c r="D46" s="277"/>
      <c r="E46" s="278"/>
      <c r="F46" s="97"/>
      <c r="G46" s="80"/>
      <c r="H46" s="92"/>
      <c r="I46" s="92"/>
      <c r="J46" s="95"/>
      <c r="K46" s="119">
        <f t="shared" si="0"/>
        <v>0</v>
      </c>
    </row>
    <row r="47" spans="2:11">
      <c r="B47" s="78"/>
      <c r="C47" s="276"/>
      <c r="D47" s="277"/>
      <c r="E47" s="278"/>
      <c r="F47" s="97"/>
      <c r="G47" s="80"/>
      <c r="H47" s="92"/>
      <c r="I47" s="92"/>
      <c r="J47" s="95"/>
      <c r="K47" s="119">
        <f t="shared" si="0"/>
        <v>0</v>
      </c>
    </row>
    <row r="48" spans="2:11">
      <c r="B48" s="78"/>
      <c r="C48" s="276"/>
      <c r="D48" s="277"/>
      <c r="E48" s="278"/>
      <c r="F48" s="97"/>
      <c r="G48" s="80"/>
      <c r="H48" s="92"/>
      <c r="I48" s="92"/>
      <c r="J48" s="95"/>
      <c r="K48" s="119">
        <f t="shared" si="0"/>
        <v>0</v>
      </c>
    </row>
    <row r="49" spans="2:11">
      <c r="B49" s="78"/>
      <c r="C49" s="276"/>
      <c r="D49" s="277"/>
      <c r="E49" s="278"/>
      <c r="F49" s="97"/>
      <c r="G49" s="80"/>
      <c r="H49" s="92"/>
      <c r="I49" s="92"/>
      <c r="J49" s="95"/>
      <c r="K49" s="119">
        <f t="shared" si="0"/>
        <v>0</v>
      </c>
    </row>
    <row r="50" spans="2:11">
      <c r="B50" s="78"/>
      <c r="C50" s="276"/>
      <c r="D50" s="277"/>
      <c r="E50" s="278"/>
      <c r="F50" s="97"/>
      <c r="G50" s="80"/>
      <c r="H50" s="92"/>
      <c r="I50" s="92"/>
      <c r="J50" s="95"/>
      <c r="K50" s="119">
        <f t="shared" si="0"/>
        <v>0</v>
      </c>
    </row>
    <row r="51" spans="2:11">
      <c r="B51" s="78"/>
      <c r="C51" s="276"/>
      <c r="D51" s="277"/>
      <c r="E51" s="278"/>
      <c r="F51" s="97"/>
      <c r="G51" s="80"/>
      <c r="H51" s="92"/>
      <c r="I51" s="92"/>
      <c r="J51" s="95"/>
      <c r="K51" s="119">
        <f t="shared" si="0"/>
        <v>0</v>
      </c>
    </row>
    <row r="52" spans="2:11">
      <c r="B52" s="78"/>
      <c r="C52" s="276"/>
      <c r="D52" s="277"/>
      <c r="E52" s="278"/>
      <c r="F52" s="97"/>
      <c r="G52" s="80"/>
      <c r="H52" s="92"/>
      <c r="I52" s="92"/>
      <c r="J52" s="95"/>
      <c r="K52" s="119">
        <f t="shared" si="0"/>
        <v>0</v>
      </c>
    </row>
    <row r="53" spans="2:11">
      <c r="B53" s="78"/>
      <c r="C53" s="276"/>
      <c r="D53" s="277"/>
      <c r="E53" s="278"/>
      <c r="F53" s="97"/>
      <c r="G53" s="80"/>
      <c r="H53" s="92"/>
      <c r="I53" s="92"/>
      <c r="J53" s="119"/>
      <c r="K53" s="119">
        <f t="shared" si="0"/>
        <v>0</v>
      </c>
    </row>
    <row r="54" spans="2:11">
      <c r="B54" s="78"/>
      <c r="C54" s="276"/>
      <c r="D54" s="277"/>
      <c r="E54" s="278"/>
      <c r="F54" s="97"/>
      <c r="G54" s="80"/>
      <c r="H54" s="94"/>
      <c r="I54" s="94"/>
      <c r="J54" s="119"/>
      <c r="K54" s="119">
        <f t="shared" si="0"/>
        <v>0</v>
      </c>
    </row>
    <row r="55" spans="2:11">
      <c r="B55" s="78"/>
      <c r="C55" s="276"/>
      <c r="D55" s="277"/>
      <c r="E55" s="278"/>
      <c r="F55" s="97"/>
      <c r="G55" s="80"/>
      <c r="H55" s="92"/>
      <c r="I55" s="92"/>
      <c r="J55" s="95"/>
      <c r="K55" s="119">
        <f t="shared" si="0"/>
        <v>0</v>
      </c>
    </row>
    <row r="56" spans="2:11">
      <c r="B56" s="78"/>
      <c r="C56" s="276"/>
      <c r="D56" s="277"/>
      <c r="E56" s="278"/>
      <c r="F56" s="97"/>
      <c r="G56" s="80"/>
      <c r="H56" s="92"/>
      <c r="I56" s="92"/>
      <c r="J56" s="95"/>
      <c r="K56" s="119">
        <f t="shared" si="0"/>
        <v>0</v>
      </c>
    </row>
    <row r="57" spans="2:11">
      <c r="B57" s="78"/>
      <c r="C57" s="276"/>
      <c r="D57" s="277"/>
      <c r="E57" s="278"/>
      <c r="F57" s="97"/>
      <c r="G57" s="80"/>
      <c r="H57" s="92"/>
      <c r="I57" s="92"/>
      <c r="J57" s="95"/>
      <c r="K57" s="119">
        <f t="shared" si="0"/>
        <v>0</v>
      </c>
    </row>
    <row r="58" spans="2:11">
      <c r="B58" s="78"/>
      <c r="C58" s="276"/>
      <c r="D58" s="277"/>
      <c r="E58" s="278"/>
      <c r="F58" s="97"/>
      <c r="G58" s="80"/>
      <c r="H58" s="92"/>
      <c r="I58" s="92"/>
      <c r="J58" s="95"/>
      <c r="K58" s="119">
        <f t="shared" si="0"/>
        <v>0</v>
      </c>
    </row>
    <row r="59" spans="2:11">
      <c r="B59" s="78"/>
      <c r="C59" s="276"/>
      <c r="D59" s="277"/>
      <c r="E59" s="278"/>
      <c r="F59" s="97"/>
      <c r="G59" s="80"/>
      <c r="H59" s="92"/>
      <c r="I59" s="92"/>
      <c r="J59" s="95"/>
      <c r="K59" s="119">
        <f t="shared" si="0"/>
        <v>0</v>
      </c>
    </row>
    <row r="60" spans="2:11">
      <c r="B60" s="78"/>
      <c r="C60" s="276"/>
      <c r="D60" s="277"/>
      <c r="E60" s="278"/>
      <c r="F60" s="97"/>
      <c r="G60" s="80"/>
      <c r="H60" s="92"/>
      <c r="I60" s="92"/>
      <c r="J60" s="95"/>
      <c r="K60" s="119">
        <f t="shared" si="0"/>
        <v>0</v>
      </c>
    </row>
    <row r="61" spans="2:11">
      <c r="B61" s="78"/>
      <c r="C61" s="276"/>
      <c r="D61" s="277"/>
      <c r="E61" s="278"/>
      <c r="F61" s="97"/>
      <c r="G61" s="80"/>
      <c r="H61" s="92"/>
      <c r="I61" s="92"/>
      <c r="J61" s="95"/>
      <c r="K61" s="119">
        <f t="shared" si="0"/>
        <v>0</v>
      </c>
    </row>
    <row r="62" spans="2:11">
      <c r="B62" s="78"/>
      <c r="C62" s="276"/>
      <c r="D62" s="277"/>
      <c r="E62" s="278"/>
      <c r="F62" s="97"/>
      <c r="G62" s="80"/>
      <c r="H62" s="92"/>
      <c r="I62" s="92"/>
      <c r="J62" s="95"/>
      <c r="K62" s="119">
        <f t="shared" si="0"/>
        <v>0</v>
      </c>
    </row>
    <row r="63" spans="2:11">
      <c r="B63" s="78"/>
      <c r="C63" s="276"/>
      <c r="D63" s="277"/>
      <c r="E63" s="278"/>
      <c r="F63" s="97"/>
      <c r="G63" s="80"/>
      <c r="H63" s="92"/>
      <c r="I63" s="92"/>
      <c r="J63" s="95"/>
      <c r="K63" s="119">
        <f t="shared" si="0"/>
        <v>0</v>
      </c>
    </row>
    <row r="64" spans="2:11">
      <c r="B64" s="78"/>
      <c r="C64" s="276"/>
      <c r="D64" s="277"/>
      <c r="E64" s="278"/>
      <c r="F64" s="97"/>
      <c r="G64" s="80"/>
      <c r="H64" s="92"/>
      <c r="I64" s="92"/>
      <c r="J64" s="95"/>
      <c r="K64" s="119">
        <f t="shared" si="0"/>
        <v>0</v>
      </c>
    </row>
    <row r="65" spans="2:11">
      <c r="B65" s="78"/>
      <c r="C65" s="276"/>
      <c r="D65" s="277"/>
      <c r="E65" s="278"/>
      <c r="F65" s="97"/>
      <c r="G65" s="80"/>
      <c r="H65" s="92"/>
      <c r="I65" s="92"/>
      <c r="J65" s="95"/>
      <c r="K65" s="119">
        <f t="shared" si="0"/>
        <v>0</v>
      </c>
    </row>
    <row r="66" spans="2:11">
      <c r="B66" s="78"/>
      <c r="C66" s="276"/>
      <c r="D66" s="277"/>
      <c r="E66" s="278"/>
      <c r="F66" s="97"/>
      <c r="G66" s="80"/>
      <c r="H66" s="92"/>
      <c r="I66" s="92"/>
      <c r="J66" s="95"/>
      <c r="K66" s="119">
        <f t="shared" si="0"/>
        <v>0</v>
      </c>
    </row>
    <row r="67" spans="2:11">
      <c r="B67" s="78"/>
      <c r="C67" s="276"/>
      <c r="D67" s="277"/>
      <c r="E67" s="278"/>
      <c r="F67" s="97"/>
      <c r="G67" s="80"/>
      <c r="H67" s="92"/>
      <c r="I67" s="92"/>
      <c r="J67" s="95"/>
      <c r="K67" s="119">
        <f t="shared" si="0"/>
        <v>0</v>
      </c>
    </row>
    <row r="68" spans="2:11">
      <c r="B68" s="78"/>
      <c r="C68" s="276"/>
      <c r="D68" s="277"/>
      <c r="E68" s="278"/>
      <c r="F68" s="97"/>
      <c r="G68" s="80"/>
      <c r="H68" s="92"/>
      <c r="I68" s="92"/>
      <c r="J68" s="95"/>
      <c r="K68" s="119">
        <f t="shared" si="0"/>
        <v>0</v>
      </c>
    </row>
    <row r="69" spans="2:11">
      <c r="B69" s="78"/>
      <c r="C69" s="276"/>
      <c r="D69" s="277"/>
      <c r="E69" s="278"/>
      <c r="F69" s="97"/>
      <c r="G69" s="80"/>
      <c r="H69" s="92"/>
      <c r="I69" s="92"/>
      <c r="J69" s="95"/>
      <c r="K69" s="119">
        <f t="shared" si="0"/>
        <v>0</v>
      </c>
    </row>
    <row r="70" spans="2:11">
      <c r="B70" s="78"/>
      <c r="C70" s="276"/>
      <c r="D70" s="277"/>
      <c r="E70" s="278"/>
      <c r="F70" s="97"/>
      <c r="G70" s="80"/>
      <c r="H70" s="92"/>
      <c r="I70" s="92"/>
      <c r="J70" s="95"/>
      <c r="K70" s="119">
        <f t="shared" si="0"/>
        <v>0</v>
      </c>
    </row>
    <row r="71" spans="2:11">
      <c r="B71" s="78"/>
      <c r="C71" s="276"/>
      <c r="D71" s="277"/>
      <c r="E71" s="278"/>
      <c r="F71" s="97"/>
      <c r="G71" s="80"/>
      <c r="H71" s="92"/>
      <c r="I71" s="92"/>
      <c r="J71" s="95"/>
      <c r="K71" s="119">
        <f t="shared" si="0"/>
        <v>0</v>
      </c>
    </row>
    <row r="72" spans="2:11">
      <c r="B72" s="78"/>
      <c r="C72" s="276"/>
      <c r="D72" s="277"/>
      <c r="E72" s="278"/>
      <c r="F72" s="97"/>
      <c r="G72" s="80"/>
      <c r="H72" s="92"/>
      <c r="I72" s="92"/>
      <c r="J72" s="95"/>
      <c r="K72" s="119">
        <f t="shared" si="0"/>
        <v>0</v>
      </c>
    </row>
  </sheetData>
  <mergeCells count="48">
    <mergeCell ref="C43:E43"/>
    <mergeCell ref="C37:E37"/>
    <mergeCell ref="B5:F6"/>
    <mergeCell ref="C16:E16"/>
    <mergeCell ref="C17:E17"/>
    <mergeCell ref="C18:E18"/>
    <mergeCell ref="C19:E19"/>
    <mergeCell ref="C20:E20"/>
    <mergeCell ref="C21:E21"/>
    <mergeCell ref="C32:E32"/>
    <mergeCell ref="C33:E33"/>
    <mergeCell ref="C34:E34"/>
    <mergeCell ref="C35:E35"/>
    <mergeCell ref="C31:E31"/>
    <mergeCell ref="C38:E38"/>
    <mergeCell ref="C39:E39"/>
    <mergeCell ref="C40:E40"/>
    <mergeCell ref="C41:E41"/>
    <mergeCell ref="C42:E42"/>
    <mergeCell ref="C66:E66"/>
    <mergeCell ref="C67:E67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55:E55"/>
    <mergeCell ref="C44:E44"/>
    <mergeCell ref="C45:E45"/>
    <mergeCell ref="C46:E46"/>
    <mergeCell ref="C47:E47"/>
    <mergeCell ref="C48:E48"/>
    <mergeCell ref="C72:E72"/>
    <mergeCell ref="C49:E49"/>
    <mergeCell ref="C68:E68"/>
    <mergeCell ref="C69:E69"/>
    <mergeCell ref="C70:E70"/>
    <mergeCell ref="C71:E71"/>
    <mergeCell ref="C50:E50"/>
    <mergeCell ref="C51:E51"/>
    <mergeCell ref="C52:E52"/>
    <mergeCell ref="C53:E53"/>
    <mergeCell ref="C54:E54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Q69"/>
  <sheetViews>
    <sheetView topLeftCell="A12" zoomScale="114" zoomScaleNormal="50" workbookViewId="0">
      <selection activeCell="B17" sqref="B17"/>
    </sheetView>
  </sheetViews>
  <sheetFormatPr defaultColWidth="8.58203125" defaultRowHeight="14"/>
  <cols>
    <col min="1" max="1" width="8.58203125" style="77"/>
    <col min="2" max="2" width="27.33203125" style="77" customWidth="1"/>
    <col min="3" max="6" width="17.5" style="77" customWidth="1"/>
    <col min="7" max="7" width="8.58203125" style="77"/>
    <col min="8" max="9" width="10.08203125" style="96" bestFit="1" customWidth="1"/>
    <col min="10" max="10" width="10.5" style="91" bestFit="1" customWidth="1"/>
    <col min="11" max="11" width="10.08203125" style="91" bestFit="1" customWidth="1"/>
    <col min="12" max="12" width="10.08203125" style="77" bestFit="1" customWidth="1"/>
    <col min="13" max="16384" width="8.58203125" style="77"/>
  </cols>
  <sheetData>
    <row r="1" spans="2:12" s="103" customFormat="1">
      <c r="D1" s="104"/>
      <c r="H1" s="120"/>
      <c r="I1" s="120"/>
      <c r="J1" s="116"/>
      <c r="K1" s="116"/>
    </row>
    <row r="2" spans="2:12" s="103" customFormat="1" ht="20">
      <c r="B2" s="105" t="s">
        <v>162</v>
      </c>
      <c r="D2" s="104"/>
      <c r="F2" s="165" t="s">
        <v>155</v>
      </c>
      <c r="H2" s="96"/>
      <c r="I2" s="96"/>
      <c r="J2" s="91"/>
      <c r="K2" s="91"/>
      <c r="L2" s="77"/>
    </row>
    <row r="3" spans="2:12" s="103" customFormat="1" ht="7.4" customHeight="1">
      <c r="B3" s="105"/>
      <c r="D3" s="104"/>
      <c r="H3" s="96"/>
      <c r="I3" s="96"/>
      <c r="J3" s="91"/>
      <c r="K3" s="91"/>
      <c r="L3" s="77"/>
    </row>
    <row r="4" spans="2:12" ht="16" thickBot="1">
      <c r="B4" s="147" t="s">
        <v>118</v>
      </c>
      <c r="C4" s="147"/>
      <c r="D4" s="147"/>
      <c r="E4" s="147"/>
      <c r="F4" s="168">
        <f>F8+F15+F23+F30</f>
        <v>4997.67</v>
      </c>
    </row>
    <row r="5" spans="2:12" ht="17.149999999999999" customHeight="1" thickTop="1">
      <c r="B5" s="271" t="s">
        <v>162</v>
      </c>
      <c r="C5" s="271"/>
      <c r="D5" s="271"/>
      <c r="E5" s="271"/>
      <c r="F5" s="271"/>
    </row>
    <row r="6" spans="2:12" ht="17.149999999999999" customHeight="1">
      <c r="B6" s="271"/>
      <c r="C6" s="271"/>
      <c r="D6" s="271"/>
      <c r="E6" s="271"/>
      <c r="F6" s="271"/>
    </row>
    <row r="7" spans="2:12" ht="8.15" customHeight="1"/>
    <row r="8" spans="2:12" s="98" customFormat="1" ht="15.5">
      <c r="B8" s="106" t="s">
        <v>99</v>
      </c>
      <c r="F8" s="110">
        <f>SUM(F10:F12)</f>
        <v>0</v>
      </c>
      <c r="H8" s="121"/>
      <c r="I8" s="121"/>
      <c r="J8" s="117"/>
      <c r="K8" s="117"/>
    </row>
    <row r="9" spans="2:12" s="98" customFormat="1">
      <c r="B9" s="107" t="s">
        <v>126</v>
      </c>
      <c r="C9" s="108" t="s">
        <v>107</v>
      </c>
      <c r="D9" s="108" t="s">
        <v>115</v>
      </c>
      <c r="E9" s="108" t="s">
        <v>87</v>
      </c>
      <c r="F9" s="108" t="s">
        <v>122</v>
      </c>
      <c r="H9" s="121"/>
      <c r="I9" s="121"/>
      <c r="J9" s="117"/>
      <c r="K9" s="117"/>
    </row>
    <row r="10" spans="2:12">
      <c r="B10" s="78"/>
      <c r="C10" s="78"/>
      <c r="D10" s="78"/>
      <c r="E10" s="78"/>
      <c r="F10" s="95">
        <f>C10*D10*E10</f>
        <v>0</v>
      </c>
    </row>
    <row r="11" spans="2:12">
      <c r="B11" s="78"/>
      <c r="C11" s="78"/>
      <c r="D11" s="78"/>
      <c r="E11" s="78"/>
      <c r="F11" s="95">
        <f>C11*D11*E11</f>
        <v>0</v>
      </c>
    </row>
    <row r="12" spans="2:12">
      <c r="B12" s="78"/>
      <c r="C12" s="78"/>
      <c r="D12" s="78"/>
      <c r="E12" s="78"/>
      <c r="F12" s="95">
        <f>C12*D12*E12</f>
        <v>0</v>
      </c>
    </row>
    <row r="13" spans="2:12">
      <c r="B13" s="78" t="s">
        <v>116</v>
      </c>
      <c r="C13" s="78"/>
      <c r="D13" s="78"/>
      <c r="E13" s="78"/>
      <c r="F13" s="78"/>
    </row>
    <row r="14" spans="2:12" ht="7.4" customHeight="1"/>
    <row r="15" spans="2:12" ht="15.5">
      <c r="B15" s="106" t="s">
        <v>123</v>
      </c>
      <c r="F15" s="109">
        <f>SUM(F17:F21)</f>
        <v>4997.67</v>
      </c>
    </row>
    <row r="16" spans="2:12">
      <c r="B16" s="107" t="s">
        <v>124</v>
      </c>
      <c r="C16" s="272" t="s">
        <v>125</v>
      </c>
      <c r="D16" s="272"/>
      <c r="E16" s="272"/>
      <c r="F16" s="107" t="s">
        <v>88</v>
      </c>
    </row>
    <row r="17" spans="2:17">
      <c r="B17" s="78" t="s">
        <v>163</v>
      </c>
      <c r="C17" s="270" t="s">
        <v>249</v>
      </c>
      <c r="D17" s="270"/>
      <c r="E17" s="270"/>
      <c r="F17" s="95">
        <v>2547.67</v>
      </c>
    </row>
    <row r="18" spans="2:17">
      <c r="B18" s="78" t="s">
        <v>164</v>
      </c>
      <c r="C18" s="270" t="s">
        <v>250</v>
      </c>
      <c r="D18" s="270"/>
      <c r="E18" s="270"/>
      <c r="F18" s="92">
        <v>2450</v>
      </c>
    </row>
    <row r="19" spans="2:17">
      <c r="B19" s="78"/>
      <c r="C19" s="270"/>
      <c r="D19" s="270"/>
      <c r="E19" s="270"/>
      <c r="F19" s="78"/>
    </row>
    <row r="20" spans="2:17">
      <c r="B20" s="78"/>
      <c r="C20" s="270"/>
      <c r="D20" s="270"/>
      <c r="E20" s="270"/>
      <c r="F20" s="78"/>
    </row>
    <row r="21" spans="2:17">
      <c r="B21" s="78"/>
      <c r="C21" s="270"/>
      <c r="D21" s="270"/>
      <c r="E21" s="270"/>
      <c r="F21" s="78"/>
    </row>
    <row r="22" spans="2:17" ht="6" customHeight="1"/>
    <row r="23" spans="2:17" ht="15.5">
      <c r="B23" s="106" t="s">
        <v>90</v>
      </c>
      <c r="F23" s="109">
        <f>SUM(F25:F29)</f>
        <v>0</v>
      </c>
    </row>
    <row r="24" spans="2:17">
      <c r="B24" s="107" t="s">
        <v>124</v>
      </c>
      <c r="C24" s="108" t="s">
        <v>107</v>
      </c>
      <c r="D24" s="108" t="s">
        <v>127</v>
      </c>
      <c r="E24" s="108" t="s">
        <v>87</v>
      </c>
      <c r="F24" s="108" t="s">
        <v>122</v>
      </c>
    </row>
    <row r="25" spans="2:17">
      <c r="B25" s="78"/>
      <c r="C25" s="78"/>
      <c r="D25" s="78"/>
      <c r="E25" s="78"/>
      <c r="F25" s="78">
        <f>C25*D25*E25</f>
        <v>0</v>
      </c>
    </row>
    <row r="26" spans="2:17">
      <c r="B26" s="78"/>
      <c r="C26" s="78"/>
      <c r="D26" s="78"/>
      <c r="E26" s="78"/>
      <c r="F26" s="78">
        <f>C26*D26*E26</f>
        <v>0</v>
      </c>
    </row>
    <row r="27" spans="2:17">
      <c r="B27" s="78"/>
      <c r="C27" s="78"/>
      <c r="D27" s="78"/>
      <c r="E27" s="78"/>
      <c r="F27" s="78">
        <f>C27*D27*E27</f>
        <v>0</v>
      </c>
    </row>
    <row r="28" spans="2:17">
      <c r="B28" s="78"/>
      <c r="C28" s="78"/>
      <c r="D28" s="78"/>
      <c r="E28" s="78"/>
      <c r="F28" s="78"/>
    </row>
    <row r="29" spans="2:17" ht="7.4" customHeight="1"/>
    <row r="30" spans="2:17">
      <c r="B30" s="98" t="s">
        <v>100</v>
      </c>
      <c r="F30" s="109">
        <f>SUM(K32:K69)</f>
        <v>0</v>
      </c>
      <c r="G30" s="126"/>
      <c r="M30" s="79" t="s">
        <v>150</v>
      </c>
      <c r="N30" s="79" t="s">
        <v>151</v>
      </c>
      <c r="O30" s="79" t="s">
        <v>152</v>
      </c>
      <c r="P30" s="79" t="s">
        <v>153</v>
      </c>
      <c r="Q30" s="79" t="s">
        <v>154</v>
      </c>
    </row>
    <row r="31" spans="2:17" ht="14.5" thickBot="1">
      <c r="B31" s="107" t="s">
        <v>103</v>
      </c>
      <c r="C31" s="273" t="s">
        <v>104</v>
      </c>
      <c r="D31" s="274"/>
      <c r="E31" s="275"/>
      <c r="F31" s="115" t="s">
        <v>105</v>
      </c>
      <c r="G31" s="113" t="s">
        <v>106</v>
      </c>
      <c r="H31" s="122" t="s">
        <v>107</v>
      </c>
      <c r="I31" s="122" t="s">
        <v>108</v>
      </c>
      <c r="J31" s="118" t="s">
        <v>109</v>
      </c>
      <c r="K31" s="118" t="s">
        <v>88</v>
      </c>
      <c r="M31" s="162">
        <f>SUM($K$32:$K$69)</f>
        <v>0</v>
      </c>
      <c r="N31" s="162">
        <f>SUM($K$32:$K$69)</f>
        <v>0</v>
      </c>
      <c r="O31" s="162">
        <f>SUM($K$32:$K$69)</f>
        <v>0</v>
      </c>
      <c r="P31" s="162">
        <f>SUM($K$32:$K$69)</f>
        <v>0</v>
      </c>
      <c r="Q31" s="162">
        <f>SUM($K$32:$K$69)</f>
        <v>0</v>
      </c>
    </row>
    <row r="32" spans="2:17" ht="14.5" thickTop="1">
      <c r="B32" s="78" t="s">
        <v>194</v>
      </c>
      <c r="C32" s="270"/>
      <c r="D32" s="270"/>
      <c r="E32" s="270"/>
      <c r="F32" s="97"/>
      <c r="G32" s="80"/>
      <c r="H32" s="92"/>
      <c r="I32" s="92"/>
      <c r="J32" s="95"/>
      <c r="K32" s="119">
        <f t="shared" ref="K32:K69" si="0">I32*J32</f>
        <v>0</v>
      </c>
    </row>
    <row r="33" spans="2:11">
      <c r="B33" s="78" t="s">
        <v>194</v>
      </c>
      <c r="C33" s="123"/>
      <c r="D33" s="124"/>
      <c r="E33" s="125"/>
      <c r="F33" s="97"/>
      <c r="G33" s="80"/>
      <c r="H33" s="92"/>
      <c r="I33" s="92"/>
      <c r="J33" s="95"/>
      <c r="K33" s="119">
        <f t="shared" si="0"/>
        <v>0</v>
      </c>
    </row>
    <row r="34" spans="2:11">
      <c r="B34" s="78"/>
      <c r="C34" s="270"/>
      <c r="D34" s="270"/>
      <c r="E34" s="270"/>
      <c r="F34" s="97"/>
      <c r="G34" s="80"/>
      <c r="H34" s="92"/>
      <c r="I34" s="92"/>
      <c r="J34" s="95"/>
      <c r="K34" s="119">
        <f t="shared" si="0"/>
        <v>0</v>
      </c>
    </row>
    <row r="35" spans="2:11">
      <c r="B35" s="78"/>
      <c r="C35" s="276"/>
      <c r="D35" s="277"/>
      <c r="E35" s="278"/>
      <c r="F35" s="97"/>
      <c r="G35" s="80"/>
      <c r="H35" s="92"/>
      <c r="I35" s="92"/>
      <c r="J35" s="95"/>
      <c r="K35" s="119">
        <f t="shared" si="0"/>
        <v>0</v>
      </c>
    </row>
    <row r="36" spans="2:11">
      <c r="B36" s="78"/>
      <c r="C36" s="276"/>
      <c r="D36" s="277"/>
      <c r="E36" s="278"/>
      <c r="F36" s="97"/>
      <c r="G36" s="80"/>
      <c r="H36" s="92"/>
      <c r="I36" s="92"/>
      <c r="J36" s="95"/>
      <c r="K36" s="119">
        <f t="shared" si="0"/>
        <v>0</v>
      </c>
    </row>
    <row r="37" spans="2:11">
      <c r="B37" s="78"/>
      <c r="C37" s="276"/>
      <c r="D37" s="277"/>
      <c r="E37" s="278"/>
      <c r="F37" s="97"/>
      <c r="G37" s="80"/>
      <c r="H37" s="92"/>
      <c r="I37" s="92"/>
      <c r="J37" s="95"/>
      <c r="K37" s="119">
        <f t="shared" si="0"/>
        <v>0</v>
      </c>
    </row>
    <row r="38" spans="2:11">
      <c r="B38" s="78"/>
      <c r="C38" s="276"/>
      <c r="D38" s="277"/>
      <c r="E38" s="278"/>
      <c r="F38" s="97"/>
      <c r="G38" s="80"/>
      <c r="H38" s="92"/>
      <c r="I38" s="92"/>
      <c r="J38" s="95"/>
      <c r="K38" s="119">
        <f t="shared" si="0"/>
        <v>0</v>
      </c>
    </row>
    <row r="39" spans="2:11">
      <c r="B39" s="78"/>
      <c r="C39" s="276"/>
      <c r="D39" s="277"/>
      <c r="E39" s="278"/>
      <c r="F39" s="97"/>
      <c r="G39" s="80"/>
      <c r="H39" s="92"/>
      <c r="I39" s="92"/>
      <c r="J39" s="95"/>
      <c r="K39" s="119">
        <f t="shared" si="0"/>
        <v>0</v>
      </c>
    </row>
    <row r="40" spans="2:11">
      <c r="B40" s="78"/>
      <c r="C40" s="276"/>
      <c r="D40" s="277"/>
      <c r="E40" s="278"/>
      <c r="F40" s="97"/>
      <c r="G40" s="80"/>
      <c r="H40" s="92"/>
      <c r="I40" s="92"/>
      <c r="J40" s="95"/>
      <c r="K40" s="119">
        <f t="shared" si="0"/>
        <v>0</v>
      </c>
    </row>
    <row r="41" spans="2:11">
      <c r="B41" s="78"/>
      <c r="C41" s="276"/>
      <c r="D41" s="277"/>
      <c r="E41" s="278"/>
      <c r="F41" s="97"/>
      <c r="G41" s="80"/>
      <c r="H41" s="92"/>
      <c r="I41" s="92"/>
      <c r="J41" s="95"/>
      <c r="K41" s="119">
        <f t="shared" si="0"/>
        <v>0</v>
      </c>
    </row>
    <row r="42" spans="2:11">
      <c r="B42" s="78"/>
      <c r="C42" s="276"/>
      <c r="D42" s="277"/>
      <c r="E42" s="278"/>
      <c r="F42" s="97"/>
      <c r="G42" s="80"/>
      <c r="H42" s="92"/>
      <c r="I42" s="92"/>
      <c r="J42" s="95"/>
      <c r="K42" s="119">
        <f t="shared" si="0"/>
        <v>0</v>
      </c>
    </row>
    <row r="43" spans="2:11">
      <c r="B43" s="78"/>
      <c r="C43" s="276"/>
      <c r="D43" s="277"/>
      <c r="E43" s="278"/>
      <c r="F43" s="97"/>
      <c r="G43" s="80"/>
      <c r="H43" s="92"/>
      <c r="I43" s="92"/>
      <c r="J43" s="95"/>
      <c r="K43" s="119">
        <f t="shared" si="0"/>
        <v>0</v>
      </c>
    </row>
    <row r="44" spans="2:11">
      <c r="B44" s="78"/>
      <c r="C44" s="276"/>
      <c r="D44" s="277"/>
      <c r="E44" s="278"/>
      <c r="F44" s="97"/>
      <c r="G44" s="80"/>
      <c r="H44" s="92"/>
      <c r="I44" s="92"/>
      <c r="J44" s="95"/>
      <c r="K44" s="119">
        <f t="shared" si="0"/>
        <v>0</v>
      </c>
    </row>
    <row r="45" spans="2:11">
      <c r="B45" s="78"/>
      <c r="C45" s="276"/>
      <c r="D45" s="277"/>
      <c r="E45" s="278"/>
      <c r="F45" s="97"/>
      <c r="G45" s="80"/>
      <c r="H45" s="92"/>
      <c r="I45" s="92"/>
      <c r="J45" s="95"/>
      <c r="K45" s="119">
        <f t="shared" si="0"/>
        <v>0</v>
      </c>
    </row>
    <row r="46" spans="2:11">
      <c r="B46" s="78"/>
      <c r="C46" s="276"/>
      <c r="D46" s="277"/>
      <c r="E46" s="278"/>
      <c r="F46" s="97"/>
      <c r="G46" s="80"/>
      <c r="H46" s="92"/>
      <c r="I46" s="92"/>
      <c r="J46" s="95"/>
      <c r="K46" s="119">
        <f t="shared" si="0"/>
        <v>0</v>
      </c>
    </row>
    <row r="47" spans="2:11">
      <c r="B47" s="78"/>
      <c r="C47" s="276"/>
      <c r="D47" s="277"/>
      <c r="E47" s="278"/>
      <c r="F47" s="97"/>
      <c r="G47" s="80"/>
      <c r="H47" s="92"/>
      <c r="I47" s="92"/>
      <c r="J47" s="95"/>
      <c r="K47" s="119">
        <f t="shared" si="0"/>
        <v>0</v>
      </c>
    </row>
    <row r="48" spans="2:11">
      <c r="B48" s="78"/>
      <c r="C48" s="276"/>
      <c r="D48" s="277"/>
      <c r="E48" s="278"/>
      <c r="F48" s="97"/>
      <c r="G48" s="80"/>
      <c r="H48" s="92"/>
      <c r="I48" s="92"/>
      <c r="J48" s="95"/>
      <c r="K48" s="119">
        <f t="shared" si="0"/>
        <v>0</v>
      </c>
    </row>
    <row r="49" spans="2:11">
      <c r="B49" s="78"/>
      <c r="C49" s="276"/>
      <c r="D49" s="277"/>
      <c r="E49" s="278"/>
      <c r="F49" s="97"/>
      <c r="G49" s="80"/>
      <c r="H49" s="92"/>
      <c r="I49" s="92"/>
      <c r="J49" s="95"/>
      <c r="K49" s="119">
        <f t="shared" si="0"/>
        <v>0</v>
      </c>
    </row>
    <row r="50" spans="2:11">
      <c r="B50" s="78"/>
      <c r="C50" s="276"/>
      <c r="D50" s="277"/>
      <c r="E50" s="278"/>
      <c r="F50" s="97"/>
      <c r="G50" s="80"/>
      <c r="H50" s="92"/>
      <c r="I50" s="92"/>
      <c r="J50" s="119"/>
      <c r="K50" s="119">
        <f t="shared" si="0"/>
        <v>0</v>
      </c>
    </row>
    <row r="51" spans="2:11">
      <c r="B51" s="78"/>
      <c r="C51" s="276"/>
      <c r="D51" s="277"/>
      <c r="E51" s="278"/>
      <c r="F51" s="97"/>
      <c r="G51" s="80"/>
      <c r="H51" s="94"/>
      <c r="I51" s="94"/>
      <c r="J51" s="119"/>
      <c r="K51" s="119">
        <f t="shared" si="0"/>
        <v>0</v>
      </c>
    </row>
    <row r="52" spans="2:11">
      <c r="B52" s="78"/>
      <c r="C52" s="276"/>
      <c r="D52" s="277"/>
      <c r="E52" s="278"/>
      <c r="F52" s="97"/>
      <c r="G52" s="80"/>
      <c r="H52" s="92"/>
      <c r="I52" s="92"/>
      <c r="J52" s="95"/>
      <c r="K52" s="119">
        <f t="shared" si="0"/>
        <v>0</v>
      </c>
    </row>
    <row r="53" spans="2:11">
      <c r="B53" s="78"/>
      <c r="C53" s="276"/>
      <c r="D53" s="277"/>
      <c r="E53" s="278"/>
      <c r="F53" s="97"/>
      <c r="G53" s="80"/>
      <c r="H53" s="92"/>
      <c r="I53" s="92"/>
      <c r="J53" s="95"/>
      <c r="K53" s="119">
        <f t="shared" si="0"/>
        <v>0</v>
      </c>
    </row>
    <row r="54" spans="2:11">
      <c r="B54" s="78"/>
      <c r="C54" s="276"/>
      <c r="D54" s="277"/>
      <c r="E54" s="278"/>
      <c r="F54" s="97"/>
      <c r="G54" s="80"/>
      <c r="H54" s="92"/>
      <c r="I54" s="92"/>
      <c r="J54" s="95"/>
      <c r="K54" s="119">
        <f t="shared" si="0"/>
        <v>0</v>
      </c>
    </row>
    <row r="55" spans="2:11">
      <c r="B55" s="78"/>
      <c r="C55" s="276"/>
      <c r="D55" s="277"/>
      <c r="E55" s="278"/>
      <c r="F55" s="97"/>
      <c r="G55" s="80"/>
      <c r="H55" s="92"/>
      <c r="I55" s="92"/>
      <c r="J55" s="95"/>
      <c r="K55" s="119">
        <f t="shared" si="0"/>
        <v>0</v>
      </c>
    </row>
    <row r="56" spans="2:11">
      <c r="B56" s="78"/>
      <c r="C56" s="276"/>
      <c r="D56" s="277"/>
      <c r="E56" s="278"/>
      <c r="F56" s="97"/>
      <c r="G56" s="80"/>
      <c r="H56" s="92"/>
      <c r="I56" s="92"/>
      <c r="J56" s="95"/>
      <c r="K56" s="119">
        <f t="shared" si="0"/>
        <v>0</v>
      </c>
    </row>
    <row r="57" spans="2:11">
      <c r="B57" s="78"/>
      <c r="C57" s="276"/>
      <c r="D57" s="277"/>
      <c r="E57" s="278"/>
      <c r="F57" s="97"/>
      <c r="G57" s="80"/>
      <c r="H57" s="92"/>
      <c r="I57" s="92"/>
      <c r="J57" s="95"/>
      <c r="K57" s="119">
        <f t="shared" si="0"/>
        <v>0</v>
      </c>
    </row>
    <row r="58" spans="2:11">
      <c r="B58" s="78"/>
      <c r="C58" s="276"/>
      <c r="D58" s="277"/>
      <c r="E58" s="278"/>
      <c r="F58" s="97"/>
      <c r="G58" s="80"/>
      <c r="H58" s="92"/>
      <c r="I58" s="92"/>
      <c r="J58" s="95"/>
      <c r="K58" s="119">
        <f t="shared" si="0"/>
        <v>0</v>
      </c>
    </row>
    <row r="59" spans="2:11">
      <c r="B59" s="78"/>
      <c r="C59" s="276"/>
      <c r="D59" s="277"/>
      <c r="E59" s="278"/>
      <c r="F59" s="97"/>
      <c r="G59" s="80"/>
      <c r="H59" s="92"/>
      <c r="I59" s="92"/>
      <c r="J59" s="95"/>
      <c r="K59" s="119">
        <f t="shared" si="0"/>
        <v>0</v>
      </c>
    </row>
    <row r="60" spans="2:11">
      <c r="B60" s="78"/>
      <c r="C60" s="276"/>
      <c r="D60" s="277"/>
      <c r="E60" s="278"/>
      <c r="F60" s="97"/>
      <c r="G60" s="80"/>
      <c r="H60" s="92"/>
      <c r="I60" s="92"/>
      <c r="J60" s="95"/>
      <c r="K60" s="119">
        <f t="shared" si="0"/>
        <v>0</v>
      </c>
    </row>
    <row r="61" spans="2:11">
      <c r="B61" s="78"/>
      <c r="C61" s="276"/>
      <c r="D61" s="277"/>
      <c r="E61" s="278"/>
      <c r="F61" s="97"/>
      <c r="G61" s="80"/>
      <c r="H61" s="92"/>
      <c r="I61" s="92"/>
      <c r="J61" s="95"/>
      <c r="K61" s="119">
        <f t="shared" si="0"/>
        <v>0</v>
      </c>
    </row>
    <row r="62" spans="2:11">
      <c r="B62" s="78"/>
      <c r="C62" s="276"/>
      <c r="D62" s="277"/>
      <c r="E62" s="278"/>
      <c r="F62" s="97"/>
      <c r="G62" s="80"/>
      <c r="H62" s="92"/>
      <c r="I62" s="92"/>
      <c r="J62" s="95"/>
      <c r="K62" s="119">
        <f t="shared" si="0"/>
        <v>0</v>
      </c>
    </row>
    <row r="63" spans="2:11">
      <c r="B63" s="78"/>
      <c r="C63" s="276"/>
      <c r="D63" s="277"/>
      <c r="E63" s="278"/>
      <c r="F63" s="97"/>
      <c r="G63" s="80"/>
      <c r="H63" s="92"/>
      <c r="I63" s="92"/>
      <c r="J63" s="95"/>
      <c r="K63" s="119">
        <f t="shared" si="0"/>
        <v>0</v>
      </c>
    </row>
    <row r="64" spans="2:11">
      <c r="B64" s="78"/>
      <c r="C64" s="276"/>
      <c r="D64" s="277"/>
      <c r="E64" s="278"/>
      <c r="F64" s="97"/>
      <c r="G64" s="80"/>
      <c r="H64" s="92"/>
      <c r="I64" s="92"/>
      <c r="J64" s="95"/>
      <c r="K64" s="119">
        <f t="shared" si="0"/>
        <v>0</v>
      </c>
    </row>
    <row r="65" spans="2:11">
      <c r="B65" s="78"/>
      <c r="C65" s="276"/>
      <c r="D65" s="277"/>
      <c r="E65" s="278"/>
      <c r="F65" s="97"/>
      <c r="G65" s="80"/>
      <c r="H65" s="92"/>
      <c r="I65" s="92"/>
      <c r="J65" s="95"/>
      <c r="K65" s="119">
        <f t="shared" si="0"/>
        <v>0</v>
      </c>
    </row>
    <row r="66" spans="2:11">
      <c r="B66" s="78"/>
      <c r="C66" s="276"/>
      <c r="D66" s="277"/>
      <c r="E66" s="278"/>
      <c r="F66" s="97"/>
      <c r="G66" s="80"/>
      <c r="H66" s="92"/>
      <c r="I66" s="92"/>
      <c r="J66" s="95"/>
      <c r="K66" s="119">
        <f t="shared" si="0"/>
        <v>0</v>
      </c>
    </row>
    <row r="67" spans="2:11">
      <c r="B67" s="78"/>
      <c r="C67" s="276"/>
      <c r="D67" s="277"/>
      <c r="E67" s="278"/>
      <c r="F67" s="97"/>
      <c r="G67" s="80"/>
      <c r="H67" s="92"/>
      <c r="I67" s="92"/>
      <c r="J67" s="95"/>
      <c r="K67" s="119">
        <f t="shared" si="0"/>
        <v>0</v>
      </c>
    </row>
    <row r="68" spans="2:11">
      <c r="B68" s="78"/>
      <c r="C68" s="276"/>
      <c r="D68" s="277"/>
      <c r="E68" s="278"/>
      <c r="F68" s="97"/>
      <c r="G68" s="80"/>
      <c r="H68" s="92"/>
      <c r="I68" s="92"/>
      <c r="J68" s="95"/>
      <c r="K68" s="119">
        <f t="shared" si="0"/>
        <v>0</v>
      </c>
    </row>
    <row r="69" spans="2:11">
      <c r="B69" s="78"/>
      <c r="C69" s="276"/>
      <c r="D69" s="277"/>
      <c r="E69" s="278"/>
      <c r="F69" s="97"/>
      <c r="G69" s="80"/>
      <c r="H69" s="92"/>
      <c r="I69" s="92"/>
      <c r="J69" s="95"/>
      <c r="K69" s="119">
        <f t="shared" si="0"/>
        <v>0</v>
      </c>
    </row>
  </sheetData>
  <mergeCells count="45">
    <mergeCell ref="C41:E41"/>
    <mergeCell ref="C42:E42"/>
    <mergeCell ref="B5:F6"/>
    <mergeCell ref="C16:E16"/>
    <mergeCell ref="C17:E17"/>
    <mergeCell ref="C18:E18"/>
    <mergeCell ref="C19:E19"/>
    <mergeCell ref="C20:E20"/>
    <mergeCell ref="C21:E21"/>
    <mergeCell ref="C32:E32"/>
    <mergeCell ref="C31:E31"/>
    <mergeCell ref="C35:E35"/>
    <mergeCell ref="C40:E40"/>
    <mergeCell ref="C34:E34"/>
    <mergeCell ref="C36:E36"/>
    <mergeCell ref="C37:E37"/>
    <mergeCell ref="C38:E38"/>
    <mergeCell ref="C39:E39"/>
    <mergeCell ref="C69:E69"/>
    <mergeCell ref="C46:E46"/>
    <mergeCell ref="C65:E65"/>
    <mergeCell ref="C66:E66"/>
    <mergeCell ref="C67:E67"/>
    <mergeCell ref="C68:E68"/>
    <mergeCell ref="C47:E47"/>
    <mergeCell ref="C48:E48"/>
    <mergeCell ref="C49:E49"/>
    <mergeCell ref="C50:E50"/>
    <mergeCell ref="C51:E51"/>
    <mergeCell ref="C52:E52"/>
    <mergeCell ref="C63:E63"/>
    <mergeCell ref="C60:E60"/>
    <mergeCell ref="C61:E61"/>
    <mergeCell ref="C62:E62"/>
    <mergeCell ref="C64:E64"/>
    <mergeCell ref="C53:E53"/>
    <mergeCell ref="C54:E54"/>
    <mergeCell ref="C57:E57"/>
    <mergeCell ref="C58:E58"/>
    <mergeCell ref="C59:E59"/>
    <mergeCell ref="C43:E43"/>
    <mergeCell ref="C44:E44"/>
    <mergeCell ref="C45:E45"/>
    <mergeCell ref="C55:E55"/>
    <mergeCell ref="C56:E56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L62"/>
  <sheetViews>
    <sheetView topLeftCell="A21" zoomScale="71" zoomScaleNormal="50" workbookViewId="0">
      <selection activeCell="B32" sqref="B32"/>
    </sheetView>
  </sheetViews>
  <sheetFormatPr defaultColWidth="8.58203125" defaultRowHeight="14"/>
  <cols>
    <col min="1" max="1" width="8.58203125" style="77"/>
    <col min="2" max="2" width="27.33203125" style="77" customWidth="1"/>
    <col min="3" max="6" width="17.5" style="77" customWidth="1"/>
    <col min="7" max="7" width="8.58203125" style="77"/>
    <col min="8" max="9" width="10.08203125" style="96" bestFit="1" customWidth="1"/>
    <col min="10" max="10" width="10.5" style="91" bestFit="1" customWidth="1"/>
    <col min="11" max="11" width="12.1640625" style="91" bestFit="1" customWidth="1"/>
    <col min="12" max="12" width="10.08203125" style="77" bestFit="1" customWidth="1"/>
    <col min="13" max="16384" width="8.58203125" style="77"/>
  </cols>
  <sheetData>
    <row r="1" spans="2:12" s="103" customFormat="1">
      <c r="D1" s="104"/>
      <c r="H1" s="120"/>
      <c r="I1" s="120"/>
      <c r="J1" s="116"/>
      <c r="K1" s="116"/>
    </row>
    <row r="2" spans="2:12" s="103" customFormat="1" ht="20">
      <c r="B2" s="105" t="s">
        <v>143</v>
      </c>
      <c r="D2" s="104"/>
      <c r="F2" s="165" t="s">
        <v>155</v>
      </c>
      <c r="H2" s="96"/>
      <c r="I2" s="96"/>
      <c r="J2" s="91"/>
      <c r="K2" s="91"/>
      <c r="L2" s="77"/>
    </row>
    <row r="3" spans="2:12" s="103" customFormat="1" ht="7.4" customHeight="1">
      <c r="B3" s="105"/>
      <c r="D3" s="104"/>
      <c r="H3" s="96"/>
      <c r="I3" s="96"/>
      <c r="J3" s="91"/>
      <c r="K3" s="91"/>
      <c r="L3" s="77"/>
    </row>
    <row r="4" spans="2:12" ht="15.5">
      <c r="B4" s="147" t="s">
        <v>118</v>
      </c>
      <c r="C4" s="147"/>
      <c r="D4" s="175" t="s">
        <v>182</v>
      </c>
      <c r="E4" s="147" t="s">
        <v>188</v>
      </c>
      <c r="F4" s="163">
        <f>F9+F16+F24+F31</f>
        <v>3478</v>
      </c>
    </row>
    <row r="5" spans="2:12" ht="17.149999999999999" customHeight="1">
      <c r="B5" s="143" t="s">
        <v>143</v>
      </c>
      <c r="C5" s="143"/>
    </row>
    <row r="6" spans="2:12" ht="22.4" customHeight="1">
      <c r="B6" s="112" t="s">
        <v>144</v>
      </c>
    </row>
    <row r="7" spans="2:12" ht="22.4" customHeight="1">
      <c r="B7" s="77" t="s">
        <v>263</v>
      </c>
    </row>
    <row r="8" spans="2:12" ht="8.15" customHeight="1"/>
    <row r="9" spans="2:12" s="98" customFormat="1" ht="15.5">
      <c r="B9" s="106" t="s">
        <v>99</v>
      </c>
      <c r="F9" s="110">
        <f>SUM(F11:F13)</f>
        <v>1908</v>
      </c>
      <c r="H9" s="96"/>
      <c r="I9" s="96"/>
      <c r="J9" s="91"/>
      <c r="K9" s="91"/>
      <c r="L9" s="77"/>
    </row>
    <row r="10" spans="2:12" s="98" customFormat="1">
      <c r="B10" s="107" t="s">
        <v>126</v>
      </c>
      <c r="C10" s="108" t="s">
        <v>107</v>
      </c>
      <c r="D10" s="108" t="s">
        <v>115</v>
      </c>
      <c r="E10" s="108" t="s">
        <v>87</v>
      </c>
      <c r="F10" s="108" t="s">
        <v>122</v>
      </c>
      <c r="H10" s="96"/>
      <c r="I10" s="96"/>
      <c r="J10" s="91"/>
      <c r="K10" s="91"/>
      <c r="L10" s="77"/>
    </row>
    <row r="11" spans="2:12">
      <c r="B11" s="78" t="s">
        <v>119</v>
      </c>
      <c r="C11" s="78">
        <v>1</v>
      </c>
      <c r="D11" s="78">
        <v>3</v>
      </c>
      <c r="E11" s="78">
        <v>286</v>
      </c>
      <c r="F11" s="95">
        <f>C11*D11*E11</f>
        <v>858</v>
      </c>
    </row>
    <row r="12" spans="2:12">
      <c r="B12" s="78" t="s">
        <v>120</v>
      </c>
      <c r="C12" s="78">
        <v>2</v>
      </c>
      <c r="D12" s="78">
        <v>4</v>
      </c>
      <c r="E12" s="78">
        <v>100</v>
      </c>
      <c r="F12" s="95">
        <f>C12*D12*E12</f>
        <v>800</v>
      </c>
    </row>
    <row r="13" spans="2:12">
      <c r="B13" s="78" t="s">
        <v>205</v>
      </c>
      <c r="C13" s="78">
        <v>1</v>
      </c>
      <c r="D13" s="78">
        <v>1</v>
      </c>
      <c r="E13" s="78">
        <v>250</v>
      </c>
      <c r="F13" s="95">
        <f>C13*D13*E13</f>
        <v>250</v>
      </c>
    </row>
    <row r="14" spans="2:12">
      <c r="B14" s="78" t="s">
        <v>116</v>
      </c>
      <c r="C14" s="78"/>
      <c r="D14" s="78"/>
      <c r="E14" s="78"/>
      <c r="F14" s="78"/>
    </row>
    <row r="15" spans="2:12" ht="7.4" customHeight="1"/>
    <row r="16" spans="2:12" ht="15.5">
      <c r="B16" s="106" t="s">
        <v>123</v>
      </c>
      <c r="F16" s="109">
        <f>SUM(F18:F22)</f>
        <v>0</v>
      </c>
    </row>
    <row r="17" spans="2:11">
      <c r="B17" s="107" t="s">
        <v>124</v>
      </c>
      <c r="C17" s="272" t="s">
        <v>125</v>
      </c>
      <c r="D17" s="272"/>
      <c r="E17" s="272"/>
      <c r="F17" s="107" t="s">
        <v>88</v>
      </c>
    </row>
    <row r="18" spans="2:11">
      <c r="B18" s="78"/>
      <c r="C18" s="270"/>
      <c r="D18" s="270"/>
      <c r="E18" s="270"/>
      <c r="F18" s="95"/>
    </row>
    <row r="19" spans="2:11">
      <c r="B19" s="78"/>
      <c r="C19" s="270"/>
      <c r="D19" s="270"/>
      <c r="E19" s="270"/>
      <c r="F19" s="78"/>
    </row>
    <row r="20" spans="2:11">
      <c r="B20" s="78"/>
      <c r="C20" s="270"/>
      <c r="D20" s="270"/>
      <c r="E20" s="270"/>
      <c r="F20" s="78"/>
    </row>
    <row r="21" spans="2:11">
      <c r="B21" s="78"/>
      <c r="C21" s="270"/>
      <c r="D21" s="270"/>
      <c r="E21" s="270"/>
      <c r="F21" s="78"/>
    </row>
    <row r="22" spans="2:11">
      <c r="B22" s="78"/>
      <c r="C22" s="270"/>
      <c r="D22" s="270"/>
      <c r="E22" s="270"/>
      <c r="F22" s="78"/>
    </row>
    <row r="23" spans="2:11" ht="6" customHeight="1"/>
    <row r="24" spans="2:11" ht="15.5">
      <c r="B24" s="106" t="s">
        <v>90</v>
      </c>
      <c r="F24" s="109">
        <f>SUM(F26:F30)</f>
        <v>0</v>
      </c>
    </row>
    <row r="25" spans="2:11">
      <c r="B25" s="107" t="s">
        <v>124</v>
      </c>
      <c r="C25" s="108" t="s">
        <v>107</v>
      </c>
      <c r="D25" s="108" t="s">
        <v>127</v>
      </c>
      <c r="E25" s="108" t="s">
        <v>87</v>
      </c>
      <c r="F25" s="108" t="s">
        <v>122</v>
      </c>
    </row>
    <row r="26" spans="2:11">
      <c r="B26" s="78" t="s">
        <v>135</v>
      </c>
      <c r="C26" s="78">
        <v>1</v>
      </c>
      <c r="D26" s="78">
        <f>D11</f>
        <v>3</v>
      </c>
      <c r="E26" s="78">
        <v>5</v>
      </c>
      <c r="F26" s="78"/>
    </row>
    <row r="27" spans="2:11">
      <c r="B27" s="78" t="s">
        <v>136</v>
      </c>
      <c r="C27" s="78">
        <v>1</v>
      </c>
      <c r="D27" s="78">
        <f>D12</f>
        <v>4</v>
      </c>
      <c r="E27" s="78">
        <v>1</v>
      </c>
      <c r="F27" s="78"/>
    </row>
    <row r="28" spans="2:11">
      <c r="B28" s="78" t="s">
        <v>137</v>
      </c>
      <c r="C28" s="78">
        <v>1</v>
      </c>
      <c r="D28" s="78">
        <f>D27</f>
        <v>4</v>
      </c>
      <c r="E28" s="78">
        <v>25</v>
      </c>
      <c r="F28" s="78"/>
    </row>
    <row r="29" spans="2:11">
      <c r="B29" s="78"/>
      <c r="C29" s="78"/>
      <c r="D29" s="78"/>
      <c r="E29" s="78"/>
      <c r="F29" s="78"/>
    </row>
    <row r="30" spans="2:11" ht="7.4" customHeight="1"/>
    <row r="31" spans="2:11">
      <c r="B31" s="98" t="s">
        <v>100</v>
      </c>
      <c r="E31" s="77" t="s">
        <v>188</v>
      </c>
      <c r="F31" s="109">
        <f>SUM(K32:K43)</f>
        <v>1570</v>
      </c>
      <c r="G31" s="126"/>
    </row>
    <row r="32" spans="2:11">
      <c r="B32" s="107" t="s">
        <v>103</v>
      </c>
      <c r="C32" s="273" t="s">
        <v>104</v>
      </c>
      <c r="D32" s="274"/>
      <c r="E32" s="275"/>
      <c r="F32" s="177" t="s">
        <v>105</v>
      </c>
      <c r="G32" s="113" t="s">
        <v>106</v>
      </c>
      <c r="H32" s="122" t="s">
        <v>107</v>
      </c>
      <c r="I32" s="122" t="s">
        <v>108</v>
      </c>
      <c r="J32" s="118" t="s">
        <v>109</v>
      </c>
      <c r="K32" s="118" t="s">
        <v>88</v>
      </c>
    </row>
    <row r="33" spans="2:12">
      <c r="B33" s="107" t="s">
        <v>204</v>
      </c>
      <c r="C33" s="210" t="s">
        <v>251</v>
      </c>
      <c r="D33" s="211"/>
      <c r="E33" s="212"/>
      <c r="F33" s="177"/>
      <c r="G33" s="113"/>
      <c r="H33" s="122"/>
      <c r="I33" s="122"/>
      <c r="J33" s="118"/>
      <c r="K33" s="118" t="s">
        <v>252</v>
      </c>
    </row>
    <row r="34" spans="2:12">
      <c r="B34" s="107"/>
      <c r="C34" s="210"/>
      <c r="D34" s="211"/>
      <c r="E34" s="212"/>
      <c r="F34" s="177"/>
      <c r="G34" s="113"/>
      <c r="H34" s="122"/>
      <c r="I34" s="122"/>
      <c r="J34" s="118"/>
      <c r="K34" s="118"/>
    </row>
    <row r="35" spans="2:12">
      <c r="B35" s="107"/>
      <c r="C35" s="210"/>
      <c r="D35" s="211"/>
      <c r="E35" s="212"/>
      <c r="F35" s="177"/>
      <c r="G35" s="113"/>
      <c r="H35" s="122"/>
      <c r="I35" s="122"/>
      <c r="J35" s="118"/>
      <c r="K35" s="118"/>
    </row>
    <row r="36" spans="2:12">
      <c r="B36" s="107"/>
      <c r="C36" s="210"/>
      <c r="D36" s="211"/>
      <c r="E36" s="212"/>
      <c r="F36" s="177"/>
      <c r="G36" s="113"/>
      <c r="H36" s="122"/>
      <c r="I36" s="122"/>
      <c r="J36" s="118"/>
      <c r="K36" s="118"/>
    </row>
    <row r="37" spans="2:12">
      <c r="B37" s="107"/>
      <c r="C37" s="210"/>
      <c r="D37" s="211"/>
      <c r="E37" s="212"/>
      <c r="F37" s="177"/>
      <c r="G37" s="113"/>
      <c r="H37" s="122"/>
      <c r="I37" s="122"/>
      <c r="J37" s="118"/>
      <c r="K37" s="118"/>
      <c r="L37" s="171"/>
    </row>
    <row r="38" spans="2:12">
      <c r="B38" s="107" t="s">
        <v>214</v>
      </c>
      <c r="C38" s="210" t="s">
        <v>215</v>
      </c>
      <c r="D38" s="211"/>
      <c r="E38" s="212"/>
      <c r="F38" s="177"/>
      <c r="G38" s="113"/>
      <c r="H38" s="122"/>
      <c r="I38" s="122"/>
      <c r="J38" s="118"/>
      <c r="K38" s="118">
        <v>350</v>
      </c>
    </row>
    <row r="39" spans="2:12">
      <c r="B39" s="107"/>
      <c r="C39" s="210"/>
      <c r="D39" s="211"/>
      <c r="E39" s="212"/>
      <c r="F39" s="177"/>
      <c r="G39" s="113"/>
      <c r="H39" s="122"/>
      <c r="I39" s="122"/>
      <c r="J39" s="118"/>
      <c r="K39" s="118"/>
    </row>
    <row r="40" spans="2:12" ht="21" customHeight="1">
      <c r="B40" s="128" t="s">
        <v>188</v>
      </c>
      <c r="C40" s="279" t="s">
        <v>253</v>
      </c>
      <c r="D40" s="280"/>
      <c r="E40" s="281"/>
      <c r="F40" s="97"/>
      <c r="G40" s="114"/>
      <c r="H40" s="92"/>
      <c r="I40" s="92"/>
      <c r="J40" s="95"/>
      <c r="K40" s="119">
        <v>567</v>
      </c>
    </row>
    <row r="41" spans="2:12" ht="21" customHeight="1">
      <c r="B41" s="128" t="s">
        <v>254</v>
      </c>
      <c r="C41" s="279" t="s">
        <v>255</v>
      </c>
      <c r="D41" s="280"/>
      <c r="E41" s="281"/>
      <c r="F41" s="97"/>
      <c r="G41" s="114"/>
      <c r="H41" s="92"/>
      <c r="I41" s="92"/>
      <c r="J41" s="95"/>
      <c r="K41" s="119">
        <v>120</v>
      </c>
    </row>
    <row r="42" spans="2:12" ht="21" customHeight="1">
      <c r="B42" s="128" t="s">
        <v>264</v>
      </c>
      <c r="C42" s="276" t="s">
        <v>266</v>
      </c>
      <c r="D42" s="277"/>
      <c r="E42" s="278"/>
      <c r="F42" s="97"/>
      <c r="G42" s="114"/>
      <c r="H42" s="92"/>
      <c r="I42" s="92"/>
      <c r="J42" s="95"/>
      <c r="K42" s="119">
        <v>200</v>
      </c>
    </row>
    <row r="43" spans="2:12">
      <c r="B43" s="78" t="s">
        <v>256</v>
      </c>
      <c r="C43" s="276" t="s">
        <v>265</v>
      </c>
      <c r="D43" s="277"/>
      <c r="E43" s="278"/>
      <c r="F43" s="97"/>
      <c r="G43" s="80"/>
      <c r="H43" s="92"/>
      <c r="I43" s="92"/>
      <c r="J43" s="119"/>
      <c r="K43" s="119">
        <v>333</v>
      </c>
    </row>
    <row r="44" spans="2:12">
      <c r="B44" s="78"/>
      <c r="C44" s="294"/>
      <c r="D44" s="295"/>
      <c r="E44" s="296"/>
      <c r="F44" s="97"/>
      <c r="G44" s="80"/>
      <c r="H44" s="94"/>
      <c r="I44" s="94"/>
      <c r="J44" s="119"/>
      <c r="K44" s="119">
        <f t="shared" ref="K44:K62" si="0">I44*J44</f>
        <v>0</v>
      </c>
    </row>
    <row r="45" spans="2:12">
      <c r="B45" s="78"/>
      <c r="C45" s="276"/>
      <c r="D45" s="277"/>
      <c r="E45" s="278"/>
      <c r="F45" s="97"/>
      <c r="G45" s="80"/>
      <c r="H45" s="92"/>
      <c r="I45" s="92"/>
      <c r="J45" s="95"/>
      <c r="K45" s="119">
        <f t="shared" si="0"/>
        <v>0</v>
      </c>
    </row>
    <row r="46" spans="2:12">
      <c r="B46" s="78"/>
      <c r="C46" s="276"/>
      <c r="D46" s="277"/>
      <c r="E46" s="278"/>
      <c r="F46" s="97"/>
      <c r="G46" s="80"/>
      <c r="H46" s="92"/>
      <c r="I46" s="92"/>
      <c r="J46" s="95"/>
      <c r="K46" s="119">
        <f t="shared" si="0"/>
        <v>0</v>
      </c>
    </row>
    <row r="47" spans="2:12">
      <c r="B47" s="78"/>
      <c r="C47" s="276"/>
      <c r="D47" s="277"/>
      <c r="E47" s="278"/>
      <c r="F47" s="97"/>
      <c r="G47" s="80"/>
      <c r="H47" s="92"/>
      <c r="I47" s="92"/>
      <c r="J47" s="95"/>
      <c r="K47" s="119">
        <f t="shared" si="0"/>
        <v>0</v>
      </c>
    </row>
    <row r="48" spans="2:12">
      <c r="B48" s="78"/>
      <c r="C48" s="276"/>
      <c r="D48" s="277"/>
      <c r="E48" s="278"/>
      <c r="F48" s="97"/>
      <c r="G48" s="80"/>
      <c r="H48" s="92"/>
      <c r="I48" s="92"/>
      <c r="J48" s="95"/>
      <c r="K48" s="119">
        <f t="shared" si="0"/>
        <v>0</v>
      </c>
    </row>
    <row r="49" spans="2:11">
      <c r="B49" s="78"/>
      <c r="C49" s="276"/>
      <c r="D49" s="277"/>
      <c r="E49" s="278"/>
      <c r="F49" s="97"/>
      <c r="G49" s="80"/>
      <c r="H49" s="92"/>
      <c r="I49" s="92"/>
      <c r="J49" s="95"/>
      <c r="K49" s="119">
        <f t="shared" si="0"/>
        <v>0</v>
      </c>
    </row>
    <row r="50" spans="2:11">
      <c r="B50" s="78"/>
      <c r="C50" s="276"/>
      <c r="D50" s="277"/>
      <c r="E50" s="278"/>
      <c r="F50" s="97"/>
      <c r="G50" s="80"/>
      <c r="H50" s="92"/>
      <c r="I50" s="92"/>
      <c r="J50" s="95"/>
      <c r="K50" s="119">
        <f t="shared" si="0"/>
        <v>0</v>
      </c>
    </row>
    <row r="51" spans="2:11">
      <c r="B51" s="78"/>
      <c r="C51" s="276"/>
      <c r="D51" s="277"/>
      <c r="E51" s="278"/>
      <c r="F51" s="97"/>
      <c r="G51" s="80"/>
      <c r="H51" s="92"/>
      <c r="I51" s="92"/>
      <c r="J51" s="95"/>
      <c r="K51" s="119">
        <f t="shared" si="0"/>
        <v>0</v>
      </c>
    </row>
    <row r="52" spans="2:11">
      <c r="B52" s="78"/>
      <c r="C52" s="276"/>
      <c r="D52" s="277"/>
      <c r="E52" s="278"/>
      <c r="F52" s="97"/>
      <c r="G52" s="80"/>
      <c r="H52" s="92"/>
      <c r="I52" s="92"/>
      <c r="J52" s="95"/>
      <c r="K52" s="119">
        <f t="shared" si="0"/>
        <v>0</v>
      </c>
    </row>
    <row r="53" spans="2:11">
      <c r="B53" s="78"/>
      <c r="C53" s="276"/>
      <c r="D53" s="277"/>
      <c r="E53" s="278"/>
      <c r="F53" s="97"/>
      <c r="G53" s="80"/>
      <c r="H53" s="92"/>
      <c r="I53" s="92"/>
      <c r="J53" s="95"/>
      <c r="K53" s="119">
        <f t="shared" si="0"/>
        <v>0</v>
      </c>
    </row>
    <row r="54" spans="2:11">
      <c r="B54" s="78"/>
      <c r="C54" s="276"/>
      <c r="D54" s="277"/>
      <c r="E54" s="278"/>
      <c r="F54" s="97"/>
      <c r="G54" s="80"/>
      <c r="H54" s="92"/>
      <c r="I54" s="92"/>
      <c r="J54" s="95"/>
      <c r="K54" s="119">
        <f t="shared" si="0"/>
        <v>0</v>
      </c>
    </row>
    <row r="55" spans="2:11">
      <c r="B55" s="78"/>
      <c r="C55" s="276"/>
      <c r="D55" s="277"/>
      <c r="E55" s="278"/>
      <c r="F55" s="97"/>
      <c r="G55" s="80"/>
      <c r="H55" s="92"/>
      <c r="I55" s="92"/>
      <c r="J55" s="95"/>
      <c r="K55" s="119">
        <f t="shared" si="0"/>
        <v>0</v>
      </c>
    </row>
    <row r="56" spans="2:11">
      <c r="B56" s="78"/>
      <c r="C56" s="276"/>
      <c r="D56" s="277"/>
      <c r="E56" s="278"/>
      <c r="F56" s="97"/>
      <c r="G56" s="80"/>
      <c r="H56" s="92"/>
      <c r="I56" s="92"/>
      <c r="J56" s="95"/>
      <c r="K56" s="119">
        <f t="shared" si="0"/>
        <v>0</v>
      </c>
    </row>
    <row r="57" spans="2:11">
      <c r="B57" s="78"/>
      <c r="C57" s="276"/>
      <c r="D57" s="277"/>
      <c r="E57" s="278"/>
      <c r="F57" s="97"/>
      <c r="G57" s="80"/>
      <c r="H57" s="92"/>
      <c r="I57" s="92"/>
      <c r="J57" s="95"/>
      <c r="K57" s="119">
        <f t="shared" si="0"/>
        <v>0</v>
      </c>
    </row>
    <row r="58" spans="2:11">
      <c r="B58" s="78"/>
      <c r="C58" s="276"/>
      <c r="D58" s="277"/>
      <c r="E58" s="278"/>
      <c r="F58" s="97"/>
      <c r="G58" s="80"/>
      <c r="H58" s="92"/>
      <c r="I58" s="92"/>
      <c r="J58" s="95"/>
      <c r="K58" s="119">
        <f t="shared" si="0"/>
        <v>0</v>
      </c>
    </row>
    <row r="59" spans="2:11">
      <c r="B59" s="78"/>
      <c r="C59" s="276"/>
      <c r="D59" s="277"/>
      <c r="E59" s="278"/>
      <c r="F59" s="97"/>
      <c r="G59" s="80"/>
      <c r="H59" s="92"/>
      <c r="I59" s="92"/>
      <c r="J59" s="95"/>
      <c r="K59" s="119">
        <f t="shared" si="0"/>
        <v>0</v>
      </c>
    </row>
    <row r="60" spans="2:11">
      <c r="B60" s="78"/>
      <c r="C60" s="276"/>
      <c r="D60" s="277"/>
      <c r="E60" s="278"/>
      <c r="F60" s="97"/>
      <c r="G60" s="80"/>
      <c r="H60" s="92"/>
      <c r="I60" s="92"/>
      <c r="J60" s="95"/>
      <c r="K60" s="119">
        <f t="shared" si="0"/>
        <v>0</v>
      </c>
    </row>
    <row r="61" spans="2:11">
      <c r="B61" s="78"/>
      <c r="C61" s="276"/>
      <c r="D61" s="277"/>
      <c r="E61" s="278"/>
      <c r="F61" s="97"/>
      <c r="G61" s="80"/>
      <c r="H61" s="92"/>
      <c r="I61" s="92"/>
      <c r="J61" s="95"/>
      <c r="K61" s="119">
        <f t="shared" si="0"/>
        <v>0</v>
      </c>
    </row>
    <row r="62" spans="2:11">
      <c r="B62" s="78"/>
      <c r="C62" s="276"/>
      <c r="D62" s="277"/>
      <c r="E62" s="278"/>
      <c r="F62" s="97"/>
      <c r="G62" s="80"/>
      <c r="H62" s="92"/>
      <c r="I62" s="92"/>
      <c r="J62" s="95"/>
      <c r="K62" s="119">
        <f t="shared" si="0"/>
        <v>0</v>
      </c>
    </row>
  </sheetData>
  <mergeCells count="30">
    <mergeCell ref="C42:E42"/>
    <mergeCell ref="C62:E62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50:E50"/>
    <mergeCell ref="C43:E43"/>
    <mergeCell ref="C44:E44"/>
    <mergeCell ref="C45:E45"/>
    <mergeCell ref="C46:E46"/>
    <mergeCell ref="C47:E47"/>
    <mergeCell ref="C48:E48"/>
    <mergeCell ref="C49:E49"/>
    <mergeCell ref="C41:E41"/>
    <mergeCell ref="C17:E17"/>
    <mergeCell ref="C18:E18"/>
    <mergeCell ref="C19:E19"/>
    <mergeCell ref="C20:E20"/>
    <mergeCell ref="C40:E40"/>
    <mergeCell ref="C32:E32"/>
    <mergeCell ref="C21:E21"/>
    <mergeCell ref="C22:E2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Q77"/>
  <sheetViews>
    <sheetView topLeftCell="B24" zoomScaleNormal="100" workbookViewId="0">
      <selection activeCell="C36" sqref="C36:E36"/>
    </sheetView>
  </sheetViews>
  <sheetFormatPr defaultColWidth="8.58203125" defaultRowHeight="14"/>
  <cols>
    <col min="1" max="1" width="8.58203125" style="77"/>
    <col min="2" max="2" width="27.33203125" style="77" customWidth="1"/>
    <col min="3" max="6" width="17.5" style="77" customWidth="1"/>
    <col min="7" max="7" width="8.58203125" style="77"/>
    <col min="8" max="9" width="10.08203125" style="96" bestFit="1" customWidth="1"/>
    <col min="10" max="10" width="10.5" style="91" bestFit="1" customWidth="1"/>
    <col min="11" max="11" width="10.08203125" style="91" bestFit="1" customWidth="1"/>
    <col min="12" max="17" width="10.08203125" style="77" bestFit="1" customWidth="1"/>
    <col min="18" max="16384" width="8.58203125" style="77"/>
  </cols>
  <sheetData>
    <row r="1" spans="2:12" s="103" customFormat="1">
      <c r="D1" s="104"/>
      <c r="H1" s="120"/>
      <c r="I1" s="120"/>
      <c r="J1" s="116"/>
      <c r="K1" s="116"/>
    </row>
    <row r="2" spans="2:12" s="103" customFormat="1" ht="20">
      <c r="B2" s="105" t="s">
        <v>257</v>
      </c>
      <c r="D2" s="104"/>
      <c r="F2" s="165" t="s">
        <v>155</v>
      </c>
      <c r="H2" s="96"/>
      <c r="I2" s="96"/>
      <c r="J2" s="91"/>
      <c r="K2" s="91"/>
      <c r="L2" s="77"/>
    </row>
    <row r="3" spans="2:12" s="103" customFormat="1" ht="7.4" customHeight="1">
      <c r="B3" s="105"/>
      <c r="D3" s="104"/>
      <c r="H3" s="96"/>
      <c r="I3" s="96"/>
      <c r="J3" s="91"/>
      <c r="K3" s="91"/>
      <c r="L3" s="77"/>
    </row>
    <row r="4" spans="2:12" ht="15.5">
      <c r="B4" s="147" t="s">
        <v>118</v>
      </c>
      <c r="C4" s="147"/>
      <c r="D4" s="147"/>
      <c r="E4" s="147"/>
      <c r="F4" s="163">
        <f>F12+F19+F27+F34</f>
        <v>2408</v>
      </c>
    </row>
    <row r="5" spans="2:12" ht="17.149999999999999" customHeight="1">
      <c r="B5" s="297" t="s">
        <v>258</v>
      </c>
      <c r="C5" s="271"/>
      <c r="D5" s="271"/>
      <c r="E5" s="271"/>
      <c r="F5" s="271"/>
    </row>
    <row r="6" spans="2:12" ht="17.149999999999999" customHeight="1">
      <c r="B6" s="271"/>
      <c r="C6" s="271"/>
      <c r="D6" s="271"/>
      <c r="E6" s="271"/>
      <c r="F6" s="271"/>
    </row>
    <row r="7" spans="2:12" ht="22" customHeight="1">
      <c r="B7" s="77" t="s">
        <v>287</v>
      </c>
    </row>
    <row r="8" spans="2:12" ht="22.4" customHeight="1">
      <c r="B8" s="112" t="s">
        <v>289</v>
      </c>
    </row>
    <row r="9" spans="2:12" ht="22.4" customHeight="1">
      <c r="B9" s="77" t="s">
        <v>288</v>
      </c>
    </row>
    <row r="10" spans="2:12" ht="22.4" customHeight="1">
      <c r="B10" s="77" t="s">
        <v>290</v>
      </c>
    </row>
    <row r="11" spans="2:12" ht="29.65" customHeight="1"/>
    <row r="12" spans="2:12" s="98" customFormat="1" ht="15.5">
      <c r="B12" s="106" t="s">
        <v>99</v>
      </c>
      <c r="F12" s="110">
        <f>SUM(F14:F16)</f>
        <v>1508</v>
      </c>
      <c r="H12" s="96"/>
      <c r="I12" s="96"/>
      <c r="J12" s="91"/>
      <c r="K12" s="91"/>
      <c r="L12" s="77"/>
    </row>
    <row r="13" spans="2:12" s="98" customFormat="1">
      <c r="B13" s="107" t="s">
        <v>126</v>
      </c>
      <c r="C13" s="108" t="s">
        <v>107</v>
      </c>
      <c r="D13" s="108" t="s">
        <v>115</v>
      </c>
      <c r="E13" s="108" t="s">
        <v>87</v>
      </c>
      <c r="F13" s="108" t="s">
        <v>122</v>
      </c>
      <c r="H13" s="96"/>
      <c r="I13" s="96"/>
      <c r="J13" s="91"/>
      <c r="K13" s="91"/>
      <c r="L13" s="77"/>
    </row>
    <row r="14" spans="2:12">
      <c r="B14" s="78" t="s">
        <v>119</v>
      </c>
      <c r="C14" s="78">
        <v>1</v>
      </c>
      <c r="D14" s="78">
        <v>3</v>
      </c>
      <c r="E14" s="78">
        <v>286</v>
      </c>
      <c r="F14" s="95">
        <f>C14*D14*E14</f>
        <v>858</v>
      </c>
    </row>
    <row r="15" spans="2:12">
      <c r="B15" s="78" t="s">
        <v>120</v>
      </c>
      <c r="C15" s="78">
        <v>2</v>
      </c>
      <c r="D15" s="78">
        <v>2</v>
      </c>
      <c r="E15" s="78">
        <v>100</v>
      </c>
      <c r="F15" s="95">
        <f>C15*D15*E15</f>
        <v>400</v>
      </c>
    </row>
    <row r="16" spans="2:12">
      <c r="B16" s="78" t="s">
        <v>207</v>
      </c>
      <c r="C16" s="78">
        <v>1</v>
      </c>
      <c r="D16" s="78">
        <v>1</v>
      </c>
      <c r="E16" s="78">
        <v>250</v>
      </c>
      <c r="F16" s="95">
        <f>C16*D16*E16</f>
        <v>250</v>
      </c>
    </row>
    <row r="17" spans="2:6">
      <c r="B17" s="78" t="s">
        <v>116</v>
      </c>
      <c r="C17" s="78"/>
      <c r="D17" s="78"/>
      <c r="E17" s="78"/>
      <c r="F17" s="78"/>
    </row>
    <row r="18" spans="2:6" ht="7.4" customHeight="1"/>
    <row r="19" spans="2:6" ht="15.5">
      <c r="B19" s="106" t="s">
        <v>123</v>
      </c>
      <c r="F19" s="109">
        <f>SUM(F21:F25)</f>
        <v>0</v>
      </c>
    </row>
    <row r="20" spans="2:6">
      <c r="B20" s="107" t="s">
        <v>124</v>
      </c>
      <c r="C20" s="272" t="s">
        <v>125</v>
      </c>
      <c r="D20" s="272"/>
      <c r="E20" s="272"/>
      <c r="F20" s="107" t="s">
        <v>88</v>
      </c>
    </row>
    <row r="21" spans="2:6">
      <c r="B21" s="78"/>
      <c r="C21" s="270"/>
      <c r="D21" s="270"/>
      <c r="E21" s="270"/>
      <c r="F21" s="95"/>
    </row>
    <row r="22" spans="2:6">
      <c r="B22" s="78"/>
      <c r="C22" s="270"/>
      <c r="D22" s="270"/>
      <c r="E22" s="270"/>
      <c r="F22" s="78"/>
    </row>
    <row r="23" spans="2:6">
      <c r="B23" s="78"/>
      <c r="C23" s="270"/>
      <c r="D23" s="270"/>
      <c r="E23" s="270"/>
      <c r="F23" s="78"/>
    </row>
    <row r="24" spans="2:6">
      <c r="B24" s="78"/>
      <c r="C24" s="270"/>
      <c r="D24" s="270"/>
      <c r="E24" s="270"/>
      <c r="F24" s="78"/>
    </row>
    <row r="25" spans="2:6">
      <c r="B25" s="78"/>
      <c r="C25" s="270"/>
      <c r="D25" s="270"/>
      <c r="E25" s="270"/>
      <c r="F25" s="78"/>
    </row>
    <row r="26" spans="2:6" ht="6" customHeight="1"/>
    <row r="27" spans="2:6" ht="15.5">
      <c r="B27" s="106" t="s">
        <v>90</v>
      </c>
      <c r="F27" s="109">
        <f>SUM(F29:F33)</f>
        <v>0</v>
      </c>
    </row>
    <row r="28" spans="2:6">
      <c r="B28" s="107" t="s">
        <v>124</v>
      </c>
      <c r="C28" s="108" t="s">
        <v>107</v>
      </c>
      <c r="D28" s="108" t="s">
        <v>127</v>
      </c>
      <c r="E28" s="108" t="s">
        <v>87</v>
      </c>
      <c r="F28" s="108" t="s">
        <v>122</v>
      </c>
    </row>
    <row r="29" spans="2:6">
      <c r="B29" s="78" t="s">
        <v>135</v>
      </c>
      <c r="C29" s="78">
        <v>1</v>
      </c>
      <c r="D29" s="78">
        <f>D14</f>
        <v>3</v>
      </c>
      <c r="E29" s="78">
        <v>5</v>
      </c>
      <c r="F29" s="78"/>
    </row>
    <row r="30" spans="2:6">
      <c r="B30" s="78" t="s">
        <v>136</v>
      </c>
      <c r="C30" s="78">
        <v>4</v>
      </c>
      <c r="D30" s="78">
        <f>D15</f>
        <v>2</v>
      </c>
      <c r="E30" s="78">
        <v>1</v>
      </c>
      <c r="F30" s="78"/>
    </row>
    <row r="31" spans="2:6">
      <c r="B31" s="78" t="s">
        <v>137</v>
      </c>
      <c r="C31" s="78">
        <v>1</v>
      </c>
      <c r="D31" s="78">
        <f>D30</f>
        <v>2</v>
      </c>
      <c r="E31" s="78">
        <v>25</v>
      </c>
      <c r="F31" s="78"/>
    </row>
    <row r="32" spans="2:6">
      <c r="B32" s="78"/>
      <c r="C32" s="78"/>
      <c r="D32" s="78"/>
      <c r="E32" s="78"/>
      <c r="F32" s="78"/>
    </row>
    <row r="33" spans="2:17" ht="7.4" customHeight="1"/>
    <row r="34" spans="2:17">
      <c r="B34" s="98" t="s">
        <v>100</v>
      </c>
      <c r="F34" s="109">
        <f>SUM(K36:K77)</f>
        <v>900</v>
      </c>
      <c r="G34" s="126"/>
    </row>
    <row r="35" spans="2:17">
      <c r="B35" s="107" t="s">
        <v>103</v>
      </c>
      <c r="C35" s="273" t="s">
        <v>104</v>
      </c>
      <c r="D35" s="274"/>
      <c r="E35" s="275"/>
      <c r="F35" s="115" t="s">
        <v>105</v>
      </c>
      <c r="G35" s="113" t="s">
        <v>106</v>
      </c>
      <c r="H35" s="122" t="s">
        <v>107</v>
      </c>
      <c r="I35" s="122" t="s">
        <v>108</v>
      </c>
      <c r="J35" s="118" t="s">
        <v>109</v>
      </c>
      <c r="K35" s="118" t="s">
        <v>88</v>
      </c>
    </row>
    <row r="36" spans="2:17" s="133" customFormat="1" ht="27" customHeight="1">
      <c r="B36" s="128" t="s">
        <v>259</v>
      </c>
      <c r="C36" s="279" t="s">
        <v>260</v>
      </c>
      <c r="D36" s="280"/>
      <c r="E36" s="281"/>
      <c r="F36" s="129"/>
      <c r="G36" s="130"/>
      <c r="H36" s="131"/>
      <c r="I36" s="131"/>
      <c r="J36" s="132"/>
      <c r="K36" s="132">
        <v>850</v>
      </c>
      <c r="M36" s="77"/>
      <c r="N36" s="77"/>
      <c r="O36" s="77"/>
      <c r="P36" s="77"/>
      <c r="Q36" s="77"/>
    </row>
    <row r="37" spans="2:17" s="133" customFormat="1" ht="27" customHeight="1">
      <c r="B37" s="128" t="s">
        <v>166</v>
      </c>
      <c r="C37" s="279" t="s">
        <v>261</v>
      </c>
      <c r="D37" s="280"/>
      <c r="E37" s="281"/>
      <c r="F37" s="129"/>
      <c r="G37" s="130"/>
      <c r="H37" s="131"/>
      <c r="I37" s="131"/>
      <c r="J37" s="132"/>
      <c r="K37" s="132">
        <f>I37*J37</f>
        <v>0</v>
      </c>
      <c r="M37" s="77"/>
      <c r="N37" s="77"/>
      <c r="O37" s="77"/>
      <c r="P37" s="77"/>
      <c r="Q37" s="77"/>
    </row>
    <row r="38" spans="2:17" s="133" customFormat="1" ht="27" customHeight="1">
      <c r="B38" s="128" t="s">
        <v>166</v>
      </c>
      <c r="C38" s="140" t="s">
        <v>167</v>
      </c>
      <c r="D38" s="141"/>
      <c r="E38" s="142"/>
      <c r="F38" s="129"/>
      <c r="G38" s="130"/>
      <c r="H38" s="131"/>
      <c r="I38" s="131"/>
      <c r="J38" s="132"/>
      <c r="K38" s="132">
        <v>50</v>
      </c>
    </row>
    <row r="39" spans="2:17" s="133" customFormat="1" ht="27" customHeight="1">
      <c r="B39" s="128" t="s">
        <v>168</v>
      </c>
      <c r="C39" s="279" t="s">
        <v>262</v>
      </c>
      <c r="D39" s="280"/>
      <c r="E39" s="281"/>
      <c r="F39" s="129"/>
      <c r="G39" s="130"/>
      <c r="H39" s="131"/>
      <c r="I39" s="131"/>
      <c r="J39" s="132"/>
      <c r="K39" s="132"/>
    </row>
    <row r="40" spans="2:17" ht="27" customHeight="1">
      <c r="B40" s="78"/>
      <c r="C40" s="301"/>
      <c r="D40" s="301"/>
      <c r="E40" s="301"/>
      <c r="F40" s="207"/>
      <c r="G40" s="130"/>
      <c r="H40" s="131"/>
      <c r="I40" s="131"/>
      <c r="J40" s="132"/>
      <c r="K40" s="119"/>
    </row>
    <row r="41" spans="2:17" ht="27" customHeight="1">
      <c r="B41" s="78"/>
      <c r="C41" s="123"/>
      <c r="D41" s="124"/>
      <c r="E41" s="125"/>
      <c r="F41" s="97"/>
      <c r="G41" s="114"/>
      <c r="H41" s="92"/>
      <c r="I41" s="92"/>
      <c r="J41" s="95"/>
      <c r="K41" s="119"/>
    </row>
    <row r="42" spans="2:17" ht="27" customHeight="1">
      <c r="B42" s="78"/>
      <c r="C42" s="302"/>
      <c r="D42" s="303"/>
      <c r="E42" s="304"/>
      <c r="F42" s="97"/>
      <c r="G42" s="80"/>
      <c r="H42" s="92"/>
      <c r="I42" s="92"/>
      <c r="J42" s="95"/>
      <c r="K42" s="119">
        <f t="shared" ref="K42:K77" si="0">I42*J42</f>
        <v>0</v>
      </c>
    </row>
    <row r="43" spans="2:17">
      <c r="B43" s="78"/>
      <c r="C43" s="305"/>
      <c r="D43" s="306"/>
      <c r="E43" s="307"/>
      <c r="F43" s="97"/>
      <c r="G43" s="80"/>
      <c r="H43" s="92"/>
      <c r="I43" s="92"/>
      <c r="J43" s="95"/>
      <c r="K43" s="119">
        <f t="shared" si="0"/>
        <v>0</v>
      </c>
    </row>
    <row r="44" spans="2:17">
      <c r="B44" s="78"/>
      <c r="C44" s="276"/>
      <c r="D44" s="277"/>
      <c r="E44" s="278"/>
      <c r="F44" s="97"/>
      <c r="G44" s="80"/>
      <c r="H44" s="92"/>
      <c r="I44" s="92"/>
      <c r="J44" s="95"/>
      <c r="K44" s="119">
        <f t="shared" si="0"/>
        <v>0</v>
      </c>
    </row>
    <row r="45" spans="2:17">
      <c r="B45" s="78"/>
      <c r="C45" s="276"/>
      <c r="D45" s="277"/>
      <c r="E45" s="278"/>
      <c r="F45" s="97"/>
      <c r="G45" s="80"/>
      <c r="H45" s="92"/>
      <c r="I45" s="92"/>
      <c r="J45" s="95"/>
      <c r="K45" s="119">
        <f t="shared" si="0"/>
        <v>0</v>
      </c>
    </row>
    <row r="46" spans="2:17">
      <c r="B46" s="78"/>
      <c r="C46" s="276"/>
      <c r="D46" s="277"/>
      <c r="E46" s="278"/>
      <c r="F46" s="97"/>
      <c r="G46" s="80"/>
      <c r="H46" s="92"/>
      <c r="I46" s="92"/>
      <c r="J46" s="95"/>
      <c r="K46" s="119">
        <f t="shared" si="0"/>
        <v>0</v>
      </c>
    </row>
    <row r="47" spans="2:17">
      <c r="B47" s="78"/>
      <c r="C47" s="276"/>
      <c r="D47" s="277"/>
      <c r="E47" s="278"/>
      <c r="F47" s="97"/>
      <c r="G47" s="80"/>
      <c r="H47" s="92"/>
      <c r="I47" s="92"/>
      <c r="J47" s="95"/>
      <c r="K47" s="119">
        <f t="shared" si="0"/>
        <v>0</v>
      </c>
    </row>
    <row r="48" spans="2:17">
      <c r="B48" s="78"/>
      <c r="C48" s="276"/>
      <c r="D48" s="277"/>
      <c r="E48" s="278"/>
      <c r="F48" s="97"/>
      <c r="G48" s="80"/>
      <c r="H48" s="92"/>
      <c r="I48" s="92"/>
      <c r="J48" s="95"/>
      <c r="K48" s="119">
        <f t="shared" si="0"/>
        <v>0</v>
      </c>
    </row>
    <row r="49" spans="2:11">
      <c r="B49" s="78"/>
      <c r="C49" s="276"/>
      <c r="D49" s="277"/>
      <c r="E49" s="278"/>
      <c r="F49" s="97"/>
      <c r="G49" s="80"/>
      <c r="H49" s="92"/>
      <c r="I49" s="92"/>
      <c r="J49" s="95"/>
      <c r="K49" s="119">
        <f t="shared" si="0"/>
        <v>0</v>
      </c>
    </row>
    <row r="50" spans="2:11">
      <c r="B50" s="78"/>
      <c r="C50" s="276"/>
      <c r="D50" s="277"/>
      <c r="E50" s="278"/>
      <c r="F50" s="97"/>
      <c r="G50" s="80"/>
      <c r="H50" s="92"/>
      <c r="I50" s="92"/>
      <c r="J50" s="95"/>
      <c r="K50" s="119">
        <f t="shared" si="0"/>
        <v>0</v>
      </c>
    </row>
    <row r="51" spans="2:11">
      <c r="B51" s="78"/>
      <c r="C51" s="276"/>
      <c r="D51" s="277"/>
      <c r="E51" s="278"/>
      <c r="F51" s="97"/>
      <c r="G51" s="80"/>
      <c r="H51" s="92"/>
      <c r="I51" s="92"/>
      <c r="J51" s="95"/>
      <c r="K51" s="119">
        <f t="shared" si="0"/>
        <v>0</v>
      </c>
    </row>
    <row r="52" spans="2:11">
      <c r="B52" s="78"/>
      <c r="C52" s="276"/>
      <c r="D52" s="277"/>
      <c r="E52" s="278"/>
      <c r="F52" s="97"/>
      <c r="G52" s="80"/>
      <c r="H52" s="92"/>
      <c r="I52" s="92"/>
      <c r="J52" s="95"/>
      <c r="K52" s="119">
        <f t="shared" si="0"/>
        <v>0</v>
      </c>
    </row>
    <row r="53" spans="2:11">
      <c r="B53" s="78"/>
      <c r="C53" s="276"/>
      <c r="D53" s="277"/>
      <c r="E53" s="278"/>
      <c r="F53" s="97"/>
      <c r="G53" s="80"/>
      <c r="H53" s="92"/>
      <c r="I53" s="92"/>
      <c r="J53" s="95"/>
      <c r="K53" s="119">
        <f t="shared" si="0"/>
        <v>0</v>
      </c>
    </row>
    <row r="54" spans="2:11">
      <c r="B54" s="78"/>
      <c r="C54" s="276"/>
      <c r="D54" s="277"/>
      <c r="E54" s="278"/>
      <c r="F54" s="97"/>
      <c r="G54" s="80"/>
      <c r="H54" s="92"/>
      <c r="I54" s="92"/>
      <c r="J54" s="95"/>
      <c r="K54" s="119">
        <f t="shared" si="0"/>
        <v>0</v>
      </c>
    </row>
    <row r="55" spans="2:11">
      <c r="B55" s="78"/>
      <c r="C55" s="276"/>
      <c r="D55" s="277"/>
      <c r="E55" s="278"/>
      <c r="F55" s="97"/>
      <c r="G55" s="80"/>
      <c r="H55" s="92"/>
      <c r="I55" s="92"/>
      <c r="J55" s="95"/>
      <c r="K55" s="119">
        <f t="shared" si="0"/>
        <v>0</v>
      </c>
    </row>
    <row r="56" spans="2:11">
      <c r="B56" s="78"/>
      <c r="C56" s="276"/>
      <c r="D56" s="277"/>
      <c r="E56" s="278"/>
      <c r="F56" s="97"/>
      <c r="G56" s="80"/>
      <c r="H56" s="92"/>
      <c r="I56" s="92"/>
      <c r="J56" s="95"/>
      <c r="K56" s="119">
        <f t="shared" si="0"/>
        <v>0</v>
      </c>
    </row>
    <row r="57" spans="2:11">
      <c r="B57" s="78"/>
      <c r="C57" s="276"/>
      <c r="D57" s="277"/>
      <c r="E57" s="278"/>
      <c r="F57" s="97"/>
      <c r="G57" s="80"/>
      <c r="H57" s="92"/>
      <c r="I57" s="92"/>
      <c r="J57" s="95"/>
      <c r="K57" s="119">
        <f t="shared" si="0"/>
        <v>0</v>
      </c>
    </row>
    <row r="58" spans="2:11">
      <c r="B58" s="78"/>
      <c r="C58" s="276"/>
      <c r="D58" s="277"/>
      <c r="E58" s="278"/>
      <c r="F58" s="97"/>
      <c r="G58" s="80"/>
      <c r="H58" s="92"/>
      <c r="I58" s="92"/>
      <c r="J58" s="119"/>
      <c r="K58" s="119">
        <f t="shared" si="0"/>
        <v>0</v>
      </c>
    </row>
    <row r="59" spans="2:11">
      <c r="B59" s="78"/>
      <c r="C59" s="276"/>
      <c r="D59" s="277"/>
      <c r="E59" s="278"/>
      <c r="F59" s="97"/>
      <c r="G59" s="80"/>
      <c r="H59" s="94"/>
      <c r="I59" s="94"/>
      <c r="J59" s="119"/>
      <c r="K59" s="119">
        <f t="shared" si="0"/>
        <v>0</v>
      </c>
    </row>
    <row r="60" spans="2:11">
      <c r="B60" s="78"/>
      <c r="C60" s="276"/>
      <c r="D60" s="277"/>
      <c r="E60" s="278"/>
      <c r="F60" s="97"/>
      <c r="G60" s="80"/>
      <c r="H60" s="92"/>
      <c r="I60" s="92"/>
      <c r="J60" s="95"/>
      <c r="K60" s="119">
        <f t="shared" si="0"/>
        <v>0</v>
      </c>
    </row>
    <row r="61" spans="2:11">
      <c r="B61" s="78"/>
      <c r="C61" s="276"/>
      <c r="D61" s="277"/>
      <c r="E61" s="278"/>
      <c r="F61" s="97"/>
      <c r="G61" s="80"/>
      <c r="H61" s="92"/>
      <c r="I61" s="92"/>
      <c r="J61" s="95"/>
      <c r="K61" s="119">
        <f t="shared" si="0"/>
        <v>0</v>
      </c>
    </row>
    <row r="62" spans="2:11">
      <c r="B62" s="78"/>
      <c r="C62" s="276"/>
      <c r="D62" s="277"/>
      <c r="E62" s="278"/>
      <c r="F62" s="97"/>
      <c r="G62" s="80"/>
      <c r="H62" s="92"/>
      <c r="I62" s="92"/>
      <c r="J62" s="95"/>
      <c r="K62" s="119">
        <f t="shared" si="0"/>
        <v>0</v>
      </c>
    </row>
    <row r="63" spans="2:11">
      <c r="B63" s="78"/>
      <c r="C63" s="276"/>
      <c r="D63" s="277"/>
      <c r="E63" s="278"/>
      <c r="F63" s="97"/>
      <c r="G63" s="80"/>
      <c r="H63" s="92"/>
      <c r="I63" s="92"/>
      <c r="J63" s="95"/>
      <c r="K63" s="119">
        <f t="shared" si="0"/>
        <v>0</v>
      </c>
    </row>
    <row r="64" spans="2:11">
      <c r="B64" s="78"/>
      <c r="C64" s="276"/>
      <c r="D64" s="277"/>
      <c r="E64" s="278"/>
      <c r="F64" s="97"/>
      <c r="G64" s="80"/>
      <c r="H64" s="92"/>
      <c r="I64" s="92"/>
      <c r="J64" s="95"/>
      <c r="K64" s="119">
        <f t="shared" si="0"/>
        <v>0</v>
      </c>
    </row>
    <row r="65" spans="2:11">
      <c r="B65" s="78"/>
      <c r="C65" s="276"/>
      <c r="D65" s="277"/>
      <c r="E65" s="278"/>
      <c r="F65" s="97"/>
      <c r="G65" s="80"/>
      <c r="H65" s="92"/>
      <c r="I65" s="92"/>
      <c r="J65" s="95"/>
      <c r="K65" s="119">
        <f t="shared" si="0"/>
        <v>0</v>
      </c>
    </row>
    <row r="66" spans="2:11">
      <c r="B66" s="78"/>
      <c r="C66" s="276"/>
      <c r="D66" s="277"/>
      <c r="E66" s="278"/>
      <c r="F66" s="97"/>
      <c r="G66" s="80"/>
      <c r="H66" s="92"/>
      <c r="I66" s="92"/>
      <c r="J66" s="95"/>
      <c r="K66" s="119">
        <f t="shared" si="0"/>
        <v>0</v>
      </c>
    </row>
    <row r="67" spans="2:11">
      <c r="B67" s="78"/>
      <c r="C67" s="276"/>
      <c r="D67" s="277"/>
      <c r="E67" s="278"/>
      <c r="F67" s="97"/>
      <c r="G67" s="80"/>
      <c r="H67" s="92"/>
      <c r="I67" s="92"/>
      <c r="J67" s="95"/>
      <c r="K67" s="119">
        <f t="shared" si="0"/>
        <v>0</v>
      </c>
    </row>
    <row r="68" spans="2:11">
      <c r="B68" s="78"/>
      <c r="C68" s="276"/>
      <c r="D68" s="277"/>
      <c r="E68" s="278"/>
      <c r="F68" s="97"/>
      <c r="G68" s="80"/>
      <c r="H68" s="92"/>
      <c r="I68" s="92"/>
      <c r="J68" s="95"/>
      <c r="K68" s="119">
        <f t="shared" si="0"/>
        <v>0</v>
      </c>
    </row>
    <row r="69" spans="2:11">
      <c r="B69" s="78"/>
      <c r="C69" s="276"/>
      <c r="D69" s="277"/>
      <c r="E69" s="278"/>
      <c r="F69" s="97"/>
      <c r="G69" s="80"/>
      <c r="H69" s="92"/>
      <c r="I69" s="92"/>
      <c r="J69" s="95"/>
      <c r="K69" s="119">
        <f t="shared" si="0"/>
        <v>0</v>
      </c>
    </row>
    <row r="70" spans="2:11">
      <c r="B70" s="78"/>
      <c r="C70" s="276"/>
      <c r="D70" s="277"/>
      <c r="E70" s="278"/>
      <c r="F70" s="97"/>
      <c r="G70" s="80"/>
      <c r="H70" s="92"/>
      <c r="I70" s="92"/>
      <c r="J70" s="95"/>
      <c r="K70" s="119">
        <f t="shared" si="0"/>
        <v>0</v>
      </c>
    </row>
    <row r="71" spans="2:11">
      <c r="B71" s="78"/>
      <c r="C71" s="276"/>
      <c r="D71" s="277"/>
      <c r="E71" s="278"/>
      <c r="F71" s="97"/>
      <c r="G71" s="80"/>
      <c r="H71" s="92"/>
      <c r="I71" s="92"/>
      <c r="J71" s="95"/>
      <c r="K71" s="119">
        <f t="shared" si="0"/>
        <v>0</v>
      </c>
    </row>
    <row r="72" spans="2:11">
      <c r="B72" s="78"/>
      <c r="C72" s="276"/>
      <c r="D72" s="277"/>
      <c r="E72" s="278"/>
      <c r="F72" s="97"/>
      <c r="G72" s="80"/>
      <c r="H72" s="92"/>
      <c r="I72" s="92"/>
      <c r="J72" s="95"/>
      <c r="K72" s="119">
        <f t="shared" si="0"/>
        <v>0</v>
      </c>
    </row>
    <row r="73" spans="2:11">
      <c r="B73" s="78"/>
      <c r="C73" s="276"/>
      <c r="D73" s="277"/>
      <c r="E73" s="278"/>
      <c r="F73" s="97"/>
      <c r="G73" s="80"/>
      <c r="H73" s="92"/>
      <c r="I73" s="92"/>
      <c r="J73" s="95"/>
      <c r="K73" s="119">
        <f t="shared" si="0"/>
        <v>0</v>
      </c>
    </row>
    <row r="74" spans="2:11">
      <c r="B74" s="78"/>
      <c r="C74" s="276"/>
      <c r="D74" s="277"/>
      <c r="E74" s="278"/>
      <c r="F74" s="97"/>
      <c r="G74" s="80"/>
      <c r="H74" s="92"/>
      <c r="I74" s="92"/>
      <c r="J74" s="95"/>
      <c r="K74" s="119">
        <f t="shared" si="0"/>
        <v>0</v>
      </c>
    </row>
    <row r="75" spans="2:11">
      <c r="B75" s="78"/>
      <c r="C75" s="276"/>
      <c r="D75" s="277"/>
      <c r="E75" s="278"/>
      <c r="F75" s="97"/>
      <c r="G75" s="80"/>
      <c r="H75" s="92"/>
      <c r="I75" s="92"/>
      <c r="J75" s="95"/>
      <c r="K75" s="119">
        <f t="shared" si="0"/>
        <v>0</v>
      </c>
    </row>
    <row r="76" spans="2:11">
      <c r="B76" s="78"/>
      <c r="C76" s="276"/>
      <c r="D76" s="277"/>
      <c r="E76" s="278"/>
      <c r="F76" s="97"/>
      <c r="G76" s="80"/>
      <c r="H76" s="92"/>
      <c r="I76" s="92"/>
      <c r="J76" s="95"/>
      <c r="K76" s="119">
        <f t="shared" si="0"/>
        <v>0</v>
      </c>
    </row>
    <row r="77" spans="2:11">
      <c r="B77" s="78"/>
      <c r="C77" s="276"/>
      <c r="D77" s="277"/>
      <c r="E77" s="278"/>
      <c r="F77" s="97"/>
      <c r="G77" s="80"/>
      <c r="H77" s="92"/>
      <c r="I77" s="92"/>
      <c r="J77" s="95"/>
      <c r="K77" s="119">
        <f t="shared" si="0"/>
        <v>0</v>
      </c>
    </row>
  </sheetData>
  <mergeCells count="47">
    <mergeCell ref="C73:E73"/>
    <mergeCell ref="C74:E74"/>
    <mergeCell ref="C75:E75"/>
    <mergeCell ref="C76:E76"/>
    <mergeCell ref="C77:E77"/>
    <mergeCell ref="C72:E72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60:E60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48:E48"/>
    <mergeCell ref="C25:E25"/>
    <mergeCell ref="C36:E36"/>
    <mergeCell ref="C37:E37"/>
    <mergeCell ref="C39:E39"/>
    <mergeCell ref="C40:E40"/>
    <mergeCell ref="C44:E44"/>
    <mergeCell ref="C45:E45"/>
    <mergeCell ref="C46:E46"/>
    <mergeCell ref="C47:E47"/>
    <mergeCell ref="C42:E43"/>
    <mergeCell ref="C24:E24"/>
    <mergeCell ref="C35:E35"/>
    <mergeCell ref="B5:F6"/>
    <mergeCell ref="C20:E20"/>
    <mergeCell ref="C21:E21"/>
    <mergeCell ref="C22:E22"/>
    <mergeCell ref="C23:E2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L52"/>
  <sheetViews>
    <sheetView topLeftCell="A7" workbookViewId="0">
      <selection activeCell="H43" sqref="H43"/>
    </sheetView>
  </sheetViews>
  <sheetFormatPr defaultColWidth="8.58203125" defaultRowHeight="14"/>
  <cols>
    <col min="1" max="1" width="8.58203125" style="77"/>
    <col min="2" max="2" width="43.1640625" style="77" customWidth="1"/>
    <col min="3" max="7" width="17.5" style="77" customWidth="1"/>
    <col min="8" max="8" width="10.08203125" style="77" bestFit="1" customWidth="1"/>
    <col min="9" max="10" width="9.08203125" style="96" bestFit="1" customWidth="1"/>
    <col min="11" max="11" width="10.5" style="91" bestFit="1" customWidth="1"/>
    <col min="12" max="12" width="10.08203125" style="91" bestFit="1" customWidth="1"/>
    <col min="13" max="16384" width="8.58203125" style="77"/>
  </cols>
  <sheetData>
    <row r="1" spans="2:12" s="103" customFormat="1">
      <c r="D1" s="104"/>
      <c r="I1" s="120"/>
      <c r="J1" s="120"/>
      <c r="K1" s="116"/>
      <c r="L1" s="116"/>
    </row>
    <row r="2" spans="2:12" s="103" customFormat="1" ht="20">
      <c r="B2" s="105" t="s">
        <v>267</v>
      </c>
      <c r="D2" s="104"/>
      <c r="G2" s="309"/>
      <c r="H2" s="309"/>
      <c r="I2" s="120"/>
      <c r="J2" s="120"/>
      <c r="K2" s="116"/>
      <c r="L2" s="116"/>
    </row>
    <row r="3" spans="2:12" s="103" customFormat="1" ht="7.4" customHeight="1">
      <c r="B3" s="105"/>
      <c r="D3" s="104"/>
      <c r="I3" s="120"/>
      <c r="J3" s="120"/>
      <c r="K3" s="116"/>
      <c r="L3" s="116"/>
    </row>
    <row r="4" spans="2:12" ht="15.5">
      <c r="B4" s="308"/>
      <c r="C4" s="308"/>
      <c r="D4" s="308"/>
      <c r="E4" s="308"/>
      <c r="F4" s="308"/>
      <c r="G4" s="308"/>
      <c r="H4" s="308"/>
    </row>
    <row r="5" spans="2:12" ht="17.149999999999999" customHeight="1">
      <c r="B5" s="297"/>
      <c r="C5" s="271"/>
      <c r="D5" s="271"/>
      <c r="E5" s="271"/>
      <c r="F5" s="271"/>
      <c r="G5" s="271"/>
    </row>
    <row r="6" spans="2:12" ht="17.149999999999999" customHeight="1">
      <c r="B6" s="271"/>
      <c r="C6" s="271"/>
      <c r="D6" s="271"/>
      <c r="E6" s="271"/>
      <c r="F6" s="271"/>
      <c r="G6" s="271"/>
    </row>
    <row r="7" spans="2:12" ht="17.149999999999999" customHeight="1">
      <c r="B7" s="215"/>
      <c r="C7" s="215"/>
      <c r="D7" s="215"/>
      <c r="E7" s="215"/>
      <c r="F7" s="215"/>
      <c r="G7" s="215"/>
    </row>
    <row r="8" spans="2:12" ht="17.149999999999999" customHeight="1">
      <c r="B8" s="147"/>
      <c r="C8" s="147"/>
      <c r="D8" s="147"/>
      <c r="E8" s="147"/>
      <c r="F8" s="163">
        <f>F15+H35</f>
        <v>10916</v>
      </c>
      <c r="H8" s="96"/>
    </row>
    <row r="9" spans="2:12" ht="17.149999999999999" customHeight="1">
      <c r="B9" s="297" t="s">
        <v>268</v>
      </c>
      <c r="C9" s="271"/>
      <c r="D9" s="271"/>
      <c r="E9" s="271"/>
      <c r="F9" s="271"/>
      <c r="H9" s="96"/>
    </row>
    <row r="10" spans="2:12" ht="17.149999999999999" customHeight="1">
      <c r="B10" s="271"/>
      <c r="C10" s="271"/>
      <c r="D10" s="271"/>
      <c r="E10" s="271"/>
      <c r="F10" s="271"/>
      <c r="H10" s="96"/>
    </row>
    <row r="11" spans="2:12" ht="17.149999999999999" customHeight="1">
      <c r="B11" s="77" t="s">
        <v>269</v>
      </c>
      <c r="H11" s="96"/>
    </row>
    <row r="12" spans="2:12" ht="17.149999999999999" customHeight="1">
      <c r="B12" s="112" t="s">
        <v>270</v>
      </c>
      <c r="H12" s="96"/>
    </row>
    <row r="13" spans="2:12" ht="17.149999999999999" customHeight="1">
      <c r="B13" s="77" t="s">
        <v>271</v>
      </c>
      <c r="H13" s="96"/>
    </row>
    <row r="14" spans="2:12" ht="17.149999999999999" customHeight="1">
      <c r="B14" s="77" t="s">
        <v>272</v>
      </c>
      <c r="H14" s="96"/>
    </row>
    <row r="15" spans="2:12" ht="17.149999999999999" customHeight="1">
      <c r="B15" s="106" t="s">
        <v>99</v>
      </c>
      <c r="C15" s="98"/>
      <c r="D15" s="98"/>
      <c r="E15" s="98"/>
      <c r="F15" s="110">
        <f>SUM(F17:F19)</f>
        <v>5860</v>
      </c>
      <c r="G15" s="98"/>
      <c r="H15" s="96"/>
    </row>
    <row r="16" spans="2:12" ht="17.149999999999999" customHeight="1">
      <c r="B16" s="107" t="s">
        <v>126</v>
      </c>
      <c r="C16" s="108" t="s">
        <v>107</v>
      </c>
      <c r="D16" s="108" t="s">
        <v>115</v>
      </c>
      <c r="E16" s="108" t="s">
        <v>87</v>
      </c>
      <c r="F16" s="108" t="s">
        <v>122</v>
      </c>
      <c r="G16" s="98"/>
      <c r="H16" s="96"/>
    </row>
    <row r="17" spans="2:12" ht="17.149999999999999" customHeight="1">
      <c r="B17" s="78" t="s">
        <v>119</v>
      </c>
      <c r="C17" s="78">
        <v>1</v>
      </c>
      <c r="D17" s="78">
        <v>10</v>
      </c>
      <c r="E17" s="78">
        <v>286</v>
      </c>
      <c r="F17" s="95">
        <f>C17*D17*E17</f>
        <v>2860</v>
      </c>
      <c r="H17" s="96"/>
    </row>
    <row r="18" spans="2:12" ht="17.149999999999999" customHeight="1">
      <c r="B18" s="78" t="s">
        <v>120</v>
      </c>
      <c r="C18" s="78">
        <v>2</v>
      </c>
      <c r="D18" s="78">
        <v>10</v>
      </c>
      <c r="E18" s="78">
        <v>100</v>
      </c>
      <c r="F18" s="95">
        <f>C18*D18*E18</f>
        <v>2000</v>
      </c>
      <c r="H18" s="96"/>
    </row>
    <row r="19" spans="2:12" ht="17.149999999999999" customHeight="1">
      <c r="B19" s="78" t="s">
        <v>207</v>
      </c>
      <c r="C19" s="78">
        <v>1</v>
      </c>
      <c r="D19" s="78">
        <v>4</v>
      </c>
      <c r="E19" s="78">
        <v>250</v>
      </c>
      <c r="F19" s="95">
        <f>C19*D19*E19</f>
        <v>1000</v>
      </c>
      <c r="H19" s="96"/>
    </row>
    <row r="20" spans="2:12" ht="17.149999999999999" customHeight="1">
      <c r="B20" s="78" t="s">
        <v>116</v>
      </c>
      <c r="C20" s="78"/>
      <c r="D20" s="78"/>
      <c r="E20" s="78"/>
      <c r="F20" s="78"/>
      <c r="H20" s="96"/>
    </row>
    <row r="21" spans="2:12" ht="17.149999999999999" customHeight="1">
      <c r="H21" s="96"/>
    </row>
    <row r="22" spans="2:12" ht="17.149999999999999" customHeight="1">
      <c r="B22" s="106" t="s">
        <v>123</v>
      </c>
      <c r="F22" s="109">
        <f>SUM(F24:F28)</f>
        <v>0</v>
      </c>
      <c r="H22" s="96"/>
    </row>
    <row r="23" spans="2:12" ht="17.149999999999999" customHeight="1">
      <c r="B23" s="107" t="s">
        <v>124</v>
      </c>
      <c r="C23" s="272" t="s">
        <v>125</v>
      </c>
      <c r="D23" s="272"/>
      <c r="E23" s="272"/>
      <c r="F23" s="107" t="s">
        <v>88</v>
      </c>
      <c r="H23" s="96"/>
    </row>
    <row r="24" spans="2:12" ht="17.149999999999999" customHeight="1">
      <c r="B24" s="78"/>
      <c r="C24" s="270"/>
      <c r="D24" s="270"/>
      <c r="E24" s="270"/>
      <c r="F24" s="95"/>
      <c r="H24" s="96"/>
    </row>
    <row r="25" spans="2:12" ht="17.149999999999999" customHeight="1">
      <c r="B25" s="78"/>
      <c r="C25" s="270"/>
      <c r="D25" s="270"/>
      <c r="E25" s="270"/>
      <c r="F25" s="78"/>
      <c r="H25" s="96"/>
    </row>
    <row r="26" spans="2:12" ht="8.15" customHeight="1">
      <c r="B26" s="78"/>
      <c r="C26" s="270"/>
      <c r="D26" s="270"/>
      <c r="E26" s="270"/>
      <c r="F26" s="78"/>
      <c r="H26" s="96"/>
    </row>
    <row r="27" spans="2:12" s="133" customFormat="1" ht="22.4" customHeight="1">
      <c r="B27" s="78"/>
      <c r="C27" s="270"/>
      <c r="D27" s="270"/>
      <c r="E27" s="270"/>
      <c r="F27" s="78"/>
      <c r="G27" s="77"/>
      <c r="H27" s="96"/>
      <c r="I27" s="144"/>
      <c r="J27" s="144"/>
      <c r="K27" s="145"/>
      <c r="L27" s="145"/>
    </row>
    <row r="28" spans="2:12" s="133" customFormat="1" ht="25.4" customHeight="1">
      <c r="B28" s="78"/>
      <c r="C28" s="270"/>
      <c r="D28" s="270"/>
      <c r="E28" s="270"/>
      <c r="F28" s="78"/>
      <c r="G28" s="77"/>
      <c r="H28" s="96"/>
      <c r="I28" s="209"/>
      <c r="J28" s="144"/>
      <c r="K28" s="145"/>
      <c r="L28" s="145"/>
    </row>
    <row r="29" spans="2:12" s="133" customFormat="1" ht="25.4" customHeight="1">
      <c r="B29" s="77"/>
      <c r="C29" s="77"/>
      <c r="D29" s="77"/>
      <c r="E29" s="77"/>
      <c r="F29" s="77"/>
      <c r="G29" s="77"/>
      <c r="H29" s="96"/>
      <c r="I29" s="144"/>
      <c r="J29" s="144"/>
      <c r="K29" s="145"/>
      <c r="L29" s="145"/>
    </row>
    <row r="30" spans="2:12" s="133" customFormat="1" ht="25.4" customHeight="1">
      <c r="B30" s="106" t="s">
        <v>90</v>
      </c>
      <c r="C30" s="77"/>
      <c r="D30" s="77"/>
      <c r="E30" s="77"/>
      <c r="F30" s="109">
        <f>SUM(F32:F36)</f>
        <v>0</v>
      </c>
      <c r="G30" s="77"/>
      <c r="H30" s="96"/>
      <c r="I30" s="209"/>
      <c r="J30" s="144"/>
      <c r="K30" s="145"/>
      <c r="L30" s="145"/>
    </row>
    <row r="31" spans="2:12" s="133" customFormat="1" ht="25.4" customHeight="1">
      <c r="B31" s="107" t="s">
        <v>124</v>
      </c>
      <c r="C31" s="108" t="s">
        <v>107</v>
      </c>
      <c r="D31" s="108" t="s">
        <v>127</v>
      </c>
      <c r="E31" s="108" t="s">
        <v>87</v>
      </c>
      <c r="F31" s="108" t="s">
        <v>122</v>
      </c>
      <c r="G31" s="77"/>
      <c r="H31" s="96"/>
      <c r="I31" s="209"/>
      <c r="J31" s="144"/>
      <c r="K31" s="145"/>
      <c r="L31" s="145"/>
    </row>
    <row r="32" spans="2:12" s="133" customFormat="1" ht="25.4" customHeight="1">
      <c r="B32" s="78" t="s">
        <v>135</v>
      </c>
      <c r="C32" s="78">
        <v>1</v>
      </c>
      <c r="D32" s="78">
        <f>D17</f>
        <v>10</v>
      </c>
      <c r="E32" s="78">
        <v>5</v>
      </c>
      <c r="F32" s="78"/>
      <c r="G32" s="77"/>
      <c r="H32" s="96"/>
      <c r="I32" s="209"/>
      <c r="J32" s="144"/>
      <c r="K32" s="145"/>
      <c r="L32" s="145"/>
    </row>
    <row r="33" spans="2:12" s="133" customFormat="1" ht="25.4" customHeight="1">
      <c r="B33" s="78" t="s">
        <v>136</v>
      </c>
      <c r="C33" s="78">
        <v>4</v>
      </c>
      <c r="D33" s="78">
        <f>D18</f>
        <v>10</v>
      </c>
      <c r="E33" s="78">
        <v>1</v>
      </c>
      <c r="F33" s="78"/>
      <c r="G33" s="77"/>
      <c r="H33" s="96"/>
      <c r="I33" s="209"/>
      <c r="J33" s="144"/>
      <c r="K33" s="145"/>
      <c r="L33" s="145"/>
    </row>
    <row r="34" spans="2:12" s="133" customFormat="1" ht="25.4" customHeight="1">
      <c r="B34" s="225" t="s">
        <v>137</v>
      </c>
      <c r="C34" s="225">
        <v>1</v>
      </c>
      <c r="D34" s="78">
        <f>D33</f>
        <v>10</v>
      </c>
      <c r="E34" s="225">
        <v>25</v>
      </c>
      <c r="F34" s="225"/>
      <c r="G34" s="77"/>
      <c r="H34" s="96"/>
      <c r="I34" s="209"/>
      <c r="J34" s="144"/>
      <c r="K34" s="145"/>
      <c r="L34" s="145"/>
    </row>
    <row r="35" spans="2:12" s="133" customFormat="1" ht="25.4" customHeight="1">
      <c r="B35" s="77"/>
      <c r="C35" s="77"/>
      <c r="D35" s="226"/>
      <c r="E35" s="77"/>
      <c r="F35" s="77"/>
      <c r="G35" s="77"/>
      <c r="H35" s="109">
        <f>SUM(H37:H52)</f>
        <v>5056</v>
      </c>
      <c r="I35" s="209"/>
      <c r="J35" s="144"/>
      <c r="K35" s="145"/>
      <c r="L35" s="145"/>
    </row>
    <row r="36" spans="2:12" s="133" customFormat="1" ht="25.4" customHeight="1">
      <c r="B36" s="219" t="s">
        <v>124</v>
      </c>
      <c r="C36" s="220"/>
      <c r="D36" s="220"/>
      <c r="E36" s="221" t="s">
        <v>106</v>
      </c>
      <c r="F36" s="221" t="s">
        <v>101</v>
      </c>
      <c r="G36" s="146" t="s">
        <v>109</v>
      </c>
      <c r="H36" s="146" t="s">
        <v>88</v>
      </c>
      <c r="I36" s="209"/>
      <c r="J36" s="144"/>
      <c r="K36" s="145"/>
      <c r="L36" s="145"/>
    </row>
    <row r="37" spans="2:12" s="133" customFormat="1" ht="25.4" customHeight="1">
      <c r="B37" s="310" t="s">
        <v>199</v>
      </c>
      <c r="C37" s="311"/>
      <c r="D37" s="312"/>
      <c r="E37" s="148"/>
      <c r="F37" s="148"/>
      <c r="G37" s="135"/>
      <c r="H37" s="135">
        <v>180</v>
      </c>
      <c r="I37" s="209"/>
      <c r="J37" s="144"/>
      <c r="K37" s="145"/>
      <c r="L37" s="145"/>
    </row>
    <row r="38" spans="2:12" s="133" customFormat="1" ht="25.4" customHeight="1">
      <c r="B38" s="310" t="s">
        <v>200</v>
      </c>
      <c r="C38" s="311"/>
      <c r="D38" s="312"/>
      <c r="E38" s="148"/>
      <c r="F38" s="128">
        <v>15</v>
      </c>
      <c r="G38" s="135">
        <v>5</v>
      </c>
      <c r="H38" s="135">
        <f t="shared" ref="H38:H41" si="0">F38*G38</f>
        <v>75</v>
      </c>
      <c r="I38" s="144"/>
      <c r="J38" s="144"/>
      <c r="K38" s="145"/>
      <c r="L38" s="145"/>
    </row>
    <row r="39" spans="2:12" s="133" customFormat="1" ht="25.4" customHeight="1">
      <c r="B39" s="310" t="s">
        <v>216</v>
      </c>
      <c r="C39" s="311"/>
      <c r="D39" s="312"/>
      <c r="E39" s="148" t="s">
        <v>102</v>
      </c>
      <c r="F39" s="218">
        <v>16</v>
      </c>
      <c r="G39" s="214">
        <v>17.5</v>
      </c>
      <c r="H39" s="214">
        <f t="shared" si="0"/>
        <v>280</v>
      </c>
      <c r="I39" s="209"/>
      <c r="J39" s="144"/>
      <c r="K39" s="145"/>
      <c r="L39" s="145"/>
    </row>
    <row r="40" spans="2:12" s="133" customFormat="1" ht="25.4" customHeight="1">
      <c r="B40" s="310" t="s">
        <v>211</v>
      </c>
      <c r="C40" s="311"/>
      <c r="D40" s="312"/>
      <c r="E40" s="148" t="s">
        <v>201</v>
      </c>
      <c r="F40" s="148">
        <v>20</v>
      </c>
      <c r="G40" s="135">
        <v>14</v>
      </c>
      <c r="H40" s="135">
        <f t="shared" si="0"/>
        <v>280</v>
      </c>
      <c r="I40" s="209"/>
      <c r="J40" s="144"/>
      <c r="K40" s="145"/>
      <c r="L40" s="145"/>
    </row>
    <row r="41" spans="2:12" s="133" customFormat="1" ht="25.4" customHeight="1">
      <c r="B41" s="222" t="s">
        <v>212</v>
      </c>
      <c r="C41" s="223"/>
      <c r="D41" s="224"/>
      <c r="E41" s="148" t="s">
        <v>201</v>
      </c>
      <c r="F41" s="148">
        <v>30</v>
      </c>
      <c r="G41" s="135">
        <v>17.5</v>
      </c>
      <c r="H41" s="135">
        <f t="shared" si="0"/>
        <v>525</v>
      </c>
      <c r="I41" s="144"/>
      <c r="J41" s="144"/>
      <c r="K41" s="145"/>
      <c r="L41" s="145"/>
    </row>
    <row r="42" spans="2:12" s="133" customFormat="1" ht="25.4" customHeight="1">
      <c r="B42" s="310" t="s">
        <v>323</v>
      </c>
      <c r="C42" s="311"/>
      <c r="D42" s="312"/>
      <c r="E42" s="148" t="s">
        <v>102</v>
      </c>
      <c r="F42" s="148"/>
      <c r="G42" s="135"/>
      <c r="H42" s="135">
        <v>1400</v>
      </c>
      <c r="I42" s="144"/>
      <c r="J42" s="144"/>
      <c r="K42" s="145"/>
      <c r="L42" s="145"/>
    </row>
    <row r="43" spans="2:12" s="133" customFormat="1" ht="25.4" customHeight="1">
      <c r="B43" s="222" t="s">
        <v>213</v>
      </c>
      <c r="C43" s="223"/>
      <c r="D43" s="224"/>
      <c r="E43" s="148"/>
      <c r="F43" s="148"/>
      <c r="G43" s="135"/>
      <c r="H43" s="135">
        <v>250</v>
      </c>
      <c r="J43" s="144"/>
      <c r="K43" s="145"/>
      <c r="L43" s="145"/>
    </row>
    <row r="44" spans="2:12">
      <c r="B44" s="222" t="s">
        <v>218</v>
      </c>
      <c r="C44" s="223"/>
      <c r="D44" s="224"/>
      <c r="E44" s="148" t="s">
        <v>102</v>
      </c>
      <c r="F44" s="213">
        <v>2</v>
      </c>
      <c r="G44" s="214"/>
      <c r="H44" s="214">
        <v>40</v>
      </c>
    </row>
    <row r="45" spans="2:12">
      <c r="B45" s="222" t="s">
        <v>273</v>
      </c>
      <c r="C45" s="223"/>
      <c r="D45" s="224"/>
      <c r="E45" s="148" t="s">
        <v>102</v>
      </c>
      <c r="F45" s="213"/>
      <c r="G45" s="214"/>
      <c r="H45" s="214">
        <v>120</v>
      </c>
    </row>
    <row r="46" spans="2:12">
      <c r="B46" s="227" t="s">
        <v>274</v>
      </c>
      <c r="C46" s="229"/>
      <c r="D46" s="228"/>
      <c r="E46" s="148" t="s">
        <v>202</v>
      </c>
      <c r="F46" s="148">
        <v>2</v>
      </c>
      <c r="G46" s="135"/>
      <c r="H46" s="135">
        <v>120</v>
      </c>
    </row>
    <row r="47" spans="2:12">
      <c r="B47" s="222" t="s">
        <v>217</v>
      </c>
      <c r="C47" s="223"/>
      <c r="D47" s="224"/>
      <c r="E47" s="148" t="s">
        <v>202</v>
      </c>
      <c r="F47" s="148">
        <v>2</v>
      </c>
      <c r="G47" s="135"/>
      <c r="H47" s="135">
        <v>120</v>
      </c>
    </row>
    <row r="48" spans="2:12">
      <c r="B48" s="222" t="s">
        <v>275</v>
      </c>
      <c r="C48" s="223"/>
      <c r="D48" s="224"/>
      <c r="E48" s="148" t="s">
        <v>202</v>
      </c>
      <c r="F48" s="148">
        <v>2</v>
      </c>
      <c r="G48" s="135"/>
      <c r="H48" s="135">
        <v>56</v>
      </c>
    </row>
    <row r="49" spans="2:8">
      <c r="B49" s="310" t="s">
        <v>276</v>
      </c>
      <c r="C49" s="311"/>
      <c r="D49" s="312"/>
      <c r="E49" s="148" t="s">
        <v>202</v>
      </c>
      <c r="F49" s="148">
        <v>1</v>
      </c>
      <c r="G49" s="135"/>
      <c r="H49" s="135">
        <v>170</v>
      </c>
    </row>
    <row r="50" spans="2:8">
      <c r="B50" s="310" t="s">
        <v>277</v>
      </c>
      <c r="C50" s="311"/>
      <c r="D50" s="312"/>
      <c r="E50" s="148" t="s">
        <v>201</v>
      </c>
      <c r="F50" s="213">
        <v>25</v>
      </c>
      <c r="G50" s="214">
        <v>12</v>
      </c>
      <c r="H50" s="214">
        <v>600</v>
      </c>
    </row>
    <row r="51" spans="2:8">
      <c r="B51" s="310" t="s">
        <v>278</v>
      </c>
      <c r="C51" s="311"/>
      <c r="D51" s="312"/>
      <c r="E51" s="148"/>
      <c r="F51" s="148"/>
      <c r="G51" s="135"/>
      <c r="H51" s="135">
        <v>40</v>
      </c>
    </row>
    <row r="52" spans="2:8">
      <c r="B52" s="313" t="s">
        <v>219</v>
      </c>
      <c r="C52" s="314"/>
      <c r="D52" s="315"/>
      <c r="E52" s="213"/>
      <c r="F52" s="213"/>
      <c r="G52" s="214"/>
      <c r="H52" s="214">
        <v>800</v>
      </c>
    </row>
  </sheetData>
  <mergeCells count="19">
    <mergeCell ref="B49:D49"/>
    <mergeCell ref="B50:D50"/>
    <mergeCell ref="B51:D51"/>
    <mergeCell ref="B52:D52"/>
    <mergeCell ref="B9:F10"/>
    <mergeCell ref="C23:E23"/>
    <mergeCell ref="C24:E24"/>
    <mergeCell ref="C25:E25"/>
    <mergeCell ref="B42:D42"/>
    <mergeCell ref="B40:D40"/>
    <mergeCell ref="B37:D37"/>
    <mergeCell ref="B38:D38"/>
    <mergeCell ref="B39:D39"/>
    <mergeCell ref="C28:E28"/>
    <mergeCell ref="B5:G6"/>
    <mergeCell ref="B4:H4"/>
    <mergeCell ref="G2:H2"/>
    <mergeCell ref="C26:E26"/>
    <mergeCell ref="C27:E27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M48"/>
  <sheetViews>
    <sheetView tabSelected="1" topLeftCell="A14" workbookViewId="0">
      <selection activeCell="F4" sqref="F4"/>
    </sheetView>
  </sheetViews>
  <sheetFormatPr defaultColWidth="8.58203125" defaultRowHeight="14"/>
  <cols>
    <col min="1" max="1" width="8.58203125" style="77"/>
    <col min="2" max="2" width="39.83203125" style="77" customWidth="1"/>
    <col min="3" max="7" width="17.5" style="77" customWidth="1"/>
    <col min="8" max="8" width="10.08203125" style="77" bestFit="1" customWidth="1"/>
    <col min="9" max="10" width="9.08203125" style="96" bestFit="1" customWidth="1"/>
    <col min="11" max="11" width="10.5" style="91" bestFit="1" customWidth="1"/>
    <col min="12" max="12" width="10.08203125" style="91" bestFit="1" customWidth="1"/>
    <col min="13" max="16384" width="8.58203125" style="77"/>
  </cols>
  <sheetData>
    <row r="1" spans="2:13" s="103" customFormat="1">
      <c r="D1" s="104"/>
      <c r="I1" s="120"/>
      <c r="J1" s="120"/>
      <c r="K1" s="116"/>
      <c r="L1" s="116"/>
    </row>
    <row r="2" spans="2:13" s="103" customFormat="1" ht="20">
      <c r="B2" s="105" t="s">
        <v>279</v>
      </c>
      <c r="D2" s="104"/>
      <c r="F2" s="165" t="s">
        <v>155</v>
      </c>
      <c r="H2" s="96"/>
      <c r="I2" s="96"/>
      <c r="J2" s="91"/>
      <c r="K2" s="91"/>
      <c r="L2" s="77"/>
    </row>
    <row r="3" spans="2:13" s="103" customFormat="1" ht="7.4" customHeight="1">
      <c r="B3" s="105"/>
      <c r="D3" s="104"/>
      <c r="H3" s="96"/>
      <c r="I3" s="96"/>
      <c r="J3" s="91"/>
      <c r="K3" s="91"/>
      <c r="L3" s="77"/>
    </row>
    <row r="4" spans="2:13" ht="15.5">
      <c r="B4" s="147" t="s">
        <v>118</v>
      </c>
      <c r="C4" s="147"/>
      <c r="D4" s="175" t="s">
        <v>182</v>
      </c>
      <c r="E4" s="147" t="s">
        <v>188</v>
      </c>
      <c r="F4" s="163">
        <f>F9+F16+F24+F31</f>
        <v>2104</v>
      </c>
      <c r="H4" s="96"/>
      <c r="J4" s="91"/>
      <c r="L4" s="77"/>
    </row>
    <row r="5" spans="2:13" ht="17.149999999999999" customHeight="1">
      <c r="B5" s="220" t="s">
        <v>280</v>
      </c>
      <c r="C5" s="143"/>
      <c r="H5" s="96"/>
      <c r="J5" s="91"/>
      <c r="L5" s="77"/>
    </row>
    <row r="6" spans="2:13" ht="17.149999999999999" customHeight="1">
      <c r="B6" s="112" t="s">
        <v>281</v>
      </c>
      <c r="H6" s="96"/>
      <c r="J6" s="91"/>
      <c r="L6" s="77"/>
    </row>
    <row r="7" spans="2:13" ht="8.15" customHeight="1">
      <c r="H7" s="96"/>
      <c r="J7" s="91"/>
      <c r="L7" s="77"/>
    </row>
    <row r="8" spans="2:13" s="133" customFormat="1" ht="22.4" customHeight="1">
      <c r="B8" s="77"/>
      <c r="C8" s="77"/>
      <c r="D8" s="77"/>
      <c r="E8" s="77"/>
      <c r="F8" s="77"/>
      <c r="G8" s="77"/>
      <c r="H8" s="96"/>
      <c r="I8" s="96"/>
      <c r="J8" s="91"/>
      <c r="K8" s="91"/>
      <c r="L8" s="77"/>
      <c r="M8" s="77"/>
    </row>
    <row r="9" spans="2:13" s="133" customFormat="1" ht="24.65" customHeight="1">
      <c r="B9" s="106" t="s">
        <v>99</v>
      </c>
      <c r="C9" s="98"/>
      <c r="D9" s="98"/>
      <c r="E9" s="98"/>
      <c r="F9" s="110">
        <f>SUM(F11:F13)</f>
        <v>1222</v>
      </c>
      <c r="G9" s="98"/>
      <c r="H9" s="96"/>
      <c r="I9" s="96"/>
      <c r="J9" s="91"/>
      <c r="K9" s="91"/>
      <c r="L9" s="77"/>
      <c r="M9" s="98"/>
    </row>
    <row r="10" spans="2:13" s="133" customFormat="1" ht="24.65" customHeight="1">
      <c r="B10" s="107" t="s">
        <v>126</v>
      </c>
      <c r="C10" s="108" t="s">
        <v>107</v>
      </c>
      <c r="D10" s="108" t="s">
        <v>115</v>
      </c>
      <c r="E10" s="108" t="s">
        <v>87</v>
      </c>
      <c r="F10" s="108" t="s">
        <v>122</v>
      </c>
      <c r="G10" s="98"/>
      <c r="H10" s="96"/>
      <c r="I10" s="96"/>
      <c r="J10" s="91"/>
      <c r="K10" s="91"/>
      <c r="L10" s="77"/>
      <c r="M10" s="98"/>
    </row>
    <row r="11" spans="2:13" s="133" customFormat="1" ht="24.65" customHeight="1">
      <c r="B11" s="78" t="s">
        <v>119</v>
      </c>
      <c r="C11" s="78">
        <v>1</v>
      </c>
      <c r="D11" s="78">
        <v>2</v>
      </c>
      <c r="E11" s="78">
        <v>286</v>
      </c>
      <c r="F11" s="95">
        <f>C11*D11*E11</f>
        <v>572</v>
      </c>
      <c r="G11" s="77"/>
      <c r="H11" s="96"/>
      <c r="I11" s="96"/>
      <c r="J11" s="91"/>
      <c r="K11" s="91"/>
      <c r="L11" s="77"/>
      <c r="M11" s="77"/>
    </row>
    <row r="12" spans="2:13" s="133" customFormat="1" ht="24.65" customHeight="1">
      <c r="B12" s="78" t="s">
        <v>120</v>
      </c>
      <c r="C12" s="78">
        <v>2</v>
      </c>
      <c r="D12" s="78">
        <v>2</v>
      </c>
      <c r="E12" s="78">
        <v>100</v>
      </c>
      <c r="F12" s="95">
        <f>C12*D12*E12</f>
        <v>400</v>
      </c>
      <c r="G12" s="77"/>
      <c r="H12" s="96"/>
      <c r="I12" s="96"/>
      <c r="J12" s="91"/>
      <c r="K12" s="91"/>
      <c r="L12" s="77"/>
      <c r="M12" s="77"/>
    </row>
    <row r="13" spans="2:13" s="133" customFormat="1" ht="24.65" customHeight="1">
      <c r="B13" s="78" t="s">
        <v>205</v>
      </c>
      <c r="C13" s="78">
        <v>1</v>
      </c>
      <c r="D13" s="78">
        <v>1</v>
      </c>
      <c r="E13" s="78">
        <v>250</v>
      </c>
      <c r="F13" s="95">
        <f>C13*D13*E13</f>
        <v>250</v>
      </c>
      <c r="G13" s="77"/>
      <c r="H13" s="96"/>
      <c r="I13" s="96"/>
      <c r="J13" s="91"/>
      <c r="K13" s="91"/>
      <c r="L13" s="77"/>
      <c r="M13" s="77"/>
    </row>
    <row r="14" spans="2:13" s="133" customFormat="1" ht="24.65" customHeight="1">
      <c r="B14" s="78" t="s">
        <v>116</v>
      </c>
      <c r="C14" s="78"/>
      <c r="D14" s="78"/>
      <c r="E14" s="78"/>
      <c r="F14" s="78"/>
      <c r="G14" s="77"/>
      <c r="H14" s="96"/>
      <c r="I14" s="96"/>
      <c r="J14" s="91"/>
      <c r="K14" s="91"/>
      <c r="L14" s="77"/>
      <c r="M14" s="77"/>
    </row>
    <row r="15" spans="2:13" s="133" customFormat="1" ht="24.65" customHeight="1">
      <c r="B15" s="77" t="s">
        <v>282</v>
      </c>
      <c r="C15" s="77"/>
      <c r="D15" s="77"/>
      <c r="E15" s="77"/>
      <c r="F15" s="77"/>
      <c r="G15" s="77"/>
      <c r="H15" s="96"/>
      <c r="I15" s="96"/>
      <c r="J15" s="91"/>
      <c r="K15" s="91"/>
      <c r="L15" s="77"/>
      <c r="M15" s="77"/>
    </row>
    <row r="16" spans="2:13" s="133" customFormat="1" ht="24.65" customHeight="1">
      <c r="B16" s="106" t="s">
        <v>123</v>
      </c>
      <c r="C16" s="77"/>
      <c r="D16" s="77"/>
      <c r="E16" s="77"/>
      <c r="F16" s="109">
        <f>SUM(F18:F22)</f>
        <v>0</v>
      </c>
      <c r="G16" s="77"/>
      <c r="H16" s="96"/>
      <c r="I16" s="96"/>
      <c r="J16" s="91"/>
      <c r="K16" s="91"/>
      <c r="L16" s="77"/>
      <c r="M16" s="77"/>
    </row>
    <row r="17" spans="2:13" s="133" customFormat="1" ht="24.65" customHeight="1">
      <c r="B17" s="107" t="s">
        <v>124</v>
      </c>
      <c r="C17" s="272" t="s">
        <v>125</v>
      </c>
      <c r="D17" s="272"/>
      <c r="E17" s="272"/>
      <c r="F17" s="107" t="s">
        <v>88</v>
      </c>
      <c r="G17" s="77"/>
      <c r="H17" s="96"/>
      <c r="I17" s="96"/>
      <c r="J17" s="91"/>
      <c r="K17" s="91"/>
      <c r="L17" s="77"/>
      <c r="M17" s="77"/>
    </row>
    <row r="18" spans="2:13" s="133" customFormat="1" ht="24.65" customHeight="1">
      <c r="B18" s="78"/>
      <c r="C18" s="270"/>
      <c r="D18" s="270"/>
      <c r="E18" s="270"/>
      <c r="F18" s="95"/>
      <c r="G18" s="77"/>
      <c r="H18" s="96"/>
      <c r="I18" s="96"/>
      <c r="J18" s="91"/>
      <c r="K18" s="91"/>
      <c r="L18" s="77"/>
      <c r="M18" s="77"/>
    </row>
    <row r="19" spans="2:13" s="133" customFormat="1" ht="24.65" customHeight="1">
      <c r="B19" s="78"/>
      <c r="C19" s="270"/>
      <c r="D19" s="270"/>
      <c r="E19" s="270"/>
      <c r="F19" s="78"/>
      <c r="G19" s="77"/>
      <c r="H19" s="96"/>
      <c r="I19" s="96"/>
      <c r="J19" s="91"/>
      <c r="K19" s="91"/>
      <c r="L19" s="77"/>
      <c r="M19" s="77"/>
    </row>
    <row r="20" spans="2:13" s="133" customFormat="1" ht="26.15" customHeight="1">
      <c r="B20" s="78"/>
      <c r="C20" s="270"/>
      <c r="D20" s="270"/>
      <c r="E20" s="270"/>
      <c r="F20" s="78"/>
      <c r="G20" s="77"/>
      <c r="H20" s="96"/>
      <c r="I20" s="96"/>
      <c r="J20" s="91"/>
      <c r="K20" s="91"/>
      <c r="L20" s="77"/>
      <c r="M20" s="77"/>
    </row>
    <row r="21" spans="2:13" s="133" customFormat="1" ht="26.15" customHeight="1">
      <c r="B21" s="78"/>
      <c r="C21" s="270"/>
      <c r="D21" s="270"/>
      <c r="E21" s="270"/>
      <c r="F21" s="78"/>
      <c r="G21" s="77"/>
      <c r="H21" s="96"/>
      <c r="I21" s="96"/>
      <c r="J21" s="91"/>
      <c r="K21" s="91"/>
      <c r="L21" s="77"/>
      <c r="M21" s="77"/>
    </row>
    <row r="22" spans="2:13" s="133" customFormat="1" ht="26.15" customHeight="1">
      <c r="B22" s="78"/>
      <c r="C22" s="270"/>
      <c r="D22" s="270"/>
      <c r="E22" s="270"/>
      <c r="F22" s="78"/>
      <c r="G22" s="77"/>
      <c r="H22" s="96"/>
      <c r="I22" s="96"/>
      <c r="J22" s="91"/>
      <c r="K22" s="91"/>
      <c r="L22" s="77"/>
      <c r="M22" s="77"/>
    </row>
    <row r="23" spans="2:13" ht="21" customHeight="1">
      <c r="H23" s="96"/>
      <c r="J23" s="91"/>
      <c r="L23" s="77"/>
    </row>
    <row r="24" spans="2:13" ht="20.149999999999999" customHeight="1">
      <c r="B24" s="106" t="s">
        <v>90</v>
      </c>
      <c r="F24" s="109">
        <f>SUM(F26:F30)</f>
        <v>0</v>
      </c>
      <c r="H24" s="96"/>
      <c r="J24" s="91"/>
      <c r="L24" s="77"/>
    </row>
    <row r="25" spans="2:13">
      <c r="B25" s="107" t="s">
        <v>124</v>
      </c>
      <c r="C25" s="108" t="s">
        <v>107</v>
      </c>
      <c r="D25" s="108" t="s">
        <v>127</v>
      </c>
      <c r="E25" s="108" t="s">
        <v>87</v>
      </c>
      <c r="F25" s="108" t="s">
        <v>122</v>
      </c>
      <c r="H25" s="96"/>
      <c r="J25" s="91"/>
      <c r="L25" s="77"/>
    </row>
    <row r="26" spans="2:13">
      <c r="B26" s="78" t="s">
        <v>135</v>
      </c>
      <c r="C26" s="78">
        <v>1</v>
      </c>
      <c r="D26" s="78">
        <f>D11</f>
        <v>2</v>
      </c>
      <c r="E26" s="78">
        <v>5</v>
      </c>
      <c r="F26" s="78"/>
      <c r="H26" s="96"/>
      <c r="J26" s="91"/>
      <c r="L26" s="77"/>
    </row>
    <row r="27" spans="2:13">
      <c r="B27" s="78" t="s">
        <v>136</v>
      </c>
      <c r="C27" s="78">
        <v>1</v>
      </c>
      <c r="D27" s="78">
        <f>D12</f>
        <v>2</v>
      </c>
      <c r="E27" s="78">
        <v>1</v>
      </c>
      <c r="F27" s="78"/>
      <c r="H27" s="96"/>
      <c r="J27" s="91"/>
      <c r="L27" s="77"/>
    </row>
    <row r="28" spans="2:13">
      <c r="B28" s="78" t="s">
        <v>137</v>
      </c>
      <c r="C28" s="78">
        <v>1</v>
      </c>
      <c r="D28" s="78">
        <f>D27</f>
        <v>2</v>
      </c>
      <c r="E28" s="78">
        <v>25</v>
      </c>
      <c r="F28" s="78"/>
      <c r="H28" s="96"/>
      <c r="J28" s="91"/>
      <c r="L28" s="77"/>
    </row>
    <row r="29" spans="2:13">
      <c r="B29" s="78"/>
      <c r="C29" s="78"/>
      <c r="D29" s="78"/>
      <c r="E29" s="78"/>
      <c r="F29" s="78"/>
      <c r="H29" s="96"/>
      <c r="J29" s="91"/>
      <c r="L29" s="77"/>
    </row>
    <row r="30" spans="2:13">
      <c r="H30" s="96"/>
      <c r="J30" s="91"/>
      <c r="L30" s="77"/>
    </row>
    <row r="31" spans="2:13">
      <c r="B31" s="98" t="s">
        <v>100</v>
      </c>
      <c r="E31" s="77" t="s">
        <v>188</v>
      </c>
      <c r="F31" s="109">
        <f>SUM(K32:K39)</f>
        <v>882</v>
      </c>
      <c r="G31" s="126"/>
      <c r="H31" s="96"/>
      <c r="J31" s="91"/>
      <c r="L31" s="77"/>
    </row>
    <row r="32" spans="2:13">
      <c r="B32" s="107" t="s">
        <v>103</v>
      </c>
      <c r="C32" s="273" t="s">
        <v>104</v>
      </c>
      <c r="D32" s="274"/>
      <c r="E32" s="275"/>
      <c r="F32" s="177" t="s">
        <v>105</v>
      </c>
      <c r="G32" s="113" t="s">
        <v>106</v>
      </c>
      <c r="H32" s="122" t="s">
        <v>107</v>
      </c>
      <c r="I32" s="122" t="s">
        <v>108</v>
      </c>
      <c r="J32" s="118" t="s">
        <v>109</v>
      </c>
      <c r="K32" s="118" t="s">
        <v>88</v>
      </c>
      <c r="L32" s="77"/>
    </row>
    <row r="33" spans="2:12">
      <c r="B33" s="107" t="s">
        <v>283</v>
      </c>
      <c r="C33" s="210"/>
      <c r="D33" s="211"/>
      <c r="E33" s="212"/>
      <c r="F33" s="177"/>
      <c r="G33" s="113"/>
      <c r="H33" s="122"/>
      <c r="I33" s="122"/>
      <c r="J33" s="118"/>
      <c r="K33" s="118">
        <v>832</v>
      </c>
      <c r="L33" s="77"/>
    </row>
    <row r="34" spans="2:12">
      <c r="B34" s="107" t="s">
        <v>256</v>
      </c>
      <c r="C34" s="210"/>
      <c r="D34" s="211"/>
      <c r="E34" s="212"/>
      <c r="F34" s="177"/>
      <c r="G34" s="113"/>
      <c r="H34" s="122"/>
      <c r="I34" s="122"/>
      <c r="J34" s="118"/>
      <c r="K34" s="118">
        <v>50</v>
      </c>
      <c r="L34" s="77"/>
    </row>
    <row r="35" spans="2:12">
      <c r="B35" s="107"/>
      <c r="C35" s="210"/>
      <c r="D35" s="211"/>
      <c r="E35" s="212"/>
      <c r="F35" s="177"/>
      <c r="G35" s="113"/>
      <c r="H35" s="122"/>
      <c r="I35" s="122"/>
      <c r="J35" s="118"/>
      <c r="K35" s="118"/>
      <c r="L35" s="77"/>
    </row>
    <row r="36" spans="2:12">
      <c r="B36" s="107"/>
      <c r="C36" s="210"/>
      <c r="D36" s="211"/>
      <c r="E36" s="212"/>
      <c r="F36" s="177"/>
      <c r="G36" s="113"/>
      <c r="H36" s="122"/>
      <c r="I36" s="122"/>
      <c r="J36" s="118"/>
      <c r="K36" s="118"/>
      <c r="L36" s="77"/>
    </row>
    <row r="37" spans="2:12">
      <c r="B37" s="107"/>
      <c r="C37" s="210"/>
      <c r="D37" s="211"/>
      <c r="E37" s="212"/>
      <c r="F37" s="177"/>
      <c r="G37" s="113"/>
      <c r="H37" s="122"/>
      <c r="I37" s="122"/>
      <c r="J37" s="118"/>
      <c r="K37" s="118"/>
      <c r="L37" s="171"/>
    </row>
    <row r="38" spans="2:12">
      <c r="B38" s="107"/>
      <c r="C38" s="210"/>
      <c r="D38" s="211"/>
      <c r="E38" s="212"/>
      <c r="F38" s="177"/>
      <c r="G38" s="113"/>
      <c r="H38" s="122"/>
      <c r="I38" s="122"/>
      <c r="J38" s="118"/>
      <c r="K38" s="118"/>
      <c r="L38" s="77"/>
    </row>
    <row r="39" spans="2:12">
      <c r="B39" s="107"/>
      <c r="C39" s="210"/>
      <c r="D39" s="211"/>
      <c r="E39" s="212"/>
      <c r="F39" s="177"/>
      <c r="G39" s="113"/>
      <c r="H39" s="122"/>
      <c r="I39" s="122"/>
      <c r="J39" s="118"/>
      <c r="K39" s="118"/>
      <c r="L39" s="77"/>
    </row>
    <row r="40" spans="2:12">
      <c r="B40" s="128"/>
      <c r="C40" s="279"/>
      <c r="D40" s="280"/>
      <c r="E40" s="281"/>
      <c r="F40" s="97"/>
      <c r="G40" s="114"/>
      <c r="H40" s="92"/>
      <c r="I40" s="92"/>
      <c r="J40" s="95"/>
      <c r="K40" s="119"/>
      <c r="L40" s="77"/>
    </row>
    <row r="41" spans="2:12">
      <c r="B41" s="128"/>
      <c r="C41" s="279"/>
      <c r="D41" s="280"/>
      <c r="E41" s="281"/>
      <c r="F41" s="97"/>
      <c r="G41" s="114"/>
      <c r="H41" s="92"/>
      <c r="I41" s="92"/>
      <c r="J41" s="95"/>
      <c r="K41" s="119"/>
      <c r="L41" s="77"/>
    </row>
    <row r="42" spans="2:12">
      <c r="B42" s="128"/>
      <c r="C42" s="276"/>
      <c r="D42" s="277"/>
      <c r="E42" s="278"/>
      <c r="F42" s="97"/>
      <c r="G42" s="114"/>
      <c r="H42" s="92"/>
      <c r="I42" s="92"/>
      <c r="J42" s="95"/>
      <c r="K42" s="119"/>
      <c r="L42" s="77"/>
    </row>
    <row r="43" spans="2:12">
      <c r="B43" s="78"/>
      <c r="C43" s="276"/>
      <c r="D43" s="277"/>
      <c r="E43" s="278"/>
      <c r="F43" s="97"/>
      <c r="G43" s="80"/>
      <c r="H43" s="92"/>
      <c r="I43" s="92"/>
      <c r="J43" s="119"/>
      <c r="K43" s="119"/>
      <c r="L43" s="77"/>
    </row>
    <row r="44" spans="2:12">
      <c r="B44" s="78"/>
      <c r="C44" s="294"/>
      <c r="D44" s="295"/>
      <c r="E44" s="296"/>
      <c r="F44" s="97"/>
      <c r="G44" s="80"/>
      <c r="H44" s="94"/>
      <c r="I44" s="94"/>
      <c r="J44" s="119"/>
      <c r="K44" s="119">
        <f t="shared" ref="K44:K48" si="0">I44*J44</f>
        <v>0</v>
      </c>
      <c r="L44" s="77"/>
    </row>
    <row r="45" spans="2:12">
      <c r="B45" s="78"/>
      <c r="C45" s="276"/>
      <c r="D45" s="277"/>
      <c r="E45" s="278"/>
      <c r="F45" s="97"/>
      <c r="G45" s="80"/>
      <c r="H45" s="92"/>
      <c r="I45" s="92"/>
      <c r="J45" s="95"/>
      <c r="K45" s="119">
        <f t="shared" si="0"/>
        <v>0</v>
      </c>
      <c r="L45" s="77"/>
    </row>
    <row r="46" spans="2:12">
      <c r="B46" s="78"/>
      <c r="C46" s="276"/>
      <c r="D46" s="277"/>
      <c r="E46" s="278"/>
      <c r="F46" s="97"/>
      <c r="G46" s="80"/>
      <c r="H46" s="92"/>
      <c r="I46" s="92"/>
      <c r="J46" s="95"/>
      <c r="K46" s="119">
        <f t="shared" si="0"/>
        <v>0</v>
      </c>
      <c r="L46" s="77"/>
    </row>
    <row r="47" spans="2:12">
      <c r="B47" s="78"/>
      <c r="C47" s="276"/>
      <c r="D47" s="277"/>
      <c r="E47" s="278"/>
      <c r="F47" s="97"/>
      <c r="G47" s="80"/>
      <c r="H47" s="92"/>
      <c r="I47" s="92"/>
      <c r="J47" s="95"/>
      <c r="K47" s="119">
        <f t="shared" si="0"/>
        <v>0</v>
      </c>
      <c r="L47" s="77"/>
    </row>
    <row r="48" spans="2:12">
      <c r="B48" s="78"/>
      <c r="C48" s="276"/>
      <c r="D48" s="277"/>
      <c r="E48" s="278"/>
      <c r="F48" s="97"/>
      <c r="G48" s="80"/>
      <c r="H48" s="92"/>
      <c r="I48" s="92"/>
      <c r="J48" s="95"/>
      <c r="K48" s="119">
        <f t="shared" si="0"/>
        <v>0</v>
      </c>
      <c r="L48" s="77"/>
    </row>
  </sheetData>
  <mergeCells count="16">
    <mergeCell ref="C48:E48"/>
    <mergeCell ref="C43:E43"/>
    <mergeCell ref="C44:E44"/>
    <mergeCell ref="C45:E45"/>
    <mergeCell ref="C46:E46"/>
    <mergeCell ref="C47:E47"/>
    <mergeCell ref="C22:E22"/>
    <mergeCell ref="C32:E32"/>
    <mergeCell ref="C40:E40"/>
    <mergeCell ref="C41:E41"/>
    <mergeCell ref="C42:E42"/>
    <mergeCell ref="C17:E17"/>
    <mergeCell ref="C18:E18"/>
    <mergeCell ref="C19:E19"/>
    <mergeCell ref="C20:E20"/>
    <mergeCell ref="C21:E2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5</vt:i4>
      </vt:variant>
    </vt:vector>
  </HeadingPairs>
  <TitlesOfParts>
    <vt:vector size="20" baseType="lpstr">
      <vt:lpstr>New Plots</vt:lpstr>
      <vt:lpstr>Steeped Roof Design</vt:lpstr>
      <vt:lpstr>Summary Table</vt:lpstr>
      <vt:lpstr>Drawings</vt:lpstr>
      <vt:lpstr>Climabead</vt:lpstr>
      <vt:lpstr>Operational Costs</vt:lpstr>
      <vt:lpstr>Structure</vt:lpstr>
      <vt:lpstr>Roof</vt:lpstr>
      <vt:lpstr>Windows&amp;Door</vt:lpstr>
      <vt:lpstr>Heating-MVHR</vt:lpstr>
      <vt:lpstr>Plumb&amp;Elec</vt:lpstr>
      <vt:lpstr>Ext Cladding</vt:lpstr>
      <vt:lpstr>Veranda</vt:lpstr>
      <vt:lpstr>Internal Fit-Out</vt:lpstr>
      <vt:lpstr>Kitchen</vt:lpstr>
      <vt:lpstr>'Heating-MVHR'!Print_Area</vt:lpstr>
      <vt:lpstr>'New Plots'!Print_Area</vt:lpstr>
      <vt:lpstr>'Operational Costs'!Print_Area</vt:lpstr>
      <vt:lpstr>'Steeped Roof Design'!Print_Area</vt:lpstr>
      <vt:lpstr>'Summary Table'!Print_Area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Robby Craigs</dc:creator>
  <cp:lastModifiedBy>John Evans</cp:lastModifiedBy>
  <cp:lastPrinted>2022-10-17T07:27:44Z</cp:lastPrinted>
  <dcterms:created xsi:type="dcterms:W3CDTF">2016-04-18T14:33:20Z</dcterms:created>
  <dcterms:modified xsi:type="dcterms:W3CDTF">2023-06-16T15:37:42Z</dcterms:modified>
</cp:coreProperties>
</file>