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philip_scott_uwtsd_ac_uk/Documents/__UWTSD/Teaching/MSc/Plans/2024-25/"/>
    </mc:Choice>
  </mc:AlternateContent>
  <xr:revisionPtr revIDLastSave="1260" documentId="8_{1E94BF1D-9FFD-4701-9969-9201B4DBCC06}" xr6:coauthVersionLast="47" xr6:coauthVersionMax="47" xr10:uidLastSave="{49FE12CE-6D64-4FC5-82B6-A36D7EEA7394}"/>
  <bookViews>
    <workbookView xWindow="-120" yWindow="-120" windowWidth="38640" windowHeight="15840" xr2:uid="{852CDD67-6D32-42E9-AB74-71A7ADCC72BF}"/>
  </bookViews>
  <sheets>
    <sheet name="Interactive session summary" sheetId="9" r:id="rId1"/>
    <sheet name="Cohort 4 Y1" sheetId="4" r:id="rId2"/>
    <sheet name="Cohort 3 Y2" sheetId="3" r:id="rId3"/>
    <sheet name="Cohort 2 Y3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4" l="1"/>
  <c r="K30" i="3"/>
  <c r="K13" i="3"/>
  <c r="K30" i="4"/>
  <c r="K13" i="4"/>
  <c r="O2" i="4"/>
  <c r="P2" i="4"/>
  <c r="U4" i="3"/>
  <c r="U3" i="3"/>
  <c r="U2" i="3"/>
  <c r="I34" i="3"/>
  <c r="I33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3" i="3"/>
  <c r="I12" i="3"/>
  <c r="I11" i="3"/>
  <c r="I10" i="3"/>
  <c r="I9" i="3"/>
  <c r="I8" i="3"/>
  <c r="I7" i="3"/>
  <c r="I6" i="3"/>
  <c r="I5" i="3"/>
  <c r="I4" i="3"/>
  <c r="I3" i="3"/>
  <c r="I2" i="3"/>
  <c r="I34" i="4"/>
  <c r="I33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3" i="4"/>
  <c r="I12" i="4"/>
  <c r="I11" i="4"/>
  <c r="I10" i="4"/>
  <c r="I9" i="4"/>
  <c r="I8" i="4"/>
  <c r="I7" i="4"/>
  <c r="I6" i="4"/>
  <c r="I5" i="4"/>
  <c r="I4" i="4"/>
  <c r="I3" i="4"/>
  <c r="I2" i="4"/>
  <c r="H29" i="4"/>
  <c r="V4" i="4" s="1"/>
  <c r="U4" i="4"/>
  <c r="U3" i="4"/>
  <c r="C2" i="5"/>
  <c r="H30" i="3"/>
  <c r="H13" i="4"/>
  <c r="H9" i="3"/>
  <c r="U2" i="4"/>
  <c r="B2" i="3"/>
  <c r="D2" i="3" s="1"/>
  <c r="P3" i="4"/>
  <c r="O3" i="4"/>
  <c r="J34" i="4"/>
  <c r="H8" i="4"/>
  <c r="H5" i="4"/>
  <c r="H11" i="4"/>
  <c r="B3" i="4"/>
  <c r="B4" i="4" s="1"/>
  <c r="D2" i="4"/>
  <c r="A2" i="9" s="1"/>
  <c r="E2" i="9" s="1"/>
  <c r="B3" i="5"/>
  <c r="B4" i="5" s="1"/>
  <c r="B5" i="5" s="1"/>
  <c r="B6" i="5" s="1"/>
  <c r="B7" i="5" s="1"/>
  <c r="B8" i="5" s="1"/>
  <c r="B9" i="5" s="1"/>
  <c r="B10" i="5" s="1"/>
  <c r="B11" i="5" s="1"/>
  <c r="B12" i="5" s="1"/>
  <c r="B13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3" i="5" s="1"/>
  <c r="B34" i="5" s="1"/>
  <c r="B35" i="5" s="1"/>
  <c r="B36" i="5" s="1"/>
  <c r="C36" i="5" s="1"/>
  <c r="H6" i="3"/>
  <c r="P3" i="3"/>
  <c r="H18" i="3"/>
  <c r="H20" i="4"/>
  <c r="H17" i="4"/>
  <c r="J30" i="4" s="1"/>
  <c r="H2" i="4"/>
  <c r="J34" i="3"/>
  <c r="H28" i="3"/>
  <c r="P2" i="3" s="1"/>
  <c r="H25" i="3"/>
  <c r="H22" i="3"/>
  <c r="H13" i="3"/>
  <c r="H11" i="3"/>
  <c r="H3" i="3"/>
  <c r="J13" i="3" s="1"/>
  <c r="S3" i="3"/>
  <c r="H35" i="3" l="1"/>
  <c r="J13" i="4"/>
  <c r="S2" i="3"/>
  <c r="J30" i="3"/>
  <c r="U5" i="3"/>
  <c r="B2" i="9"/>
  <c r="B5" i="4"/>
  <c r="D4" i="4"/>
  <c r="P5" i="4"/>
  <c r="V3" i="4"/>
  <c r="D3" i="4"/>
  <c r="B6" i="4"/>
  <c r="D5" i="4"/>
  <c r="S2" i="4"/>
  <c r="V2" i="4"/>
  <c r="V5" i="4" s="1"/>
  <c r="S3" i="4"/>
  <c r="J35" i="4"/>
  <c r="H35" i="4"/>
  <c r="S4" i="4"/>
  <c r="U5" i="4"/>
  <c r="C2" i="9"/>
  <c r="F2" i="9"/>
  <c r="G2" i="9" s="1"/>
  <c r="O5" i="4"/>
  <c r="B3" i="3"/>
  <c r="C6" i="5"/>
  <c r="C8" i="5"/>
  <c r="C17" i="5"/>
  <c r="C15" i="5"/>
  <c r="C23" i="5"/>
  <c r="C31" i="5"/>
  <c r="C7" i="5"/>
  <c r="C16" i="5"/>
  <c r="C24" i="5"/>
  <c r="C33" i="5"/>
  <c r="C9" i="5"/>
  <c r="C18" i="5"/>
  <c r="C26" i="5"/>
  <c r="C35" i="5"/>
  <c r="C25" i="5"/>
  <c r="C10" i="5"/>
  <c r="C19" i="5"/>
  <c r="C27" i="5"/>
  <c r="C34" i="5"/>
  <c r="C3" i="5"/>
  <c r="C11" i="5"/>
  <c r="C20" i="5"/>
  <c r="C28" i="5"/>
  <c r="C4" i="5"/>
  <c r="C12" i="5"/>
  <c r="C21" i="5"/>
  <c r="C29" i="5"/>
  <c r="C5" i="5"/>
  <c r="C13" i="5"/>
  <c r="C22" i="5"/>
  <c r="C30" i="5"/>
  <c r="P5" i="3"/>
  <c r="B4" i="3" l="1"/>
  <c r="B5" i="3" s="1"/>
  <c r="S5" i="4"/>
  <c r="A3" i="9"/>
  <c r="B7" i="4"/>
  <c r="D6" i="4"/>
  <c r="D4" i="3"/>
  <c r="D3" i="3"/>
  <c r="I2" i="9" s="1"/>
  <c r="J2" i="9" s="1"/>
  <c r="D5" i="3"/>
  <c r="B6" i="3"/>
  <c r="B3" i="9" l="1"/>
  <c r="D7" i="4"/>
  <c r="B8" i="4"/>
  <c r="F3" i="9"/>
  <c r="C3" i="9"/>
  <c r="E3" i="9"/>
  <c r="M2" i="9"/>
  <c r="K2" i="9"/>
  <c r="N2" i="9"/>
  <c r="B7" i="3"/>
  <c r="D6" i="3"/>
  <c r="G3" i="9" l="1"/>
  <c r="B9" i="4"/>
  <c r="D8" i="4"/>
  <c r="O2" i="9"/>
  <c r="I3" i="9"/>
  <c r="J3" i="9" s="1"/>
  <c r="D7" i="3"/>
  <c r="B8" i="3"/>
  <c r="B10" i="4" l="1"/>
  <c r="T2" i="4" s="1"/>
  <c r="D9" i="4"/>
  <c r="A4" i="9"/>
  <c r="B9" i="3"/>
  <c r="D8" i="3"/>
  <c r="M3" i="9"/>
  <c r="N3" i="9"/>
  <c r="K3" i="9"/>
  <c r="B4" i="9" l="1"/>
  <c r="C4" i="9"/>
  <c r="F4" i="9"/>
  <c r="E4" i="9"/>
  <c r="B11" i="4"/>
  <c r="D10" i="4"/>
  <c r="O3" i="9"/>
  <c r="B10" i="3"/>
  <c r="T2" i="3" s="1"/>
  <c r="D9" i="3"/>
  <c r="G4" i="9" l="1"/>
  <c r="B12" i="4"/>
  <c r="D11" i="4"/>
  <c r="I4" i="9"/>
  <c r="J4" i="9" s="1"/>
  <c r="D10" i="3"/>
  <c r="B11" i="3"/>
  <c r="B13" i="4" l="1"/>
  <c r="D12" i="4"/>
  <c r="A5" i="9"/>
  <c r="B12" i="3"/>
  <c r="D11" i="3"/>
  <c r="M4" i="9"/>
  <c r="N4" i="9"/>
  <c r="K4" i="9"/>
  <c r="B5" i="9" l="1"/>
  <c r="C5" i="9"/>
  <c r="E5" i="9"/>
  <c r="F5" i="9"/>
  <c r="D13" i="4"/>
  <c r="B14" i="4"/>
  <c r="O4" i="9"/>
  <c r="I5" i="9"/>
  <c r="J5" i="9" s="1"/>
  <c r="B13" i="3"/>
  <c r="D12" i="3"/>
  <c r="G5" i="9" l="1"/>
  <c r="B15" i="4"/>
  <c r="B16" i="4" s="1"/>
  <c r="B17" i="4" s="1"/>
  <c r="A6" i="9"/>
  <c r="B14" i="3"/>
  <c r="B15" i="3" s="1"/>
  <c r="B16" i="3" s="1"/>
  <c r="B17" i="3" s="1"/>
  <c r="D13" i="3"/>
  <c r="M5" i="9"/>
  <c r="K5" i="9"/>
  <c r="N5" i="9"/>
  <c r="B6" i="9" l="1"/>
  <c r="E6" i="9"/>
  <c r="C6" i="9"/>
  <c r="F6" i="9"/>
  <c r="G6" i="9" s="1"/>
  <c r="B18" i="4"/>
  <c r="D17" i="4"/>
  <c r="O5" i="9"/>
  <c r="I6" i="9"/>
  <c r="J6" i="9" s="1"/>
  <c r="B18" i="3"/>
  <c r="D17" i="3"/>
  <c r="A7" i="9" l="1"/>
  <c r="B7" i="9" s="1"/>
  <c r="B19" i="4"/>
  <c r="D18" i="4"/>
  <c r="D18" i="3"/>
  <c r="B19" i="3"/>
  <c r="N6" i="9"/>
  <c r="M6" i="9"/>
  <c r="K6" i="9"/>
  <c r="B20" i="4" l="1"/>
  <c r="D19" i="4"/>
  <c r="E7" i="9"/>
  <c r="F7" i="9"/>
  <c r="C7" i="9"/>
  <c r="O6" i="9"/>
  <c r="B20" i="3"/>
  <c r="D19" i="3"/>
  <c r="I7" i="9"/>
  <c r="J7" i="9" s="1"/>
  <c r="G7" i="9" l="1"/>
  <c r="D20" i="4"/>
  <c r="A8" i="9" s="1"/>
  <c r="B8" i="9" s="1"/>
  <c r="B21" i="4"/>
  <c r="D20" i="3"/>
  <c r="B21" i="3"/>
  <c r="M7" i="9"/>
  <c r="K7" i="9"/>
  <c r="N7" i="9"/>
  <c r="B22" i="4" l="1"/>
  <c r="D21" i="4"/>
  <c r="O7" i="9"/>
  <c r="B22" i="3"/>
  <c r="T3" i="3" s="1"/>
  <c r="D21" i="3"/>
  <c r="B23" i="4" l="1"/>
  <c r="D22" i="4"/>
  <c r="T3" i="4"/>
  <c r="D22" i="3"/>
  <c r="B23" i="3"/>
  <c r="C8" i="9" l="1"/>
  <c r="F8" i="9"/>
  <c r="E8" i="9"/>
  <c r="D23" i="4"/>
  <c r="A9" i="9" s="1"/>
  <c r="B24" i="4"/>
  <c r="B24" i="3"/>
  <c r="D23" i="3"/>
  <c r="I8" i="9"/>
  <c r="J8" i="9" s="1"/>
  <c r="F9" i="9" l="1"/>
  <c r="E9" i="9"/>
  <c r="B9" i="9"/>
  <c r="C9" i="9"/>
  <c r="B25" i="4"/>
  <c r="D24" i="4"/>
  <c r="G8" i="9"/>
  <c r="M8" i="9"/>
  <c r="N8" i="9"/>
  <c r="K8" i="9"/>
  <c r="D24" i="3"/>
  <c r="B25" i="3"/>
  <c r="G9" i="9" l="1"/>
  <c r="B26" i="4"/>
  <c r="D25" i="4"/>
  <c r="B26" i="3"/>
  <c r="D25" i="3"/>
  <c r="O8" i="9"/>
  <c r="D26" i="4" l="1"/>
  <c r="A10" i="9" s="1"/>
  <c r="B10" i="9" s="1"/>
  <c r="B27" i="4"/>
  <c r="I10" i="9"/>
  <c r="J10" i="9" s="1"/>
  <c r="D26" i="3"/>
  <c r="B27" i="3"/>
  <c r="D27" i="4" l="1"/>
  <c r="B28" i="4"/>
  <c r="E10" i="9"/>
  <c r="C10" i="9"/>
  <c r="F10" i="9"/>
  <c r="B28" i="3"/>
  <c r="D27" i="3"/>
  <c r="M10" i="9"/>
  <c r="N10" i="9"/>
  <c r="K10" i="9"/>
  <c r="G10" i="9" l="1"/>
  <c r="B29" i="4"/>
  <c r="D28" i="4"/>
  <c r="O10" i="9"/>
  <c r="B29" i="3"/>
  <c r="D28" i="3"/>
  <c r="B30" i="4" l="1"/>
  <c r="A11" i="9"/>
  <c r="I11" i="9"/>
  <c r="J11" i="9" s="1"/>
  <c r="D29" i="3"/>
  <c r="B30" i="3"/>
  <c r="B11" i="9" l="1"/>
  <c r="A14" i="9"/>
  <c r="C11" i="9"/>
  <c r="E11" i="9"/>
  <c r="F11" i="9"/>
  <c r="D30" i="4"/>
  <c r="B31" i="4"/>
  <c r="B32" i="4" s="1"/>
  <c r="B33" i="4" s="1"/>
  <c r="B31" i="3"/>
  <c r="B32" i="3" s="1"/>
  <c r="B33" i="3" s="1"/>
  <c r="D33" i="3" s="1"/>
  <c r="D30" i="3"/>
  <c r="M11" i="9"/>
  <c r="N11" i="9"/>
  <c r="K11" i="9"/>
  <c r="G11" i="9" l="1"/>
  <c r="D33" i="4"/>
  <c r="B34" i="4"/>
  <c r="B34" i="3"/>
  <c r="O11" i="9"/>
  <c r="I12" i="9"/>
  <c r="J12" i="9" s="1"/>
  <c r="D34" i="3" l="1"/>
  <c r="T4" i="3"/>
  <c r="D34" i="4"/>
  <c r="T4" i="4"/>
  <c r="T5" i="4" s="1"/>
  <c r="T5" i="3"/>
  <c r="O2" i="3"/>
  <c r="O3" i="3"/>
  <c r="M12" i="9"/>
  <c r="N12" i="9"/>
  <c r="K12" i="9"/>
  <c r="I14" i="9"/>
  <c r="O12" i="9" l="1"/>
  <c r="O5" i="3"/>
  <c r="G14" i="9" l="1"/>
  <c r="O14" i="9"/>
  <c r="J35" i="3"/>
  <c r="S4" i="3" l="1"/>
  <c r="S5" i="3" s="1"/>
</calcChain>
</file>

<file path=xl/sharedStrings.xml><?xml version="1.0" encoding="utf-8"?>
<sst xmlns="http://schemas.openxmlformats.org/spreadsheetml/2006/main" count="213" uniqueCount="56">
  <si>
    <t>Cohort 4 Year 1</t>
  </si>
  <si>
    <t>MSc week</t>
  </si>
  <si>
    <t>Module</t>
  </si>
  <si>
    <t>Topic</t>
  </si>
  <si>
    <t>Start time</t>
  </si>
  <si>
    <t>End time</t>
  </si>
  <si>
    <t>Duration</t>
  </si>
  <si>
    <t>Cohort 3 Year 2</t>
  </si>
  <si>
    <t>Induction; academic skills; module intro; WHO strategy; Rumball-Smith 2019</t>
  </si>
  <si>
    <t>Soft systems methodology.</t>
  </si>
  <si>
    <t>BMDS7008-03: Global digital health</t>
  </si>
  <si>
    <t>BMDS7002-04: Understanding Human Factors and Systems Optimisation</t>
  </si>
  <si>
    <t>BMDS7008-05: Learning health systems - data and knowledge driven performance</t>
  </si>
  <si>
    <t>BMDS7002-06: Wicked Problems</t>
  </si>
  <si>
    <t>BMDS7009-01: Intro to socio-technical project and programme management using STAT-HI</t>
  </si>
  <si>
    <t>Epistemology and history of CDS; CW topic selection</t>
  </si>
  <si>
    <t>Student presentations; BMDS7009 CW Q&amp;A</t>
  </si>
  <si>
    <t>Student presentations</t>
  </si>
  <si>
    <t>Project, programme and change methodologies (PS recorded) (see BMDS7000 21/10/21); Ed case studies</t>
  </si>
  <si>
    <t>SR/meta-analysis; Jeremy Wyatt EBM;  Shaun Rowark RWE</t>
  </si>
  <si>
    <t>Transformation in complex environments; workflow modelling; BCW intro</t>
  </si>
  <si>
    <t>NICE, CBK (as part 2 of 19/01/23 and updates); ontologies and taxonomies; reasoning; Rogers SNCT usage</t>
  </si>
  <si>
    <t>BMDS7007-01 NHS Providers guidance</t>
  </si>
  <si>
    <t>BMDS7010-01 Install SPSS, review dissertation guidance</t>
  </si>
  <si>
    <t>BMDS7007-04 Eason</t>
  </si>
  <si>
    <t xml:space="preserve">BMDS7010-02 </t>
  </si>
  <si>
    <t>BMDS7010 13:00-15:00 DM, AI and ML 15:00-17:00 Qualitative</t>
  </si>
  <si>
    <t>Week</t>
  </si>
  <si>
    <t>W/C</t>
  </si>
  <si>
    <t>Session type</t>
  </si>
  <si>
    <t>Session date</t>
  </si>
  <si>
    <t>Hours</t>
  </si>
  <si>
    <t>Term total h</t>
  </si>
  <si>
    <t>Term total sync</t>
  </si>
  <si>
    <t>Notes</t>
  </si>
  <si>
    <t>Sessions</t>
  </si>
  <si>
    <t>Weeks</t>
  </si>
  <si>
    <t>Sync</t>
  </si>
  <si>
    <t>Sync H</t>
  </si>
  <si>
    <t>BMDS7008</t>
  </si>
  <si>
    <t>Async</t>
  </si>
  <si>
    <t>BMDS7009</t>
  </si>
  <si>
    <t>BMDS7007</t>
  </si>
  <si>
    <t>No teaching</t>
  </si>
  <si>
    <t>Good Friday 18/04/2025</t>
  </si>
  <si>
    <t>Easter Monday 21/04/2025</t>
  </si>
  <si>
    <t>Bank Holiday 05/05/2025</t>
  </si>
  <si>
    <t>TOTAL</t>
  </si>
  <si>
    <t>BMDS7002</t>
  </si>
  <si>
    <t>BMDS7003</t>
  </si>
  <si>
    <t>BMDS7010</t>
  </si>
  <si>
    <t>Notional study date (Thurs)</t>
  </si>
  <si>
    <t>Supervision starts</t>
  </si>
  <si>
    <t>No supervision</t>
  </si>
  <si>
    <t>Progress review during January</t>
  </si>
  <si>
    <t>Submission deadline: 06/05/25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</si>
</sst>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;@"/>
    <numFmt numFmtId="165" formatCode="[$-F400]h:mm:ss\ AM/PM"/>
    <numFmt numFmtId="166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4.9989318521683403E-2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0" fontId="1" fillId="0" borderId="0" xfId="0" applyFont="1"/>
    <xf numFmtId="20" fontId="0" fillId="0" borderId="0" xfId="0" applyNumberFormat="1"/>
    <xf numFmtId="164" fontId="1" fillId="0" borderId="0" xfId="0" applyNumberFormat="1" applyFont="1"/>
    <xf numFmtId="164" fontId="0" fillId="0" borderId="0" xfId="0" applyNumberFormat="1"/>
    <xf numFmtId="14" fontId="0" fillId="2" borderId="0" xfId="0" applyNumberFormat="1" applyFill="1"/>
    <xf numFmtId="0" fontId="0" fillId="2" borderId="0" xfId="0" applyFill="1"/>
    <xf numFmtId="20" fontId="0" fillId="2" borderId="0" xfId="0" applyNumberFormat="1" applyFill="1"/>
    <xf numFmtId="0" fontId="0" fillId="3" borderId="0" xfId="0" applyFill="1"/>
    <xf numFmtId="0" fontId="1" fillId="0" borderId="1" xfId="0" applyFont="1" applyBorder="1"/>
    <xf numFmtId="14" fontId="0" fillId="0" borderId="1" xfId="0" applyNumberFormat="1" applyBorder="1"/>
    <xf numFmtId="0" fontId="0" fillId="0" borderId="1" xfId="0" applyBorder="1"/>
    <xf numFmtId="14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4" fontId="0" fillId="0" borderId="5" xfId="0" applyNumberFormat="1" applyBorder="1"/>
    <xf numFmtId="0" fontId="1" fillId="0" borderId="6" xfId="0" applyFont="1" applyBorder="1"/>
    <xf numFmtId="164" fontId="1" fillId="0" borderId="6" xfId="0" applyNumberFormat="1" applyFont="1" applyBorder="1"/>
    <xf numFmtId="165" fontId="0" fillId="0" borderId="1" xfId="0" applyNumberFormat="1" applyBorder="1"/>
    <xf numFmtId="166" fontId="0" fillId="0" borderId="1" xfId="0" applyNumberFormat="1" applyBorder="1"/>
    <xf numFmtId="166" fontId="0" fillId="0" borderId="6" xfId="0" applyNumberFormat="1" applyBorder="1"/>
    <xf numFmtId="0" fontId="0" fillId="0" borderId="4" xfId="0" applyBorder="1"/>
    <xf numFmtId="0" fontId="2" fillId="0" borderId="0" xfId="0" applyFont="1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70E6E-BE1F-4C57-889E-65180334F3FE}">
  <dimension ref="A1:O14"/>
  <sheetViews>
    <sheetView tabSelected="1" workbookViewId="0">
      <selection activeCell="P1" sqref="P1:P1048576"/>
    </sheetView>
  </sheetViews>
  <sheetFormatPr defaultRowHeight="15" x14ac:dyDescent="0.25"/>
  <cols>
    <col min="1" max="1" width="18.85546875" customWidth="1"/>
    <col min="2" max="2" width="11.7109375" customWidth="1"/>
    <col min="3" max="3" width="11.85546875" customWidth="1"/>
    <col min="4" max="4" width="90.140625" hidden="1" customWidth="1"/>
    <col min="5" max="5" width="10.28515625" customWidth="1"/>
    <col min="6" max="6" width="13" customWidth="1"/>
    <col min="7" max="7" width="13.42578125" customWidth="1"/>
    <col min="8" max="8" width="3.85546875" customWidth="1"/>
    <col min="9" max="9" width="19.5703125" customWidth="1"/>
    <col min="10" max="10" width="12.85546875" customWidth="1"/>
    <col min="11" max="11" width="12.140625" customWidth="1"/>
    <col min="12" max="12" width="102.42578125" hidden="1" customWidth="1"/>
    <col min="13" max="13" width="10.7109375" customWidth="1"/>
    <col min="14" max="14" width="9.42578125" customWidth="1"/>
    <col min="15" max="15" width="8.5703125" customWidth="1"/>
  </cols>
  <sheetData>
    <row r="1" spans="1:15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7" t="s">
        <v>6</v>
      </c>
      <c r="H1" s="2"/>
      <c r="I1" s="10" t="s">
        <v>7</v>
      </c>
      <c r="J1" s="10" t="s">
        <v>1</v>
      </c>
      <c r="K1" s="10" t="s">
        <v>2</v>
      </c>
      <c r="L1" s="10" t="s">
        <v>3</v>
      </c>
      <c r="M1" s="10" t="s">
        <v>4</v>
      </c>
      <c r="N1" s="10" t="s">
        <v>5</v>
      </c>
      <c r="O1" s="17" t="s">
        <v>6</v>
      </c>
    </row>
    <row r="2" spans="1:15" x14ac:dyDescent="0.25">
      <c r="A2" s="11">
        <f>'Cohort 4 Y1'!D2</f>
        <v>45561</v>
      </c>
      <c r="B2" s="12">
        <f>VLOOKUP(A2,'Cohort 4 Y1'!$D$2:$I$34,6,FALSE)</f>
        <v>1</v>
      </c>
      <c r="C2" s="11" t="str">
        <f>VLOOKUP(A2,'Cohort 4 Y1'!$D$2:$H$34,2,FALSE)</f>
        <v>BMDS7008</v>
      </c>
      <c r="D2" s="12" t="s">
        <v>8</v>
      </c>
      <c r="E2" s="20">
        <f>VLOOKUP(A2,'Cohort 4 Y1'!D2:H34,3,FALSE)</f>
        <v>0.54166666666666663</v>
      </c>
      <c r="F2" s="20">
        <f>VLOOKUP(A2,'Cohort 4 Y1'!D2:H34,4,FALSE)</f>
        <v>0.70833333333333337</v>
      </c>
      <c r="G2" s="21">
        <f>F2-E2</f>
        <v>0.16666666666666674</v>
      </c>
      <c r="H2" s="3"/>
      <c r="I2" s="11">
        <f>'Cohort 3 Y2'!D3</f>
        <v>45568</v>
      </c>
      <c r="J2" s="12">
        <f>VLOOKUP(I2,'Cohort 3 Y2'!$D$2:$I$34,6,FALSE)</f>
        <v>2</v>
      </c>
      <c r="K2" s="11" t="str">
        <f>VLOOKUP(I2,'Cohort 3 Y2'!$D$2:$H$36,2,FALSE)</f>
        <v>BMDS7002</v>
      </c>
      <c r="L2" s="12" t="s">
        <v>9</v>
      </c>
      <c r="M2" s="20">
        <f>VLOOKUP(I2,'Cohort 3 Y2'!D2:H36,3,FALSE)</f>
        <v>0.54166666666666663</v>
      </c>
      <c r="N2" s="20">
        <f>VLOOKUP(I2,'Cohort 3 Y2'!D2:H36,4,FALSE)</f>
        <v>0.70833333333333337</v>
      </c>
      <c r="O2" s="21">
        <f>N2-M2</f>
        <v>0.16666666666666674</v>
      </c>
    </row>
    <row r="3" spans="1:15" x14ac:dyDescent="0.25">
      <c r="A3" s="11">
        <f>'Cohort 4 Y1'!D5</f>
        <v>45582</v>
      </c>
      <c r="B3" s="12">
        <f>VLOOKUP(A3,'Cohort 4 Y1'!$D$2:$I$34,6,FALSE)</f>
        <v>4</v>
      </c>
      <c r="C3" s="11" t="str">
        <f>VLOOKUP(A3,'Cohort 4 Y1'!$D$2:$H$34,2,FALSE)</f>
        <v>BMDS7008</v>
      </c>
      <c r="D3" s="12" t="s">
        <v>10</v>
      </c>
      <c r="E3" s="20">
        <f>VLOOKUP(A3,'Cohort 4 Y1'!D3:H35,3,FALSE)</f>
        <v>0.54166666666666663</v>
      </c>
      <c r="F3" s="20">
        <f>VLOOKUP(A3,'Cohort 4 Y1'!D3:H35,4,FALSE)</f>
        <v>0.70833333333333337</v>
      </c>
      <c r="G3" s="21">
        <f t="shared" ref="G3:G11" si="0">F3-E3</f>
        <v>0.16666666666666674</v>
      </c>
      <c r="H3" s="3"/>
      <c r="I3" s="11">
        <f>'Cohort 3 Y2'!D6</f>
        <v>45589</v>
      </c>
      <c r="J3" s="12">
        <f>VLOOKUP(I3,'Cohort 3 Y2'!$D$2:$I$34,6,FALSE)</f>
        <v>5</v>
      </c>
      <c r="K3" s="11" t="str">
        <f>VLOOKUP(I3,'Cohort 3 Y2'!$D$2:$H$36,2,FALSE)</f>
        <v>BMDS7002</v>
      </c>
      <c r="L3" s="12" t="s">
        <v>11</v>
      </c>
      <c r="M3" s="20">
        <f>VLOOKUP(I3,'Cohort 3 Y2'!D3:H35,3,FALSE)</f>
        <v>0.54166666666666663</v>
      </c>
      <c r="N3" s="20">
        <f>VLOOKUP(I3,'Cohort 3 Y2'!D3:H35,4,FALSE)</f>
        <v>0.70833333333333337</v>
      </c>
      <c r="O3" s="21">
        <f t="shared" ref="O3:O11" si="1">N3-M3</f>
        <v>0.16666666666666674</v>
      </c>
    </row>
    <row r="4" spans="1:15" x14ac:dyDescent="0.25">
      <c r="A4" s="11">
        <f>'Cohort 4 Y1'!D8</f>
        <v>45603</v>
      </c>
      <c r="B4" s="12">
        <f>VLOOKUP(A4,'Cohort 4 Y1'!$D$2:$I$34,6,FALSE)</f>
        <v>7</v>
      </c>
      <c r="C4" s="11" t="str">
        <f>VLOOKUP(A4,'Cohort 4 Y1'!$D$2:$H$34,2,FALSE)</f>
        <v>BMDS7008</v>
      </c>
      <c r="D4" s="12" t="s">
        <v>12</v>
      </c>
      <c r="E4" s="20">
        <f>VLOOKUP(A4,'Cohort 4 Y1'!D4:H36,3,FALSE)</f>
        <v>0.54166666666666663</v>
      </c>
      <c r="F4" s="20">
        <f>VLOOKUP(A4,'Cohort 4 Y1'!D4:H36,4,FALSE)</f>
        <v>0.70833333333333337</v>
      </c>
      <c r="G4" s="21">
        <f t="shared" si="0"/>
        <v>0.16666666666666674</v>
      </c>
      <c r="H4" s="3"/>
      <c r="I4" s="11">
        <f>'Cohort 3 Y2'!D9</f>
        <v>45610</v>
      </c>
      <c r="J4" s="12">
        <f>VLOOKUP(I4,'Cohort 3 Y2'!$D$2:$I$34,6,FALSE)</f>
        <v>8</v>
      </c>
      <c r="K4" s="11" t="str">
        <f>VLOOKUP(I4,'Cohort 3 Y2'!$D$2:$H$36,2,FALSE)</f>
        <v>BMDS7002</v>
      </c>
      <c r="L4" s="12" t="s">
        <v>13</v>
      </c>
      <c r="M4" s="20">
        <f>VLOOKUP(I4,'Cohort 3 Y2'!D4:H36,3,FALSE)</f>
        <v>0.625</v>
      </c>
      <c r="N4" s="20">
        <f>VLOOKUP(I4,'Cohort 3 Y2'!D4:H36,4,FALSE)</f>
        <v>0.70833333333333337</v>
      </c>
      <c r="O4" s="21">
        <f t="shared" si="1"/>
        <v>8.333333333333337E-2</v>
      </c>
    </row>
    <row r="5" spans="1:15" x14ac:dyDescent="0.25">
      <c r="A5" s="11">
        <f>'Cohort 4 Y1'!D11</f>
        <v>45624</v>
      </c>
      <c r="B5" s="12">
        <f>VLOOKUP(A5,'Cohort 4 Y1'!$D$2:$I$34,6,FALSE)</f>
        <v>10</v>
      </c>
      <c r="C5" s="11" t="str">
        <f>VLOOKUP(A5,'Cohort 4 Y1'!$D$2:$H$34,2,FALSE)</f>
        <v>BMDS7009</v>
      </c>
      <c r="D5" s="12" t="s">
        <v>14</v>
      </c>
      <c r="E5" s="20">
        <f>VLOOKUP(A5,'Cohort 4 Y1'!D5:H37,3,FALSE)</f>
        <v>0.54166666666666663</v>
      </c>
      <c r="F5" s="20">
        <f>VLOOKUP(A5,'Cohort 4 Y1'!D5:H37,4,FALSE)</f>
        <v>0.70833333333333337</v>
      </c>
      <c r="G5" s="21">
        <f t="shared" si="0"/>
        <v>0.16666666666666674</v>
      </c>
      <c r="H5" s="3"/>
      <c r="I5" s="11">
        <f>'Cohort 3 Y2'!D11</f>
        <v>45624</v>
      </c>
      <c r="J5" s="12">
        <f>VLOOKUP(I5,'Cohort 3 Y2'!$D$2:$I$34,6,FALSE)</f>
        <v>10</v>
      </c>
      <c r="K5" s="11" t="str">
        <f>VLOOKUP(I5,'Cohort 3 Y2'!$D$2:$H$36,2,FALSE)</f>
        <v>BMDS7003</v>
      </c>
      <c r="L5" s="12" t="s">
        <v>15</v>
      </c>
      <c r="M5" s="20">
        <f>VLOOKUP(I5,'Cohort 3 Y2'!D5:H36,3,FALSE)</f>
        <v>0.54166666666666663</v>
      </c>
      <c r="N5" s="20">
        <f>VLOOKUP(I5,'Cohort 3 Y2'!D5:H36,4,FALSE)</f>
        <v>0.70833333333333337</v>
      </c>
      <c r="O5" s="21">
        <f t="shared" si="1"/>
        <v>0.16666666666666674</v>
      </c>
    </row>
    <row r="6" spans="1:15" x14ac:dyDescent="0.25">
      <c r="A6" s="11">
        <f>'Cohort 4 Y1'!D13</f>
        <v>45638</v>
      </c>
      <c r="B6" s="12">
        <f>VLOOKUP(A6,'Cohort 4 Y1'!$D$2:$I$34,6,FALSE)</f>
        <v>12</v>
      </c>
      <c r="C6" s="11" t="str">
        <f>VLOOKUP(A6,'Cohort 4 Y1'!$D$2:$H$34,2,FALSE)</f>
        <v>BMDS7009</v>
      </c>
      <c r="D6" s="12" t="s">
        <v>16</v>
      </c>
      <c r="E6" s="20">
        <f>VLOOKUP(A6,'Cohort 4 Y1'!D6:H38,3,FALSE)</f>
        <v>0.54166666666666663</v>
      </c>
      <c r="F6" s="20">
        <f>VLOOKUP(A6,'Cohort 4 Y1'!D6:H38,4,FALSE)</f>
        <v>0.625</v>
      </c>
      <c r="G6" s="21">
        <f t="shared" ref="G6" si="2">F6-E6</f>
        <v>8.333333333333337E-2</v>
      </c>
      <c r="H6" s="3"/>
      <c r="I6" s="11">
        <f>'Cohort 3 Y2'!D13</f>
        <v>45638</v>
      </c>
      <c r="J6" s="12">
        <f>VLOOKUP(I6,'Cohort 3 Y2'!$D$2:$I$34,6,FALSE)</f>
        <v>12</v>
      </c>
      <c r="K6" s="11" t="str">
        <f>VLOOKUP(I6,'Cohort 3 Y2'!$D$2:$H$36,2,FALSE)</f>
        <v>BMDS7003</v>
      </c>
      <c r="L6" s="12" t="s">
        <v>17</v>
      </c>
      <c r="M6" s="20">
        <f>VLOOKUP(I6,'Cohort 3 Y2'!D6:H38,3,FALSE)</f>
        <v>0.625</v>
      </c>
      <c r="N6" s="20">
        <f>VLOOKUP(I6,'Cohort 3 Y2'!D6:H38,4,FALSE)</f>
        <v>0.70833333333333337</v>
      </c>
      <c r="O6" s="21">
        <f t="shared" si="1"/>
        <v>8.333333333333337E-2</v>
      </c>
    </row>
    <row r="7" spans="1:15" x14ac:dyDescent="0.25">
      <c r="A7" s="11">
        <f>'Cohort 4 Y1'!D17</f>
        <v>45666</v>
      </c>
      <c r="B7" s="12">
        <f>VLOOKUP(A7,'Cohort 4 Y1'!$D$2:$I$34,6,FALSE)</f>
        <v>13</v>
      </c>
      <c r="C7" s="11" t="str">
        <f>VLOOKUP(A7,'Cohort 4 Y1'!$D$2:$H$34,2,FALSE)</f>
        <v>BMDS7009</v>
      </c>
      <c r="D7" s="12" t="s">
        <v>18</v>
      </c>
      <c r="E7" s="20">
        <f>VLOOKUP(A7,'Cohort 4 Y1'!D6:H38,3,FALSE)</f>
        <v>0.54166666666666663</v>
      </c>
      <c r="F7" s="20">
        <f>VLOOKUP(A7,'Cohort 4 Y1'!D6:H38,4,FALSE)</f>
        <v>0.70833333333333337</v>
      </c>
      <c r="G7" s="21">
        <f t="shared" si="0"/>
        <v>0.16666666666666674</v>
      </c>
      <c r="H7" s="3"/>
      <c r="I7" s="11">
        <f>'Cohort 3 Y2'!D18</f>
        <v>45673</v>
      </c>
      <c r="J7" s="12">
        <f>VLOOKUP(I7,'Cohort 3 Y2'!$D$2:$I$34,6,FALSE)</f>
        <v>14</v>
      </c>
      <c r="K7" s="11" t="str">
        <f>VLOOKUP(I7,'Cohort 3 Y2'!$D$2:$H$36,2,FALSE)</f>
        <v>BMDS7003</v>
      </c>
      <c r="L7" s="12" t="s">
        <v>19</v>
      </c>
      <c r="M7" s="20">
        <f>VLOOKUP(I7,'Cohort 3 Y2'!D7:H39,3,FALSE)</f>
        <v>0.54166666666666663</v>
      </c>
      <c r="N7" s="20">
        <f>VLOOKUP(I7,'Cohort 3 Y2'!D7:H39,4,FALSE)</f>
        <v>0.70833333333333337</v>
      </c>
      <c r="O7" s="21">
        <f t="shared" si="1"/>
        <v>0.16666666666666674</v>
      </c>
    </row>
    <row r="8" spans="1:15" x14ac:dyDescent="0.25">
      <c r="A8" s="11">
        <f>'Cohort 4 Y1'!D20</f>
        <v>45687</v>
      </c>
      <c r="B8" s="12">
        <f>VLOOKUP(A8,'Cohort 4 Y1'!$D$2:$I$34,6,FALSE)</f>
        <v>16</v>
      </c>
      <c r="C8" s="11" t="str">
        <f>VLOOKUP(A8,'Cohort 4 Y1'!$D$2:$H$34,2,FALSE)</f>
        <v>BMDS7009</v>
      </c>
      <c r="D8" s="23" t="s">
        <v>20</v>
      </c>
      <c r="E8" s="20">
        <f>VLOOKUP(A8,'Cohort 4 Y1'!D7:H39,3,FALSE)</f>
        <v>0.54166666666666663</v>
      </c>
      <c r="F8" s="20">
        <f>VLOOKUP(A8,'Cohort 4 Y1'!D7:H39,4,FALSE)</f>
        <v>0.70833333333333337</v>
      </c>
      <c r="G8" s="21">
        <f t="shared" si="0"/>
        <v>0.16666666666666674</v>
      </c>
      <c r="H8" s="3"/>
      <c r="I8" s="11">
        <f>'Cohort 3 Y2'!D22</f>
        <v>45701</v>
      </c>
      <c r="J8" s="12">
        <f>VLOOKUP(I8,'Cohort 3 Y2'!$D$2:$I$34,6,FALSE)</f>
        <v>18</v>
      </c>
      <c r="K8" s="11" t="str">
        <f>VLOOKUP(I8,'Cohort 3 Y2'!$D$2:$H$36,2,FALSE)</f>
        <v>BMDS7003</v>
      </c>
      <c r="L8" s="12" t="s">
        <v>21</v>
      </c>
      <c r="M8" s="20">
        <f>VLOOKUP(I8,'Cohort 3 Y2'!D8:H40,3,FALSE)</f>
        <v>0.54166666666666663</v>
      </c>
      <c r="N8" s="20">
        <f>VLOOKUP(I8,'Cohort 3 Y2'!D8:H40,4,FALSE)</f>
        <v>0.70833333333333337</v>
      </c>
      <c r="O8" s="21">
        <f t="shared" si="1"/>
        <v>0.16666666666666674</v>
      </c>
    </row>
    <row r="9" spans="1:15" x14ac:dyDescent="0.25">
      <c r="A9" s="11">
        <f>'Cohort 4 Y1'!D23</f>
        <v>45708</v>
      </c>
      <c r="B9" s="12">
        <f>VLOOKUP(A9,'Cohort 4 Y1'!$D$2:$I$34,6,FALSE)</f>
        <v>19</v>
      </c>
      <c r="C9" s="11" t="str">
        <f>VLOOKUP(A9,'Cohort 4 Y1'!$D$2:$H$34,2,FALSE)</f>
        <v>BMDS7007</v>
      </c>
      <c r="D9" s="23"/>
      <c r="E9" s="20">
        <f>VLOOKUP(A9,'Cohort 4 Y1'!D8:H40,3,FALSE)</f>
        <v>0.54166666666666663</v>
      </c>
      <c r="F9" s="20">
        <f>VLOOKUP(A9,'Cohort 4 Y1'!D8:H40,4,FALSE)</f>
        <v>0.70833333333333337</v>
      </c>
      <c r="G9" s="21">
        <f t="shared" ref="G9" si="3">F9-E9</f>
        <v>0.16666666666666674</v>
      </c>
      <c r="H9" s="3"/>
      <c r="I9" s="11"/>
      <c r="J9" s="12"/>
      <c r="K9" s="11"/>
      <c r="L9" s="12"/>
      <c r="M9" s="20"/>
      <c r="N9" s="20"/>
      <c r="O9" s="21"/>
    </row>
    <row r="10" spans="1:15" x14ac:dyDescent="0.25">
      <c r="A10" s="11">
        <f>'Cohort 4 Y1'!D26</f>
        <v>45729</v>
      </c>
      <c r="B10" s="12">
        <f>VLOOKUP(A10,'Cohort 4 Y1'!$D$2:$I$34,6,FALSE)</f>
        <v>22</v>
      </c>
      <c r="C10" s="11" t="str">
        <f>VLOOKUP(A10,'Cohort 4 Y1'!$D$2:$H$34,2,FALSE)</f>
        <v>BMDS7007</v>
      </c>
      <c r="D10" s="12" t="s">
        <v>22</v>
      </c>
      <c r="E10" s="20">
        <f>VLOOKUP(A10,'Cohort 4 Y1'!D8:H40,3,FALSE)</f>
        <v>0.54166666666666663</v>
      </c>
      <c r="F10" s="20">
        <f>VLOOKUP(A10,'Cohort 4 Y1'!D8:H40,4,FALSE)</f>
        <v>0.70833333333333337</v>
      </c>
      <c r="G10" s="21">
        <f t="shared" si="0"/>
        <v>0.16666666666666674</v>
      </c>
      <c r="H10" s="3"/>
      <c r="I10" s="11">
        <f>'Cohort 3 Y2'!D25</f>
        <v>45722</v>
      </c>
      <c r="J10" s="12">
        <f>VLOOKUP(I10,'Cohort 3 Y2'!$D$2:$I$34,6,FALSE)</f>
        <v>21</v>
      </c>
      <c r="K10" s="11" t="str">
        <f>VLOOKUP(I10,'Cohort 3 Y2'!$D$2:$H$36,2,FALSE)</f>
        <v>BMDS7010</v>
      </c>
      <c r="L10" s="12" t="s">
        <v>23</v>
      </c>
      <c r="M10" s="20">
        <f>VLOOKUP(I10,'Cohort 3 Y2'!D9:H41,3,FALSE)</f>
        <v>0.54166666666666663</v>
      </c>
      <c r="N10" s="20">
        <f>VLOOKUP(I10,'Cohort 3 Y2'!D9:H41,4,FALSE)</f>
        <v>0.70833333333333337</v>
      </c>
      <c r="O10" s="21">
        <f t="shared" si="1"/>
        <v>0.16666666666666674</v>
      </c>
    </row>
    <row r="11" spans="1:15" x14ac:dyDescent="0.25">
      <c r="A11" s="11">
        <f>'Cohort 4 Y1'!D29</f>
        <v>45750</v>
      </c>
      <c r="B11" s="12">
        <f>VLOOKUP(A11,'Cohort 4 Y1'!$D$2:$I$34,6,FALSE)</f>
        <v>25</v>
      </c>
      <c r="C11" s="11" t="str">
        <f>VLOOKUP(A11,'Cohort 4 Y1'!$D$2:$H$34,2,FALSE)</f>
        <v>BMDS7007</v>
      </c>
      <c r="D11" s="12" t="s">
        <v>24</v>
      </c>
      <c r="E11" s="20">
        <f>VLOOKUP(A11,'Cohort 4 Y1'!D9:H41,3,FALSE)</f>
        <v>0.54166666666666663</v>
      </c>
      <c r="F11" s="20">
        <f>VLOOKUP(A11,'Cohort 4 Y1'!D9:H41,4,FALSE)</f>
        <v>0.70833333333333337</v>
      </c>
      <c r="G11" s="21">
        <f t="shared" si="0"/>
        <v>0.16666666666666674</v>
      </c>
      <c r="H11" s="3"/>
      <c r="I11" s="16">
        <f>'Cohort 3 Y2'!D28</f>
        <v>45743</v>
      </c>
      <c r="J11" s="12">
        <f>VLOOKUP(I11,'Cohort 3 Y2'!$D$2:$I$34,6,FALSE)</f>
        <v>24</v>
      </c>
      <c r="K11" s="11" t="str">
        <f>VLOOKUP(I11,'Cohort 3 Y2'!$D$2:$H$36,2,FALSE)</f>
        <v>BMDS7010</v>
      </c>
      <c r="L11" s="12" t="s">
        <v>25</v>
      </c>
      <c r="M11" s="20">
        <f>VLOOKUP(I11,'Cohort 3 Y2'!D10:H42,3,FALSE)</f>
        <v>0.54166666666666663</v>
      </c>
      <c r="N11" s="20">
        <f>VLOOKUP(I11,'Cohort 3 Y2'!D10:H42,4,FALSE)</f>
        <v>0.70833333333333337</v>
      </c>
      <c r="O11" s="21">
        <f t="shared" si="1"/>
        <v>0.16666666666666674</v>
      </c>
    </row>
    <row r="12" spans="1:15" x14ac:dyDescent="0.25">
      <c r="A12" s="11"/>
      <c r="B12" s="12"/>
      <c r="C12" s="11"/>
      <c r="D12" s="12"/>
      <c r="E12" s="20"/>
      <c r="F12" s="20"/>
      <c r="G12" s="21"/>
      <c r="H12" s="3"/>
      <c r="I12" s="14">
        <f>'Cohort 3 Y2'!D30</f>
        <v>45757</v>
      </c>
      <c r="J12" s="12">
        <f>VLOOKUP(I12,'Cohort 3 Y2'!$D$2:$I$34,6,FALSE)</f>
        <v>26</v>
      </c>
      <c r="K12" s="15" t="str">
        <f>VLOOKUP(I12,'Cohort 3 Y2'!$D$2:$H$36,2,FALSE)</f>
        <v>BMDS7010</v>
      </c>
      <c r="L12" s="22" t="s">
        <v>26</v>
      </c>
      <c r="M12" s="20">
        <f>VLOOKUP(I12,'Cohort 3 Y2'!D11:H43,3,FALSE)</f>
        <v>0.625</v>
      </c>
      <c r="N12" s="20">
        <f>VLOOKUP(I12,'Cohort 3 Y2'!D11:H43,4,FALSE)</f>
        <v>0.70833333333333337</v>
      </c>
      <c r="O12" s="21">
        <f t="shared" ref="O12" si="4">N12-M12</f>
        <v>8.333333333333337E-2</v>
      </c>
    </row>
    <row r="13" spans="1:15" x14ac:dyDescent="0.25">
      <c r="A13" s="11"/>
      <c r="B13" s="11"/>
      <c r="C13" s="11"/>
      <c r="D13" s="12"/>
      <c r="E13" s="20"/>
      <c r="F13" s="20"/>
      <c r="G13" s="21"/>
      <c r="H13" s="3"/>
      <c r="I13" s="13"/>
      <c r="J13" s="12"/>
      <c r="K13" s="11"/>
      <c r="L13" s="12"/>
      <c r="M13" s="20"/>
      <c r="N13" s="20"/>
      <c r="O13" s="21"/>
    </row>
    <row r="14" spans="1:15" x14ac:dyDescent="0.25">
      <c r="A14" s="10">
        <f>COUNTA(A2:A12)</f>
        <v>10</v>
      </c>
      <c r="B14" s="10"/>
      <c r="C14" s="10"/>
      <c r="D14" s="10"/>
      <c r="E14" s="19"/>
      <c r="F14" s="19"/>
      <c r="G14" s="18">
        <f>SUM(G2:G13)</f>
        <v>1.5833333333333341</v>
      </c>
      <c r="H14" s="4"/>
      <c r="I14" s="10">
        <f>COUNTA(I2:I13)</f>
        <v>10</v>
      </c>
      <c r="J14" s="10"/>
      <c r="K14" s="10"/>
      <c r="L14" s="10"/>
      <c r="M14" s="12"/>
      <c r="N14" s="12"/>
      <c r="O14" s="18">
        <f>SUM(O2:O13)</f>
        <v>1.4166666666666674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A1354-C2D9-4C62-A2D3-71BE2C21132F}">
  <dimension ref="A1:V39"/>
  <sheetViews>
    <sheetView zoomScaleNormal="100" workbookViewId="0">
      <selection activeCell="L11" sqref="L11"/>
    </sheetView>
  </sheetViews>
  <sheetFormatPr defaultRowHeight="15" x14ac:dyDescent="0.25"/>
  <cols>
    <col min="2" max="2" width="12.28515625" customWidth="1"/>
    <col min="3" max="3" width="12.5703125" customWidth="1"/>
    <col min="4" max="5" width="13.28515625" customWidth="1"/>
    <col min="6" max="6" width="12.28515625" customWidth="1"/>
    <col min="7" max="7" width="12.42578125" customWidth="1"/>
    <col min="9" max="9" width="0" hidden="1" customWidth="1"/>
    <col min="10" max="10" width="12.7109375" customWidth="1"/>
    <col min="11" max="11" width="14.28515625" customWidth="1"/>
    <col min="12" max="12" width="30.140625" customWidth="1"/>
    <col min="13" max="13" width="4.42578125" customWidth="1"/>
    <col min="17" max="17" width="4.140625" customWidth="1"/>
    <col min="18" max="18" width="13" customWidth="1"/>
    <col min="20" max="20" width="10.7109375" bestFit="1" customWidth="1"/>
    <col min="21" max="21" width="10.85546875" customWidth="1"/>
  </cols>
  <sheetData>
    <row r="1" spans="1:22" x14ac:dyDescent="0.25">
      <c r="A1" s="2" t="s">
        <v>27</v>
      </c>
      <c r="B1" s="2" t="s">
        <v>28</v>
      </c>
      <c r="C1" s="2" t="s">
        <v>29</v>
      </c>
      <c r="D1" s="2" t="s">
        <v>30</v>
      </c>
      <c r="E1" s="2" t="s">
        <v>2</v>
      </c>
      <c r="F1" s="2" t="s">
        <v>4</v>
      </c>
      <c r="G1" s="2" t="s">
        <v>5</v>
      </c>
      <c r="H1" s="2" t="s">
        <v>31</v>
      </c>
      <c r="I1" s="2" t="s">
        <v>27</v>
      </c>
      <c r="J1" s="2" t="s">
        <v>32</v>
      </c>
      <c r="K1" s="2" t="s">
        <v>33</v>
      </c>
      <c r="L1" s="2" t="s">
        <v>34</v>
      </c>
      <c r="M1" s="2"/>
      <c r="O1" s="2" t="s">
        <v>35</v>
      </c>
      <c r="P1" s="2" t="s">
        <v>31</v>
      </c>
      <c r="R1" s="2" t="s">
        <v>2</v>
      </c>
      <c r="S1" s="2" t="s">
        <v>31</v>
      </c>
      <c r="T1" s="2" t="s">
        <v>36</v>
      </c>
      <c r="U1" s="2" t="s">
        <v>37</v>
      </c>
      <c r="V1" s="2" t="s">
        <v>38</v>
      </c>
    </row>
    <row r="2" spans="1:22" x14ac:dyDescent="0.25">
      <c r="A2">
        <v>1</v>
      </c>
      <c r="B2" s="1">
        <v>45558</v>
      </c>
      <c r="C2" s="7" t="s">
        <v>37</v>
      </c>
      <c r="D2" s="6">
        <f>$B2+3</f>
        <v>45561</v>
      </c>
      <c r="E2" t="s">
        <v>39</v>
      </c>
      <c r="F2" s="8">
        <v>0.54166666666666663</v>
      </c>
      <c r="G2" s="8">
        <v>0.70833333333333337</v>
      </c>
      <c r="H2" s="8">
        <f>G2-F2</f>
        <v>0.16666666666666674</v>
      </c>
      <c r="I2">
        <f>A2</f>
        <v>1</v>
      </c>
      <c r="J2" s="2"/>
      <c r="K2" s="2"/>
      <c r="N2" t="s">
        <v>37</v>
      </c>
      <c r="O2">
        <f>COUNTIF(C2:C34,N2)</f>
        <v>10</v>
      </c>
      <c r="P2" s="5">
        <f>SUMIF(C2:C34,N2,$H$2:$H$34)</f>
        <v>1.5833333333333341</v>
      </c>
      <c r="R2" t="s">
        <v>39</v>
      </c>
      <c r="S2" s="5">
        <f>SUM(H2:H10)</f>
        <v>1.2500000000000002</v>
      </c>
      <c r="T2">
        <f>COUNT(B2:B10)</f>
        <v>9</v>
      </c>
      <c r="U2">
        <f>COUNTIF(C2:C10, "Sync")</f>
        <v>3</v>
      </c>
      <c r="V2" s="5">
        <f>SUM(H2+H5+H8)</f>
        <v>0.50000000000000022</v>
      </c>
    </row>
    <row r="3" spans="1:22" x14ac:dyDescent="0.25">
      <c r="A3">
        <v>2</v>
      </c>
      <c r="B3" s="1">
        <f>B2+7</f>
        <v>45565</v>
      </c>
      <c r="C3" t="s">
        <v>40</v>
      </c>
      <c r="D3" s="1">
        <f t="shared" ref="D3:D13" si="0">$B3+3</f>
        <v>45568</v>
      </c>
      <c r="E3" t="s">
        <v>39</v>
      </c>
      <c r="H3" s="3">
        <v>0.125</v>
      </c>
      <c r="I3">
        <f t="shared" ref="I3:I13" si="1">A3</f>
        <v>2</v>
      </c>
      <c r="N3" t="s">
        <v>40</v>
      </c>
      <c r="O3">
        <f>COUNTIF(C2:C34,N3)</f>
        <v>18</v>
      </c>
      <c r="P3" s="5">
        <f>SUMIF(C2:C34,N3,$H$2:$H$34)</f>
        <v>2.1666666666666665</v>
      </c>
      <c r="R3" t="s">
        <v>41</v>
      </c>
      <c r="S3" s="5">
        <f>SUM(H11:H23)</f>
        <v>1.2500000000000004</v>
      </c>
      <c r="T3">
        <f>COUNTA(B11:B22)-2</f>
        <v>10</v>
      </c>
      <c r="U3">
        <f>COUNTIF(C11:C22, "Sync")</f>
        <v>4</v>
      </c>
      <c r="V3" s="3">
        <f>SUM(H11+H13+H17+H20)</f>
        <v>0.58333333333333359</v>
      </c>
    </row>
    <row r="4" spans="1:22" x14ac:dyDescent="0.25">
      <c r="A4">
        <v>3</v>
      </c>
      <c r="B4" s="1">
        <f t="shared" ref="B4:B17" si="2">B3+7</f>
        <v>45572</v>
      </c>
      <c r="C4" t="s">
        <v>40</v>
      </c>
      <c r="D4" s="1">
        <f t="shared" si="0"/>
        <v>45575</v>
      </c>
      <c r="E4" t="s">
        <v>39</v>
      </c>
      <c r="H4" s="3">
        <v>0.125</v>
      </c>
      <c r="I4">
        <f t="shared" si="1"/>
        <v>3</v>
      </c>
      <c r="R4" t="s">
        <v>42</v>
      </c>
      <c r="S4" s="5">
        <f>SUM(H24:H34)</f>
        <v>1.2500000000000002</v>
      </c>
      <c r="T4">
        <f>COUNTA(B23:B34)-3</f>
        <v>9</v>
      </c>
      <c r="U4">
        <f>COUNTIF(C23:C34, "Sync")</f>
        <v>3</v>
      </c>
      <c r="V4" s="3">
        <f>SUM(H23+H26+H29)</f>
        <v>0.5</v>
      </c>
    </row>
    <row r="5" spans="1:22" x14ac:dyDescent="0.25">
      <c r="A5">
        <v>4</v>
      </c>
      <c r="B5" s="1">
        <f t="shared" si="2"/>
        <v>45579</v>
      </c>
      <c r="C5" s="7" t="s">
        <v>37</v>
      </c>
      <c r="D5" s="6">
        <f t="shared" si="0"/>
        <v>45582</v>
      </c>
      <c r="E5" t="s">
        <v>39</v>
      </c>
      <c r="F5" s="8">
        <v>0.54166666666666663</v>
      </c>
      <c r="G5" s="8">
        <v>0.70833333333333337</v>
      </c>
      <c r="H5" s="8">
        <f>G5-F5</f>
        <v>0.16666666666666674</v>
      </c>
      <c r="I5">
        <f t="shared" si="1"/>
        <v>4</v>
      </c>
      <c r="O5" s="2">
        <f>SUM(O2:O3)</f>
        <v>28</v>
      </c>
      <c r="P5" s="4">
        <f>SUM(P2:P3)</f>
        <v>3.7500000000000009</v>
      </c>
      <c r="S5" s="4">
        <f>SUM(S2:S4)</f>
        <v>3.7500000000000009</v>
      </c>
      <c r="T5" s="2">
        <f>SUM(T2:T4)</f>
        <v>28</v>
      </c>
      <c r="U5" s="2">
        <f>SUM(U2:U4)</f>
        <v>10</v>
      </c>
      <c r="V5" s="4">
        <f>SUM(V2:V4)</f>
        <v>1.5833333333333339</v>
      </c>
    </row>
    <row r="6" spans="1:22" x14ac:dyDescent="0.25">
      <c r="A6">
        <v>5</v>
      </c>
      <c r="B6" s="1">
        <f t="shared" si="2"/>
        <v>45586</v>
      </c>
      <c r="C6" t="s">
        <v>40</v>
      </c>
      <c r="D6" s="1">
        <f t="shared" si="0"/>
        <v>45589</v>
      </c>
      <c r="E6" t="s">
        <v>39</v>
      </c>
      <c r="F6" s="3"/>
      <c r="G6" s="3"/>
      <c r="H6" s="3">
        <v>0.125</v>
      </c>
      <c r="I6">
        <f t="shared" si="1"/>
        <v>5</v>
      </c>
    </row>
    <row r="7" spans="1:22" x14ac:dyDescent="0.25">
      <c r="A7">
        <v>6</v>
      </c>
      <c r="B7" s="1">
        <f t="shared" si="2"/>
        <v>45593</v>
      </c>
      <c r="C7" t="s">
        <v>40</v>
      </c>
      <c r="D7" s="1">
        <f t="shared" si="0"/>
        <v>45596</v>
      </c>
      <c r="E7" t="s">
        <v>39</v>
      </c>
      <c r="F7" s="3"/>
      <c r="G7" s="3"/>
      <c r="H7" s="3">
        <v>0.125</v>
      </c>
      <c r="I7">
        <f t="shared" si="1"/>
        <v>6</v>
      </c>
    </row>
    <row r="8" spans="1:22" x14ac:dyDescent="0.25">
      <c r="A8">
        <v>7</v>
      </c>
      <c r="B8" s="1">
        <f t="shared" si="2"/>
        <v>45600</v>
      </c>
      <c r="C8" s="7" t="s">
        <v>37</v>
      </c>
      <c r="D8" s="6">
        <f t="shared" si="0"/>
        <v>45603</v>
      </c>
      <c r="E8" t="s">
        <v>39</v>
      </c>
      <c r="F8" s="8">
        <v>0.54166666666666663</v>
      </c>
      <c r="G8" s="8">
        <v>0.70833333333333337</v>
      </c>
      <c r="H8" s="8">
        <f>G8-F8</f>
        <v>0.16666666666666674</v>
      </c>
      <c r="I8">
        <f t="shared" si="1"/>
        <v>7</v>
      </c>
    </row>
    <row r="9" spans="1:22" x14ac:dyDescent="0.25">
      <c r="A9">
        <v>8</v>
      </c>
      <c r="B9" s="1">
        <f t="shared" si="2"/>
        <v>45607</v>
      </c>
      <c r="C9" t="s">
        <v>40</v>
      </c>
      <c r="D9" s="1">
        <f t="shared" si="0"/>
        <v>45610</v>
      </c>
      <c r="E9" t="s">
        <v>39</v>
      </c>
      <c r="H9" s="3">
        <v>0.125</v>
      </c>
      <c r="I9">
        <f t="shared" si="1"/>
        <v>8</v>
      </c>
    </row>
    <row r="10" spans="1:22" x14ac:dyDescent="0.25">
      <c r="A10">
        <v>9</v>
      </c>
      <c r="B10" s="1">
        <f t="shared" si="2"/>
        <v>45614</v>
      </c>
      <c r="C10" t="s">
        <v>40</v>
      </c>
      <c r="D10" s="1">
        <f t="shared" si="0"/>
        <v>45617</v>
      </c>
      <c r="E10" t="s">
        <v>39</v>
      </c>
      <c r="H10" s="3">
        <v>0.125</v>
      </c>
      <c r="I10">
        <f t="shared" si="1"/>
        <v>9</v>
      </c>
    </row>
    <row r="11" spans="1:22" x14ac:dyDescent="0.25">
      <c r="A11">
        <v>10</v>
      </c>
      <c r="B11" s="1">
        <f t="shared" si="2"/>
        <v>45621</v>
      </c>
      <c r="C11" s="7" t="s">
        <v>37</v>
      </c>
      <c r="D11" s="6">
        <f t="shared" si="0"/>
        <v>45624</v>
      </c>
      <c r="E11" t="s">
        <v>41</v>
      </c>
      <c r="F11" s="8">
        <v>0.54166666666666663</v>
      </c>
      <c r="G11" s="8">
        <v>0.70833333333333337</v>
      </c>
      <c r="H11" s="8">
        <f>G11-F11</f>
        <v>0.16666666666666674</v>
      </c>
      <c r="I11">
        <f t="shared" si="1"/>
        <v>10</v>
      </c>
    </row>
    <row r="12" spans="1:22" x14ac:dyDescent="0.25">
      <c r="A12">
        <v>11</v>
      </c>
      <c r="B12" s="1">
        <f t="shared" si="2"/>
        <v>45628</v>
      </c>
      <c r="C12" t="s">
        <v>40</v>
      </c>
      <c r="D12" s="1">
        <f t="shared" si="0"/>
        <v>45631</v>
      </c>
      <c r="E12" t="s">
        <v>41</v>
      </c>
      <c r="H12" s="3">
        <v>8.3333333333333329E-2</v>
      </c>
      <c r="I12">
        <f t="shared" si="1"/>
        <v>11</v>
      </c>
    </row>
    <row r="13" spans="1:22" x14ac:dyDescent="0.25">
      <c r="A13">
        <v>12</v>
      </c>
      <c r="B13" s="1">
        <f t="shared" si="2"/>
        <v>45635</v>
      </c>
      <c r="C13" s="7" t="s">
        <v>37</v>
      </c>
      <c r="D13" s="6">
        <f t="shared" si="0"/>
        <v>45638</v>
      </c>
      <c r="E13" t="s">
        <v>41</v>
      </c>
      <c r="F13" s="8">
        <v>0.54166666666666663</v>
      </c>
      <c r="G13" s="8">
        <v>0.625</v>
      </c>
      <c r="H13" s="8">
        <f>G13-F13</f>
        <v>8.333333333333337E-2</v>
      </c>
      <c r="I13">
        <f t="shared" si="1"/>
        <v>12</v>
      </c>
      <c r="J13" s="4">
        <f>SUM(H2:H13)</f>
        <v>1.5833333333333335</v>
      </c>
      <c r="K13" s="2">
        <f>COUNTIF(C2:C13,N2)</f>
        <v>5</v>
      </c>
    </row>
    <row r="14" spans="1:22" x14ac:dyDescent="0.25">
      <c r="B14" s="1">
        <f t="shared" si="2"/>
        <v>45642</v>
      </c>
      <c r="C14" s="1"/>
      <c r="D14" s="26" t="s">
        <v>43</v>
      </c>
      <c r="E14" s="26"/>
      <c r="F14" s="26"/>
      <c r="G14" s="26"/>
      <c r="H14" s="26"/>
      <c r="I14" s="25"/>
    </row>
    <row r="15" spans="1:22" x14ac:dyDescent="0.25">
      <c r="B15" s="1">
        <f t="shared" si="2"/>
        <v>45649</v>
      </c>
      <c r="C15" s="1"/>
      <c r="D15" s="26"/>
      <c r="E15" s="26"/>
      <c r="F15" s="26"/>
      <c r="G15" s="26"/>
      <c r="H15" s="26"/>
      <c r="I15" s="25"/>
    </row>
    <row r="16" spans="1:22" x14ac:dyDescent="0.25">
      <c r="B16" s="1">
        <f t="shared" si="2"/>
        <v>45656</v>
      </c>
      <c r="C16" s="1"/>
      <c r="D16" s="26"/>
      <c r="E16" s="26"/>
      <c r="F16" s="26"/>
      <c r="G16" s="26"/>
      <c r="H16" s="26"/>
      <c r="I16" s="25"/>
      <c r="J16" s="2"/>
      <c r="K16" s="2"/>
    </row>
    <row r="17" spans="1:13" x14ac:dyDescent="0.25">
      <c r="A17">
        <v>13</v>
      </c>
      <c r="B17" s="1">
        <f t="shared" si="2"/>
        <v>45663</v>
      </c>
      <c r="C17" s="7" t="s">
        <v>37</v>
      </c>
      <c r="D17" s="6">
        <f>$B17+3</f>
        <v>45666</v>
      </c>
      <c r="E17" t="s">
        <v>41</v>
      </c>
      <c r="F17" s="8">
        <v>0.54166666666666663</v>
      </c>
      <c r="G17" s="8">
        <v>0.70833333333333337</v>
      </c>
      <c r="H17" s="8">
        <f>G17-F17</f>
        <v>0.16666666666666674</v>
      </c>
      <c r="I17">
        <f t="shared" ref="I17:I30" si="3">A17</f>
        <v>13</v>
      </c>
    </row>
    <row r="18" spans="1:13" x14ac:dyDescent="0.25">
      <c r="A18">
        <v>14</v>
      </c>
      <c r="B18" s="1">
        <f>B17+7</f>
        <v>45670</v>
      </c>
      <c r="C18" t="s">
        <v>40</v>
      </c>
      <c r="D18" s="1">
        <f t="shared" ref="D18:D30" si="4">$B18+3</f>
        <v>45673</v>
      </c>
      <c r="E18" t="s">
        <v>41</v>
      </c>
      <c r="H18" s="3">
        <v>8.3333333333333329E-2</v>
      </c>
      <c r="I18">
        <f t="shared" si="3"/>
        <v>14</v>
      </c>
    </row>
    <row r="19" spans="1:13" x14ac:dyDescent="0.25">
      <c r="A19">
        <v>15</v>
      </c>
      <c r="B19" s="1">
        <f t="shared" ref="B19:B33" si="5">B18+7</f>
        <v>45677</v>
      </c>
      <c r="C19" t="s">
        <v>40</v>
      </c>
      <c r="D19" s="1">
        <f t="shared" si="4"/>
        <v>45680</v>
      </c>
      <c r="E19" t="s">
        <v>41</v>
      </c>
      <c r="H19" s="3">
        <v>0.125</v>
      </c>
      <c r="I19">
        <f t="shared" si="3"/>
        <v>15</v>
      </c>
    </row>
    <row r="20" spans="1:13" x14ac:dyDescent="0.25">
      <c r="A20">
        <v>16</v>
      </c>
      <c r="B20" s="1">
        <f t="shared" si="5"/>
        <v>45684</v>
      </c>
      <c r="C20" s="7" t="s">
        <v>37</v>
      </c>
      <c r="D20" s="6">
        <f t="shared" si="4"/>
        <v>45687</v>
      </c>
      <c r="E20" t="s">
        <v>41</v>
      </c>
      <c r="F20" s="8">
        <v>0.54166666666666663</v>
      </c>
      <c r="G20" s="8">
        <v>0.70833333333333337</v>
      </c>
      <c r="H20" s="8">
        <f>G20-F20</f>
        <v>0.16666666666666674</v>
      </c>
      <c r="I20">
        <f t="shared" si="3"/>
        <v>16</v>
      </c>
    </row>
    <row r="21" spans="1:13" x14ac:dyDescent="0.25">
      <c r="A21">
        <v>17</v>
      </c>
      <c r="B21" s="1">
        <f t="shared" si="5"/>
        <v>45691</v>
      </c>
      <c r="C21" t="s">
        <v>40</v>
      </c>
      <c r="D21" s="1">
        <f t="shared" si="4"/>
        <v>45694</v>
      </c>
      <c r="E21" t="s">
        <v>41</v>
      </c>
      <c r="H21" s="3">
        <v>0.125</v>
      </c>
      <c r="I21">
        <f t="shared" si="3"/>
        <v>17</v>
      </c>
    </row>
    <row r="22" spans="1:13" x14ac:dyDescent="0.25">
      <c r="A22">
        <v>18</v>
      </c>
      <c r="B22" s="1">
        <f t="shared" si="5"/>
        <v>45698</v>
      </c>
      <c r="C22" t="s">
        <v>40</v>
      </c>
      <c r="D22" s="1">
        <f t="shared" si="4"/>
        <v>45701</v>
      </c>
      <c r="E22" t="s">
        <v>41</v>
      </c>
      <c r="H22" s="3">
        <v>8.3333333333333329E-2</v>
      </c>
      <c r="I22">
        <f t="shared" si="3"/>
        <v>18</v>
      </c>
    </row>
    <row r="23" spans="1:13" x14ac:dyDescent="0.25">
      <c r="A23">
        <v>19</v>
      </c>
      <c r="B23" s="1">
        <f t="shared" si="5"/>
        <v>45705</v>
      </c>
      <c r="C23" s="7" t="s">
        <v>37</v>
      </c>
      <c r="D23" s="6">
        <f>$B23+3</f>
        <v>45708</v>
      </c>
      <c r="E23" t="s">
        <v>42</v>
      </c>
      <c r="F23" s="8">
        <v>0.54166666666666663</v>
      </c>
      <c r="G23" s="8">
        <v>0.70833333333333337</v>
      </c>
      <c r="H23" s="8">
        <v>0.16666666666666666</v>
      </c>
      <c r="I23">
        <f t="shared" si="3"/>
        <v>19</v>
      </c>
    </row>
    <row r="24" spans="1:13" x14ac:dyDescent="0.25">
      <c r="A24">
        <v>20</v>
      </c>
      <c r="B24" s="1">
        <f>B23+7</f>
        <v>45712</v>
      </c>
      <c r="C24" t="s">
        <v>40</v>
      </c>
      <c r="D24" s="1">
        <f t="shared" si="4"/>
        <v>45715</v>
      </c>
      <c r="E24" t="s">
        <v>42</v>
      </c>
      <c r="H24" s="3">
        <v>0.125</v>
      </c>
      <c r="I24">
        <f t="shared" si="3"/>
        <v>20</v>
      </c>
    </row>
    <row r="25" spans="1:13" x14ac:dyDescent="0.25">
      <c r="A25">
        <v>21</v>
      </c>
      <c r="B25" s="1">
        <f t="shared" si="5"/>
        <v>45719</v>
      </c>
      <c r="C25" t="s">
        <v>40</v>
      </c>
      <c r="D25" s="1">
        <f t="shared" si="4"/>
        <v>45722</v>
      </c>
      <c r="E25" t="s">
        <v>42</v>
      </c>
      <c r="F25" s="3"/>
      <c r="G25" s="3"/>
      <c r="H25" s="3">
        <v>0.125</v>
      </c>
      <c r="I25">
        <f t="shared" si="3"/>
        <v>21</v>
      </c>
    </row>
    <row r="26" spans="1:13" x14ac:dyDescent="0.25">
      <c r="A26">
        <v>22</v>
      </c>
      <c r="B26" s="1">
        <f t="shared" si="5"/>
        <v>45726</v>
      </c>
      <c r="C26" s="7" t="s">
        <v>37</v>
      </c>
      <c r="D26" s="6">
        <f t="shared" si="4"/>
        <v>45729</v>
      </c>
      <c r="E26" t="s">
        <v>42</v>
      </c>
      <c r="F26" s="8">
        <v>0.54166666666666663</v>
      </c>
      <c r="G26" s="8">
        <v>0.70833333333333337</v>
      </c>
      <c r="H26" s="8">
        <v>0.16666666666666666</v>
      </c>
      <c r="I26">
        <f t="shared" si="3"/>
        <v>22</v>
      </c>
    </row>
    <row r="27" spans="1:13" x14ac:dyDescent="0.25">
      <c r="A27">
        <v>23</v>
      </c>
      <c r="B27" s="1">
        <f t="shared" si="5"/>
        <v>45733</v>
      </c>
      <c r="C27" t="s">
        <v>40</v>
      </c>
      <c r="D27" s="1">
        <f t="shared" si="4"/>
        <v>45736</v>
      </c>
      <c r="E27" t="s">
        <v>42</v>
      </c>
      <c r="H27" s="3">
        <v>0.125</v>
      </c>
      <c r="I27">
        <f t="shared" si="3"/>
        <v>23</v>
      </c>
    </row>
    <row r="28" spans="1:13" x14ac:dyDescent="0.25">
      <c r="A28">
        <v>24</v>
      </c>
      <c r="B28" s="1">
        <f t="shared" si="5"/>
        <v>45740</v>
      </c>
      <c r="C28" t="s">
        <v>40</v>
      </c>
      <c r="D28" s="1">
        <f t="shared" si="4"/>
        <v>45743</v>
      </c>
      <c r="E28" t="s">
        <v>42</v>
      </c>
      <c r="F28" s="3"/>
      <c r="G28" s="3"/>
      <c r="H28" s="3">
        <v>0.125</v>
      </c>
      <c r="I28">
        <f t="shared" si="3"/>
        <v>24</v>
      </c>
    </row>
    <row r="29" spans="1:13" x14ac:dyDescent="0.25">
      <c r="A29">
        <v>25</v>
      </c>
      <c r="B29" s="1">
        <f t="shared" si="5"/>
        <v>45747</v>
      </c>
      <c r="C29" s="7" t="s">
        <v>37</v>
      </c>
      <c r="D29" s="6">
        <f>$B29+3</f>
        <v>45750</v>
      </c>
      <c r="E29" t="s">
        <v>42</v>
      </c>
      <c r="F29" s="8">
        <v>0.54166666666666663</v>
      </c>
      <c r="G29" s="8">
        <v>0.70833333333333337</v>
      </c>
      <c r="H29" s="8">
        <f>G29-F29</f>
        <v>0.16666666666666674</v>
      </c>
      <c r="I29">
        <f t="shared" si="3"/>
        <v>25</v>
      </c>
    </row>
    <row r="30" spans="1:13" x14ac:dyDescent="0.25">
      <c r="A30">
        <v>26</v>
      </c>
      <c r="B30" s="1">
        <f t="shared" si="5"/>
        <v>45754</v>
      </c>
      <c r="C30" t="s">
        <v>40</v>
      </c>
      <c r="D30" s="1">
        <f t="shared" si="4"/>
        <v>45757</v>
      </c>
      <c r="E30" t="s">
        <v>42</v>
      </c>
      <c r="F30" s="3"/>
      <c r="G30" s="3"/>
      <c r="H30" s="3">
        <v>0.125</v>
      </c>
      <c r="I30">
        <f t="shared" si="3"/>
        <v>26</v>
      </c>
      <c r="J30" s="4">
        <f>SUM(H17:H30)</f>
        <v>1.8750000000000002</v>
      </c>
      <c r="K30" s="2">
        <f>COUNTIF(C17:C30,N2)</f>
        <v>5</v>
      </c>
    </row>
    <row r="31" spans="1:13" x14ac:dyDescent="0.25">
      <c r="B31" s="1">
        <f t="shared" si="5"/>
        <v>45761</v>
      </c>
      <c r="C31" s="26" t="s">
        <v>43</v>
      </c>
      <c r="D31" s="26"/>
      <c r="E31" s="26"/>
      <c r="F31" s="24"/>
      <c r="G31" s="24"/>
      <c r="H31" s="24"/>
      <c r="I31" s="25"/>
      <c r="J31" s="2"/>
      <c r="K31" s="2"/>
      <c r="L31" s="1" t="s">
        <v>44</v>
      </c>
      <c r="M31" s="1"/>
    </row>
    <row r="32" spans="1:13" x14ac:dyDescent="0.25">
      <c r="B32" s="1">
        <f t="shared" si="5"/>
        <v>45768</v>
      </c>
      <c r="C32" s="26"/>
      <c r="D32" s="26"/>
      <c r="E32" s="26"/>
      <c r="F32" s="24"/>
      <c r="G32" s="24"/>
      <c r="H32" s="24"/>
      <c r="I32" s="25"/>
      <c r="L32" t="s">
        <v>45</v>
      </c>
    </row>
    <row r="33" spans="1:12" x14ac:dyDescent="0.25">
      <c r="A33">
        <v>27</v>
      </c>
      <c r="B33" s="1">
        <f t="shared" si="5"/>
        <v>45775</v>
      </c>
      <c r="C33" t="s">
        <v>40</v>
      </c>
      <c r="D33" s="1">
        <f>$B33+3</f>
        <v>45778</v>
      </c>
      <c r="E33" t="s">
        <v>42</v>
      </c>
      <c r="F33" s="3"/>
      <c r="G33" s="3"/>
      <c r="H33" s="3">
        <v>0.125</v>
      </c>
      <c r="I33">
        <f t="shared" ref="I33:I34" si="6">A33</f>
        <v>27</v>
      </c>
    </row>
    <row r="34" spans="1:12" x14ac:dyDescent="0.25">
      <c r="A34">
        <v>28</v>
      </c>
      <c r="B34" s="1">
        <f t="shared" ref="B34" si="7">B33+7</f>
        <v>45782</v>
      </c>
      <c r="C34" t="s">
        <v>40</v>
      </c>
      <c r="D34" s="1">
        <f>$B34+3</f>
        <v>45785</v>
      </c>
      <c r="E34" t="s">
        <v>42</v>
      </c>
      <c r="H34" s="3">
        <v>0.16666666666666666</v>
      </c>
      <c r="I34">
        <f t="shared" si="6"/>
        <v>28</v>
      </c>
      <c r="J34" s="4">
        <f>SUM(H33:H34)</f>
        <v>0.29166666666666663</v>
      </c>
      <c r="K34" s="4"/>
      <c r="L34" t="s">
        <v>46</v>
      </c>
    </row>
    <row r="35" spans="1:12" x14ac:dyDescent="0.25">
      <c r="A35" s="2" t="s">
        <v>47</v>
      </c>
      <c r="B35" s="1"/>
      <c r="E35" s="2"/>
      <c r="H35" s="4">
        <f>SUM(H2:H34)</f>
        <v>3.7499999999999996</v>
      </c>
      <c r="I35" s="4"/>
      <c r="J35" s="4">
        <f>SUM(J2:J34)</f>
        <v>3.7500000000000004</v>
      </c>
      <c r="K35" s="4"/>
    </row>
    <row r="36" spans="1:12" x14ac:dyDescent="0.25">
      <c r="B36" s="1"/>
      <c r="D36" s="1"/>
      <c r="E36" s="1"/>
    </row>
    <row r="37" spans="1:12" x14ac:dyDescent="0.25">
      <c r="B37" s="1"/>
      <c r="D37" s="1"/>
      <c r="E37" s="1"/>
    </row>
    <row r="38" spans="1:12" x14ac:dyDescent="0.25">
      <c r="B38" s="1"/>
      <c r="D38" s="1"/>
      <c r="E38" s="1"/>
    </row>
    <row r="39" spans="1:12" x14ac:dyDescent="0.25">
      <c r="B39" s="1"/>
    </row>
  </sheetData>
  <mergeCells count="2">
    <mergeCell ref="D14:H16"/>
    <mergeCell ref="C31:E3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CD5E8-048B-4EA1-8F6E-F39111CBC553}">
  <dimension ref="A1:V38"/>
  <sheetViews>
    <sheetView workbookViewId="0">
      <selection activeCell="L11" sqref="L11"/>
    </sheetView>
  </sheetViews>
  <sheetFormatPr defaultRowHeight="15" x14ac:dyDescent="0.25"/>
  <cols>
    <col min="2" max="3" width="12.28515625" customWidth="1"/>
    <col min="4" max="4" width="12.85546875" customWidth="1"/>
    <col min="5" max="5" width="10.7109375" customWidth="1"/>
    <col min="6" max="6" width="12.28515625" customWidth="1"/>
    <col min="7" max="7" width="12.42578125" customWidth="1"/>
    <col min="9" max="9" width="9"/>
    <col min="10" max="10" width="12" customWidth="1"/>
    <col min="11" max="11" width="15.28515625" customWidth="1"/>
    <col min="12" max="12" width="27.140625" customWidth="1"/>
    <col min="13" max="13" width="3.85546875" customWidth="1"/>
    <col min="17" max="17" width="4.140625" customWidth="1"/>
    <col min="18" max="18" width="13" customWidth="1"/>
    <col min="20" max="20" width="10.7109375" bestFit="1" customWidth="1"/>
  </cols>
  <sheetData>
    <row r="1" spans="1:22" x14ac:dyDescent="0.25">
      <c r="A1" s="2" t="s">
        <v>27</v>
      </c>
      <c r="B1" s="2" t="s">
        <v>28</v>
      </c>
      <c r="C1" s="2" t="s">
        <v>29</v>
      </c>
      <c r="D1" s="2" t="s">
        <v>30</v>
      </c>
      <c r="E1" s="2" t="s">
        <v>2</v>
      </c>
      <c r="F1" s="2" t="s">
        <v>4</v>
      </c>
      <c r="G1" s="2" t="s">
        <v>5</v>
      </c>
      <c r="H1" s="2" t="s">
        <v>31</v>
      </c>
      <c r="I1" s="2" t="s">
        <v>27</v>
      </c>
      <c r="J1" s="2" t="s">
        <v>32</v>
      </c>
      <c r="K1" s="2" t="s">
        <v>33</v>
      </c>
      <c r="L1" s="2" t="s">
        <v>34</v>
      </c>
      <c r="O1" s="2" t="s">
        <v>35</v>
      </c>
      <c r="P1" s="2" t="s">
        <v>31</v>
      </c>
      <c r="R1" s="2" t="s">
        <v>2</v>
      </c>
      <c r="S1" s="2" t="s">
        <v>31</v>
      </c>
      <c r="T1" s="2" t="s">
        <v>36</v>
      </c>
      <c r="U1" s="2" t="s">
        <v>37</v>
      </c>
      <c r="V1" s="2" t="s">
        <v>38</v>
      </c>
    </row>
    <row r="2" spans="1:22" x14ac:dyDescent="0.25">
      <c r="A2">
        <v>1</v>
      </c>
      <c r="B2" s="1">
        <f>'Cohort 4 Y1'!B2</f>
        <v>45558</v>
      </c>
      <c r="C2" t="s">
        <v>40</v>
      </c>
      <c r="D2" s="1">
        <f>$B2+3</f>
        <v>45561</v>
      </c>
      <c r="E2" t="s">
        <v>48</v>
      </c>
      <c r="H2" s="3">
        <v>0.125</v>
      </c>
      <c r="I2">
        <f>A2</f>
        <v>1</v>
      </c>
      <c r="N2" t="s">
        <v>37</v>
      </c>
      <c r="O2">
        <f>COUNTIF($C$2:$D$36,N2)</f>
        <v>10</v>
      </c>
      <c r="P2" s="5">
        <f>SUMIF($C$2:$C$36,N2,$H$2:$H$36)</f>
        <v>1.4166666666666674</v>
      </c>
      <c r="R2" t="s">
        <v>48</v>
      </c>
      <c r="S2" s="5">
        <f>SUM(H2:H10)</f>
        <v>1.25</v>
      </c>
      <c r="T2">
        <f>COUNT(B2:B10)</f>
        <v>9</v>
      </c>
      <c r="U2">
        <f>COUNTIF(C2:C10, "Sync")</f>
        <v>3</v>
      </c>
    </row>
    <row r="3" spans="1:22" x14ac:dyDescent="0.25">
      <c r="A3">
        <v>2</v>
      </c>
      <c r="B3" s="1">
        <f>B2+7</f>
        <v>45565</v>
      </c>
      <c r="C3" s="7" t="s">
        <v>37</v>
      </c>
      <c r="D3" s="6">
        <f t="shared" ref="D3:D13" si="0">$B3+3</f>
        <v>45568</v>
      </c>
      <c r="E3" t="s">
        <v>48</v>
      </c>
      <c r="F3" s="8">
        <v>0.54166666666666663</v>
      </c>
      <c r="G3" s="8">
        <v>0.70833333333333337</v>
      </c>
      <c r="H3" s="8">
        <f>G3-F3</f>
        <v>0.16666666666666674</v>
      </c>
      <c r="I3">
        <f t="shared" ref="I3:I13" si="1">A3</f>
        <v>2</v>
      </c>
      <c r="N3" t="s">
        <v>40</v>
      </c>
      <c r="O3">
        <f>COUNTIF($C$2:$D$36,N3)</f>
        <v>18</v>
      </c>
      <c r="P3" s="5">
        <f>SUMIF($C$2:$C$36,N3,$H$2:$H$36)</f>
        <v>2.3333333333333335</v>
      </c>
      <c r="R3" t="s">
        <v>49</v>
      </c>
      <c r="S3" s="5">
        <f>SUM(H11:H13)+SUM(H17:H23)</f>
        <v>1.2500000000000002</v>
      </c>
      <c r="T3">
        <f>COUNTA(B11:B22)-3</f>
        <v>9</v>
      </c>
      <c r="U3">
        <f>COUNTIF(C11:C22, "Sync")</f>
        <v>4</v>
      </c>
    </row>
    <row r="4" spans="1:22" x14ac:dyDescent="0.25">
      <c r="A4">
        <v>3</v>
      </c>
      <c r="B4" s="1">
        <f t="shared" ref="B4:B32" si="2">B3+7</f>
        <v>45572</v>
      </c>
      <c r="C4" t="s">
        <v>40</v>
      </c>
      <c r="D4" s="1">
        <f t="shared" si="0"/>
        <v>45575</v>
      </c>
      <c r="E4" t="s">
        <v>48</v>
      </c>
      <c r="H4" s="3">
        <v>0.16666666666666666</v>
      </c>
      <c r="I4">
        <f t="shared" si="1"/>
        <v>3</v>
      </c>
      <c r="R4" t="s">
        <v>50</v>
      </c>
      <c r="S4" s="5">
        <f>SUM(H24:H29)+SUM(H30:H36)</f>
        <v>5</v>
      </c>
      <c r="T4">
        <f>COUNTA(B23:B34)-2</f>
        <v>10</v>
      </c>
      <c r="U4">
        <f>COUNTIF(C23:C34, "Sync")</f>
        <v>3</v>
      </c>
    </row>
    <row r="5" spans="1:22" x14ac:dyDescent="0.25">
      <c r="A5">
        <v>4</v>
      </c>
      <c r="B5" s="1">
        <f t="shared" si="2"/>
        <v>45579</v>
      </c>
      <c r="C5" t="s">
        <v>40</v>
      </c>
      <c r="D5" s="1">
        <f t="shared" si="0"/>
        <v>45582</v>
      </c>
      <c r="E5" t="s">
        <v>48</v>
      </c>
      <c r="H5" s="3">
        <v>0.16666666666666666</v>
      </c>
      <c r="I5">
        <f t="shared" si="1"/>
        <v>4</v>
      </c>
      <c r="O5" s="2">
        <f>SUM(O2:O3)</f>
        <v>28</v>
      </c>
      <c r="P5" s="4">
        <f>SUM(P2:P3)</f>
        <v>3.7500000000000009</v>
      </c>
      <c r="S5" s="4">
        <f>SUM(S2:S4)</f>
        <v>7.5</v>
      </c>
      <c r="T5" s="2">
        <f>SUM(T2:T4)</f>
        <v>28</v>
      </c>
      <c r="U5" s="2">
        <f>SUM(U2:U4)</f>
        <v>10</v>
      </c>
    </row>
    <row r="6" spans="1:22" x14ac:dyDescent="0.25">
      <c r="A6">
        <v>5</v>
      </c>
      <c r="B6" s="1">
        <f t="shared" si="2"/>
        <v>45586</v>
      </c>
      <c r="C6" s="7" t="s">
        <v>37</v>
      </c>
      <c r="D6" s="6">
        <f t="shared" si="0"/>
        <v>45589</v>
      </c>
      <c r="E6" t="s">
        <v>48</v>
      </c>
      <c r="F6" s="8">
        <v>0.54166666666666663</v>
      </c>
      <c r="G6" s="8">
        <v>0.70833333333333337</v>
      </c>
      <c r="H6" s="8">
        <f>G6-F6</f>
        <v>0.16666666666666674</v>
      </c>
      <c r="I6">
        <f t="shared" si="1"/>
        <v>5</v>
      </c>
    </row>
    <row r="7" spans="1:22" x14ac:dyDescent="0.25">
      <c r="A7">
        <v>6</v>
      </c>
      <c r="B7" s="1">
        <f t="shared" si="2"/>
        <v>45593</v>
      </c>
      <c r="C7" t="s">
        <v>40</v>
      </c>
      <c r="D7" s="1">
        <f t="shared" si="0"/>
        <v>45596</v>
      </c>
      <c r="E7" t="s">
        <v>48</v>
      </c>
      <c r="F7" s="3"/>
      <c r="G7" s="3"/>
      <c r="H7" s="3">
        <v>0.125</v>
      </c>
      <c r="I7">
        <f t="shared" si="1"/>
        <v>6</v>
      </c>
    </row>
    <row r="8" spans="1:22" x14ac:dyDescent="0.25">
      <c r="A8">
        <v>7</v>
      </c>
      <c r="B8" s="1">
        <f t="shared" si="2"/>
        <v>45600</v>
      </c>
      <c r="C8" t="s">
        <v>40</v>
      </c>
      <c r="D8" s="1">
        <f t="shared" si="0"/>
        <v>45603</v>
      </c>
      <c r="E8" t="s">
        <v>48</v>
      </c>
      <c r="H8" s="3">
        <v>0.125</v>
      </c>
      <c r="I8">
        <f t="shared" si="1"/>
        <v>7</v>
      </c>
    </row>
    <row r="9" spans="1:22" x14ac:dyDescent="0.25">
      <c r="A9">
        <v>8</v>
      </c>
      <c r="B9" s="1">
        <f t="shared" si="2"/>
        <v>45607</v>
      </c>
      <c r="C9" s="7" t="s">
        <v>37</v>
      </c>
      <c r="D9" s="6">
        <f t="shared" si="0"/>
        <v>45610</v>
      </c>
      <c r="E9" t="s">
        <v>48</v>
      </c>
      <c r="F9" s="8">
        <v>0.625</v>
      </c>
      <c r="G9" s="8">
        <v>0.70833333333333337</v>
      </c>
      <c r="H9" s="8">
        <f>G9-F9</f>
        <v>8.333333333333337E-2</v>
      </c>
      <c r="I9">
        <f t="shared" si="1"/>
        <v>8</v>
      </c>
    </row>
    <row r="10" spans="1:22" x14ac:dyDescent="0.25">
      <c r="A10">
        <v>9</v>
      </c>
      <c r="B10" s="1">
        <f t="shared" si="2"/>
        <v>45614</v>
      </c>
      <c r="C10" t="s">
        <v>40</v>
      </c>
      <c r="D10" s="1">
        <f t="shared" si="0"/>
        <v>45617</v>
      </c>
      <c r="E10" t="s">
        <v>48</v>
      </c>
      <c r="H10" s="3">
        <v>0.125</v>
      </c>
      <c r="I10">
        <f t="shared" si="1"/>
        <v>9</v>
      </c>
    </row>
    <row r="11" spans="1:22" x14ac:dyDescent="0.25">
      <c r="A11">
        <v>10</v>
      </c>
      <c r="B11" s="1">
        <f t="shared" si="2"/>
        <v>45621</v>
      </c>
      <c r="C11" s="7" t="s">
        <v>37</v>
      </c>
      <c r="D11" s="6">
        <f t="shared" si="0"/>
        <v>45624</v>
      </c>
      <c r="E11" t="s">
        <v>49</v>
      </c>
      <c r="F11" s="8">
        <v>0.54166666666666663</v>
      </c>
      <c r="G11" s="8">
        <v>0.70833333333333337</v>
      </c>
      <c r="H11" s="8">
        <f>G11-F11</f>
        <v>0.16666666666666674</v>
      </c>
      <c r="I11">
        <f t="shared" si="1"/>
        <v>10</v>
      </c>
    </row>
    <row r="12" spans="1:22" x14ac:dyDescent="0.25">
      <c r="A12">
        <v>11</v>
      </c>
      <c r="B12" s="1">
        <f t="shared" si="2"/>
        <v>45628</v>
      </c>
      <c r="C12" t="s">
        <v>40</v>
      </c>
      <c r="D12" s="1">
        <f t="shared" si="0"/>
        <v>45631</v>
      </c>
      <c r="E12" t="s">
        <v>49</v>
      </c>
      <c r="H12" s="3">
        <v>0.125</v>
      </c>
      <c r="I12">
        <f t="shared" si="1"/>
        <v>11</v>
      </c>
    </row>
    <row r="13" spans="1:22" x14ac:dyDescent="0.25">
      <c r="A13">
        <v>12</v>
      </c>
      <c r="B13" s="1">
        <f t="shared" si="2"/>
        <v>45635</v>
      </c>
      <c r="C13" s="7" t="s">
        <v>37</v>
      </c>
      <c r="D13" s="6">
        <f t="shared" si="0"/>
        <v>45638</v>
      </c>
      <c r="E13" t="s">
        <v>49</v>
      </c>
      <c r="F13" s="8">
        <v>0.625</v>
      </c>
      <c r="G13" s="8">
        <v>0.70833333333333337</v>
      </c>
      <c r="H13" s="8">
        <f>G13-F13</f>
        <v>8.333333333333337E-2</v>
      </c>
      <c r="I13">
        <f t="shared" si="1"/>
        <v>12</v>
      </c>
      <c r="J13" s="4">
        <f>SUM(H2:H13)</f>
        <v>1.625</v>
      </c>
      <c r="K13" s="2">
        <f>COUNTIF(C2:C13,N2)</f>
        <v>5</v>
      </c>
    </row>
    <row r="14" spans="1:22" x14ac:dyDescent="0.25">
      <c r="B14" s="1">
        <f t="shared" si="2"/>
        <v>45642</v>
      </c>
      <c r="C14" s="1"/>
      <c r="D14" s="26" t="s">
        <v>43</v>
      </c>
      <c r="E14" s="26"/>
      <c r="F14" s="26"/>
      <c r="G14" s="26"/>
      <c r="H14" s="26"/>
      <c r="I14" s="25"/>
      <c r="J14" s="2"/>
      <c r="K14" s="2"/>
      <c r="L14" s="2"/>
    </row>
    <row r="15" spans="1:22" x14ac:dyDescent="0.25">
      <c r="B15" s="1">
        <f t="shared" si="2"/>
        <v>45649</v>
      </c>
      <c r="C15" s="1"/>
      <c r="D15" s="26"/>
      <c r="E15" s="26"/>
      <c r="F15" s="26"/>
      <c r="G15" s="26"/>
      <c r="H15" s="26"/>
      <c r="I15" s="25"/>
    </row>
    <row r="16" spans="1:22" x14ac:dyDescent="0.25">
      <c r="B16" s="1">
        <f t="shared" si="2"/>
        <v>45656</v>
      </c>
      <c r="C16" s="1"/>
      <c r="D16" s="26"/>
      <c r="E16" s="26"/>
      <c r="F16" s="26"/>
      <c r="G16" s="26"/>
      <c r="H16" s="26"/>
      <c r="I16" s="25"/>
    </row>
    <row r="17" spans="1:12" x14ac:dyDescent="0.25">
      <c r="A17">
        <v>13</v>
      </c>
      <c r="B17" s="1">
        <f t="shared" si="2"/>
        <v>45663</v>
      </c>
      <c r="C17" t="s">
        <v>40</v>
      </c>
      <c r="D17" s="1">
        <f>$B17+3</f>
        <v>45666</v>
      </c>
      <c r="E17" t="s">
        <v>49</v>
      </c>
      <c r="H17" s="3">
        <v>0.125</v>
      </c>
      <c r="I17">
        <f t="shared" ref="I17:I30" si="3">A17</f>
        <v>13</v>
      </c>
    </row>
    <row r="18" spans="1:12" x14ac:dyDescent="0.25">
      <c r="A18">
        <v>14</v>
      </c>
      <c r="B18" s="1">
        <f t="shared" si="2"/>
        <v>45670</v>
      </c>
      <c r="C18" s="7" t="s">
        <v>37</v>
      </c>
      <c r="D18" s="6">
        <f t="shared" ref="D18" si="4">$B18+3</f>
        <v>45673</v>
      </c>
      <c r="E18" t="s">
        <v>49</v>
      </c>
      <c r="F18" s="8">
        <v>0.54166666666666663</v>
      </c>
      <c r="G18" s="8">
        <v>0.70833333333333337</v>
      </c>
      <c r="H18" s="8">
        <f>G18-F18</f>
        <v>0.16666666666666674</v>
      </c>
      <c r="I18">
        <f t="shared" si="3"/>
        <v>14</v>
      </c>
    </row>
    <row r="19" spans="1:12" x14ac:dyDescent="0.25">
      <c r="A19">
        <v>15</v>
      </c>
      <c r="B19" s="1">
        <f t="shared" si="2"/>
        <v>45677</v>
      </c>
      <c r="C19" t="s">
        <v>40</v>
      </c>
      <c r="D19" s="1">
        <f t="shared" ref="D19:D30" si="5">$B19+3</f>
        <v>45680</v>
      </c>
      <c r="E19" t="s">
        <v>49</v>
      </c>
      <c r="H19" s="3">
        <v>8.3333333333333329E-2</v>
      </c>
      <c r="I19">
        <f t="shared" si="3"/>
        <v>15</v>
      </c>
    </row>
    <row r="20" spans="1:12" x14ac:dyDescent="0.25">
      <c r="A20">
        <v>16</v>
      </c>
      <c r="B20" s="1">
        <f t="shared" si="2"/>
        <v>45684</v>
      </c>
      <c r="C20" t="s">
        <v>40</v>
      </c>
      <c r="D20" s="1">
        <f t="shared" si="5"/>
        <v>45687</v>
      </c>
      <c r="E20" t="s">
        <v>49</v>
      </c>
      <c r="H20" s="3">
        <v>8.3333333333333329E-2</v>
      </c>
      <c r="I20">
        <f t="shared" si="3"/>
        <v>16</v>
      </c>
    </row>
    <row r="21" spans="1:12" x14ac:dyDescent="0.25">
      <c r="A21">
        <v>17</v>
      </c>
      <c r="B21" s="1">
        <f t="shared" si="2"/>
        <v>45691</v>
      </c>
      <c r="C21" t="s">
        <v>40</v>
      </c>
      <c r="D21" s="1">
        <f t="shared" si="5"/>
        <v>45694</v>
      </c>
      <c r="E21" t="s">
        <v>49</v>
      </c>
      <c r="H21" s="3">
        <v>0.125</v>
      </c>
      <c r="I21">
        <f t="shared" si="3"/>
        <v>17</v>
      </c>
    </row>
    <row r="22" spans="1:12" x14ac:dyDescent="0.25">
      <c r="A22">
        <v>18</v>
      </c>
      <c r="B22" s="1">
        <f t="shared" si="2"/>
        <v>45698</v>
      </c>
      <c r="C22" s="7" t="s">
        <v>37</v>
      </c>
      <c r="D22" s="6">
        <f t="shared" si="5"/>
        <v>45701</v>
      </c>
      <c r="E22" t="s">
        <v>49</v>
      </c>
      <c r="F22" s="8">
        <v>0.54166666666666663</v>
      </c>
      <c r="G22" s="8">
        <v>0.70833333333333337</v>
      </c>
      <c r="H22" s="8">
        <f>G22-F22</f>
        <v>0.16666666666666674</v>
      </c>
      <c r="I22">
        <f t="shared" si="3"/>
        <v>18</v>
      </c>
    </row>
    <row r="23" spans="1:12" x14ac:dyDescent="0.25">
      <c r="A23">
        <v>19</v>
      </c>
      <c r="B23" s="1">
        <f t="shared" si="2"/>
        <v>45705</v>
      </c>
      <c r="C23" t="s">
        <v>40</v>
      </c>
      <c r="D23" s="1">
        <f t="shared" si="5"/>
        <v>45708</v>
      </c>
      <c r="E23" t="s">
        <v>50</v>
      </c>
      <c r="H23" s="3">
        <v>0.125</v>
      </c>
      <c r="I23">
        <f t="shared" si="3"/>
        <v>19</v>
      </c>
    </row>
    <row r="24" spans="1:12" x14ac:dyDescent="0.25">
      <c r="A24">
        <v>20</v>
      </c>
      <c r="B24" s="1">
        <f t="shared" si="2"/>
        <v>45712</v>
      </c>
      <c r="C24" t="s">
        <v>40</v>
      </c>
      <c r="D24" s="1">
        <f t="shared" si="5"/>
        <v>45715</v>
      </c>
      <c r="E24" t="s">
        <v>50</v>
      </c>
      <c r="H24" s="3">
        <v>0.16666666666666666</v>
      </c>
      <c r="I24">
        <f t="shared" si="3"/>
        <v>20</v>
      </c>
    </row>
    <row r="25" spans="1:12" x14ac:dyDescent="0.25">
      <c r="A25">
        <v>21</v>
      </c>
      <c r="B25" s="1">
        <f t="shared" si="2"/>
        <v>45719</v>
      </c>
      <c r="C25" s="7" t="s">
        <v>37</v>
      </c>
      <c r="D25" s="6">
        <f t="shared" si="5"/>
        <v>45722</v>
      </c>
      <c r="E25" t="s">
        <v>50</v>
      </c>
      <c r="F25" s="8">
        <v>0.54166666666666663</v>
      </c>
      <c r="G25" s="8">
        <v>0.70833333333333337</v>
      </c>
      <c r="H25" s="8">
        <f>G25-F25</f>
        <v>0.16666666666666674</v>
      </c>
      <c r="I25">
        <f t="shared" si="3"/>
        <v>21</v>
      </c>
    </row>
    <row r="26" spans="1:12" x14ac:dyDescent="0.25">
      <c r="A26">
        <v>22</v>
      </c>
      <c r="B26" s="1">
        <f t="shared" si="2"/>
        <v>45726</v>
      </c>
      <c r="C26" t="s">
        <v>40</v>
      </c>
      <c r="D26" s="1">
        <f t="shared" si="5"/>
        <v>45729</v>
      </c>
      <c r="E26" t="s">
        <v>50</v>
      </c>
      <c r="H26" s="3">
        <v>0.16666666666666666</v>
      </c>
      <c r="I26">
        <f t="shared" si="3"/>
        <v>22</v>
      </c>
    </row>
    <row r="27" spans="1:12" x14ac:dyDescent="0.25">
      <c r="A27">
        <v>23</v>
      </c>
      <c r="B27" s="1">
        <f t="shared" si="2"/>
        <v>45733</v>
      </c>
      <c r="C27" t="s">
        <v>40</v>
      </c>
      <c r="D27" s="1">
        <f t="shared" si="5"/>
        <v>45736</v>
      </c>
      <c r="E27" t="s">
        <v>50</v>
      </c>
      <c r="H27" s="3">
        <v>0.16666666666666666</v>
      </c>
      <c r="I27">
        <f t="shared" si="3"/>
        <v>23</v>
      </c>
    </row>
    <row r="28" spans="1:12" x14ac:dyDescent="0.25">
      <c r="A28">
        <v>24</v>
      </c>
      <c r="B28" s="1">
        <f t="shared" si="2"/>
        <v>45740</v>
      </c>
      <c r="C28" s="7" t="s">
        <v>37</v>
      </c>
      <c r="D28" s="6">
        <f t="shared" si="5"/>
        <v>45743</v>
      </c>
      <c r="E28" t="s">
        <v>50</v>
      </c>
      <c r="F28" s="8">
        <v>0.54166666666666663</v>
      </c>
      <c r="G28" s="8">
        <v>0.70833333333333337</v>
      </c>
      <c r="H28" s="8">
        <f>G28-F28</f>
        <v>0.16666666666666674</v>
      </c>
      <c r="I28">
        <f t="shared" si="3"/>
        <v>24</v>
      </c>
    </row>
    <row r="29" spans="1:12" x14ac:dyDescent="0.25">
      <c r="A29">
        <v>25</v>
      </c>
      <c r="B29" s="1">
        <f t="shared" si="2"/>
        <v>45747</v>
      </c>
      <c r="C29" t="s">
        <v>40</v>
      </c>
      <c r="D29" s="1">
        <f t="shared" si="5"/>
        <v>45750</v>
      </c>
      <c r="E29" t="s">
        <v>50</v>
      </c>
      <c r="F29" s="3"/>
      <c r="G29" s="3"/>
      <c r="H29" s="3">
        <v>0.16666666666666666</v>
      </c>
      <c r="I29">
        <f t="shared" si="3"/>
        <v>25</v>
      </c>
    </row>
    <row r="30" spans="1:12" x14ac:dyDescent="0.25">
      <c r="A30">
        <v>26</v>
      </c>
      <c r="B30" s="1">
        <f t="shared" si="2"/>
        <v>45754</v>
      </c>
      <c r="C30" s="7" t="s">
        <v>37</v>
      </c>
      <c r="D30" s="6">
        <f t="shared" si="5"/>
        <v>45757</v>
      </c>
      <c r="E30" t="s">
        <v>50</v>
      </c>
      <c r="F30" s="8">
        <v>0.625</v>
      </c>
      <c r="G30" s="8">
        <v>0.70833333333333337</v>
      </c>
      <c r="H30" s="8">
        <f>G30-F30</f>
        <v>8.333333333333337E-2</v>
      </c>
      <c r="I30">
        <f t="shared" si="3"/>
        <v>26</v>
      </c>
      <c r="J30" s="4">
        <f>SUM(H17:H30)</f>
        <v>1.9583333333333339</v>
      </c>
      <c r="K30" s="2">
        <f>COUNTIF(C17:C30,N2)</f>
        <v>5</v>
      </c>
    </row>
    <row r="31" spans="1:12" x14ac:dyDescent="0.25">
      <c r="B31" s="1">
        <f t="shared" si="2"/>
        <v>45761</v>
      </c>
      <c r="C31" s="1"/>
      <c r="D31" s="26" t="s">
        <v>43</v>
      </c>
      <c r="E31" s="26"/>
      <c r="F31" s="26"/>
      <c r="G31" s="26"/>
      <c r="H31" s="26"/>
      <c r="I31" s="25"/>
      <c r="L31" s="1" t="s">
        <v>44</v>
      </c>
    </row>
    <row r="32" spans="1:12" x14ac:dyDescent="0.25">
      <c r="B32" s="1">
        <f t="shared" si="2"/>
        <v>45768</v>
      </c>
      <c r="D32" s="26"/>
      <c r="E32" s="26"/>
      <c r="F32" s="26"/>
      <c r="G32" s="26"/>
      <c r="H32" s="26"/>
      <c r="I32" s="25"/>
      <c r="L32" t="s">
        <v>45</v>
      </c>
    </row>
    <row r="33" spans="1:12" x14ac:dyDescent="0.25">
      <c r="A33">
        <v>27</v>
      </c>
      <c r="B33" s="1">
        <f t="shared" ref="B33:B34" si="6">B32+7</f>
        <v>45775</v>
      </c>
      <c r="C33" t="s">
        <v>40</v>
      </c>
      <c r="D33" s="1">
        <f>$B33+3</f>
        <v>45778</v>
      </c>
      <c r="E33" t="s">
        <v>50</v>
      </c>
      <c r="F33" s="3"/>
      <c r="G33" s="3"/>
      <c r="H33" s="3">
        <v>8.3333333333333329E-2</v>
      </c>
      <c r="I33">
        <f t="shared" ref="I33:I34" si="7">A33</f>
        <v>27</v>
      </c>
    </row>
    <row r="34" spans="1:12" x14ac:dyDescent="0.25">
      <c r="A34">
        <v>28</v>
      </c>
      <c r="B34" s="1">
        <f t="shared" si="6"/>
        <v>45782</v>
      </c>
      <c r="C34" t="s">
        <v>40</v>
      </c>
      <c r="D34" s="1">
        <f>$B34+3</f>
        <v>45785</v>
      </c>
      <c r="E34" t="s">
        <v>50</v>
      </c>
      <c r="H34" s="3">
        <v>8.3333333333333329E-2</v>
      </c>
      <c r="I34">
        <f t="shared" si="7"/>
        <v>28</v>
      </c>
      <c r="J34" s="4">
        <f>SUM(H33:H34)</f>
        <v>0.16666666666666666</v>
      </c>
      <c r="K34" s="4"/>
      <c r="L34" t="s">
        <v>46</v>
      </c>
    </row>
    <row r="35" spans="1:12" x14ac:dyDescent="0.25">
      <c r="A35" s="2" t="s">
        <v>47</v>
      </c>
      <c r="B35" s="1"/>
      <c r="C35" s="1"/>
      <c r="E35" s="1"/>
      <c r="H35" s="4">
        <f>SUM(H2:H34)</f>
        <v>3.75</v>
      </c>
      <c r="I35" s="4"/>
      <c r="J35" s="4">
        <f>SUM(J2:J34)</f>
        <v>3.7500000000000004</v>
      </c>
      <c r="K35" s="4"/>
    </row>
    <row r="36" spans="1:12" x14ac:dyDescent="0.25">
      <c r="B36" s="1"/>
      <c r="C36" s="1"/>
      <c r="D36" s="1"/>
      <c r="E36" s="1"/>
    </row>
    <row r="37" spans="1:12" x14ac:dyDescent="0.25">
      <c r="B37" s="1"/>
    </row>
    <row r="38" spans="1:12" x14ac:dyDescent="0.25">
      <c r="B38" s="1"/>
      <c r="C38" s="1"/>
    </row>
  </sheetData>
  <mergeCells count="2">
    <mergeCell ref="D14:H16"/>
    <mergeCell ref="D31:H3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6AD9D-663F-423F-9F93-111CAE67FAD7}">
  <dimension ref="A1:D37"/>
  <sheetViews>
    <sheetView topLeftCell="A7" workbookViewId="0">
      <selection activeCell="D38" sqref="D38"/>
    </sheetView>
  </sheetViews>
  <sheetFormatPr defaultRowHeight="15" x14ac:dyDescent="0.25"/>
  <cols>
    <col min="2" max="2" width="14.85546875" customWidth="1"/>
    <col min="3" max="3" width="24.42578125" customWidth="1"/>
    <col min="4" max="4" width="42.5703125" customWidth="1"/>
  </cols>
  <sheetData>
    <row r="1" spans="1:4" x14ac:dyDescent="0.25">
      <c r="A1" s="2" t="s">
        <v>27</v>
      </c>
      <c r="B1" s="2" t="s">
        <v>28</v>
      </c>
      <c r="C1" s="2" t="s">
        <v>51</v>
      </c>
    </row>
    <row r="2" spans="1:4" x14ac:dyDescent="0.25">
      <c r="A2">
        <v>1</v>
      </c>
      <c r="B2" s="1">
        <v>45558</v>
      </c>
      <c r="C2" s="1">
        <f>B2+3</f>
        <v>45561</v>
      </c>
      <c r="D2" s="9" t="s">
        <v>52</v>
      </c>
    </row>
    <row r="3" spans="1:4" x14ac:dyDescent="0.25">
      <c r="A3">
        <v>2</v>
      </c>
      <c r="B3" s="1">
        <f>B2+7</f>
        <v>45565</v>
      </c>
      <c r="C3" s="1">
        <f t="shared" ref="C3:C36" si="0">B3+3</f>
        <v>45568</v>
      </c>
    </row>
    <row r="4" spans="1:4" x14ac:dyDescent="0.25">
      <c r="A4">
        <v>3</v>
      </c>
      <c r="B4" s="1">
        <f t="shared" ref="B4:B17" si="1">B3+7</f>
        <v>45572</v>
      </c>
      <c r="C4" s="1">
        <f t="shared" si="0"/>
        <v>45575</v>
      </c>
    </row>
    <row r="5" spans="1:4" x14ac:dyDescent="0.25">
      <c r="A5">
        <v>4</v>
      </c>
      <c r="B5" s="1">
        <f t="shared" si="1"/>
        <v>45579</v>
      </c>
      <c r="C5" s="1">
        <f t="shared" si="0"/>
        <v>45582</v>
      </c>
    </row>
    <row r="6" spans="1:4" x14ac:dyDescent="0.25">
      <c r="A6">
        <v>5</v>
      </c>
      <c r="B6" s="1">
        <f t="shared" si="1"/>
        <v>45586</v>
      </c>
      <c r="C6" s="1">
        <f t="shared" si="0"/>
        <v>45589</v>
      </c>
    </row>
    <row r="7" spans="1:4" x14ac:dyDescent="0.25">
      <c r="A7">
        <v>6</v>
      </c>
      <c r="B7" s="1">
        <f t="shared" si="1"/>
        <v>45593</v>
      </c>
      <c r="C7" s="1">
        <f t="shared" si="0"/>
        <v>45596</v>
      </c>
    </row>
    <row r="8" spans="1:4" x14ac:dyDescent="0.25">
      <c r="A8">
        <v>7</v>
      </c>
      <c r="B8" s="1">
        <f t="shared" si="1"/>
        <v>45600</v>
      </c>
      <c r="C8" s="1">
        <f t="shared" si="0"/>
        <v>45603</v>
      </c>
    </row>
    <row r="9" spans="1:4" x14ac:dyDescent="0.25">
      <c r="A9">
        <v>8</v>
      </c>
      <c r="B9" s="1">
        <f t="shared" si="1"/>
        <v>45607</v>
      </c>
      <c r="C9" s="1">
        <f t="shared" si="0"/>
        <v>45610</v>
      </c>
    </row>
    <row r="10" spans="1:4" x14ac:dyDescent="0.25">
      <c r="A10">
        <v>9</v>
      </c>
      <c r="B10" s="1">
        <f t="shared" si="1"/>
        <v>45614</v>
      </c>
      <c r="C10" s="1">
        <f t="shared" si="0"/>
        <v>45617</v>
      </c>
    </row>
    <row r="11" spans="1:4" x14ac:dyDescent="0.25">
      <c r="A11">
        <v>10</v>
      </c>
      <c r="B11" s="1">
        <f t="shared" si="1"/>
        <v>45621</v>
      </c>
      <c r="C11" s="1">
        <f t="shared" si="0"/>
        <v>45624</v>
      </c>
    </row>
    <row r="12" spans="1:4" x14ac:dyDescent="0.25">
      <c r="A12">
        <v>11</v>
      </c>
      <c r="B12" s="1">
        <f t="shared" si="1"/>
        <v>45628</v>
      </c>
      <c r="C12" s="1">
        <f t="shared" si="0"/>
        <v>45631</v>
      </c>
    </row>
    <row r="13" spans="1:4" x14ac:dyDescent="0.25">
      <c r="A13">
        <v>12</v>
      </c>
      <c r="B13" s="1">
        <f t="shared" si="1"/>
        <v>45635</v>
      </c>
      <c r="C13" s="1">
        <f t="shared" si="0"/>
        <v>45638</v>
      </c>
    </row>
    <row r="14" spans="1:4" x14ac:dyDescent="0.25">
      <c r="B14" s="1"/>
      <c r="C14" s="1"/>
    </row>
    <row r="15" spans="1:4" x14ac:dyDescent="0.25">
      <c r="B15" s="1">
        <f>B13+7</f>
        <v>45642</v>
      </c>
      <c r="C15" s="1">
        <f t="shared" si="0"/>
        <v>45645</v>
      </c>
      <c r="D15" s="26" t="s">
        <v>53</v>
      </c>
    </row>
    <row r="16" spans="1:4" x14ac:dyDescent="0.25">
      <c r="B16" s="1">
        <f t="shared" si="1"/>
        <v>45649</v>
      </c>
      <c r="C16" s="1">
        <f t="shared" si="0"/>
        <v>45652</v>
      </c>
      <c r="D16" s="26"/>
    </row>
    <row r="17" spans="1:4" x14ac:dyDescent="0.25">
      <c r="B17" s="1">
        <f t="shared" si="1"/>
        <v>45656</v>
      </c>
      <c r="C17" s="1">
        <f t="shared" si="0"/>
        <v>45659</v>
      </c>
      <c r="D17" s="26"/>
    </row>
    <row r="18" spans="1:4" x14ac:dyDescent="0.25">
      <c r="A18">
        <v>13</v>
      </c>
      <c r="B18" s="1">
        <f t="shared" ref="B18:B36" si="2">B17+7</f>
        <v>45663</v>
      </c>
      <c r="C18" s="1">
        <f t="shared" si="0"/>
        <v>45666</v>
      </c>
      <c r="D18" s="9" t="s">
        <v>54</v>
      </c>
    </row>
    <row r="19" spans="1:4" x14ac:dyDescent="0.25">
      <c r="A19">
        <v>14</v>
      </c>
      <c r="B19" s="1">
        <f t="shared" si="2"/>
        <v>45670</v>
      </c>
      <c r="C19" s="1">
        <f t="shared" si="0"/>
        <v>45673</v>
      </c>
    </row>
    <row r="20" spans="1:4" x14ac:dyDescent="0.25">
      <c r="A20">
        <v>15</v>
      </c>
      <c r="B20" s="1">
        <f t="shared" si="2"/>
        <v>45677</v>
      </c>
      <c r="C20" s="1">
        <f t="shared" si="0"/>
        <v>45680</v>
      </c>
    </row>
    <row r="21" spans="1:4" x14ac:dyDescent="0.25">
      <c r="A21">
        <v>16</v>
      </c>
      <c r="B21" s="1">
        <f t="shared" si="2"/>
        <v>45684</v>
      </c>
      <c r="C21" s="1">
        <f t="shared" si="0"/>
        <v>45687</v>
      </c>
    </row>
    <row r="22" spans="1:4" x14ac:dyDescent="0.25">
      <c r="A22">
        <v>17</v>
      </c>
      <c r="B22" s="1">
        <f t="shared" si="2"/>
        <v>45691</v>
      </c>
      <c r="C22" s="1">
        <f t="shared" si="0"/>
        <v>45694</v>
      </c>
    </row>
    <row r="23" spans="1:4" x14ac:dyDescent="0.25">
      <c r="A23">
        <v>18</v>
      </c>
      <c r="B23" s="1">
        <f t="shared" si="2"/>
        <v>45698</v>
      </c>
      <c r="C23" s="1">
        <f t="shared" si="0"/>
        <v>45701</v>
      </c>
    </row>
    <row r="24" spans="1:4" x14ac:dyDescent="0.25">
      <c r="A24">
        <v>19</v>
      </c>
      <c r="B24" s="1">
        <f t="shared" si="2"/>
        <v>45705</v>
      </c>
      <c r="C24" s="1">
        <f t="shared" si="0"/>
        <v>45708</v>
      </c>
    </row>
    <row r="25" spans="1:4" x14ac:dyDescent="0.25">
      <c r="A25">
        <v>20</v>
      </c>
      <c r="B25" s="1">
        <f t="shared" si="2"/>
        <v>45712</v>
      </c>
      <c r="C25" s="1">
        <f t="shared" si="0"/>
        <v>45715</v>
      </c>
    </row>
    <row r="26" spans="1:4" x14ac:dyDescent="0.25">
      <c r="A26">
        <v>21</v>
      </c>
      <c r="B26" s="1">
        <f t="shared" si="2"/>
        <v>45719</v>
      </c>
      <c r="C26" s="1">
        <f t="shared" si="0"/>
        <v>45722</v>
      </c>
    </row>
    <row r="27" spans="1:4" x14ac:dyDescent="0.25">
      <c r="A27">
        <v>22</v>
      </c>
      <c r="B27" s="1">
        <f t="shared" si="2"/>
        <v>45726</v>
      </c>
      <c r="C27" s="1">
        <f t="shared" si="0"/>
        <v>45729</v>
      </c>
    </row>
    <row r="28" spans="1:4" x14ac:dyDescent="0.25">
      <c r="A28">
        <v>23</v>
      </c>
      <c r="B28" s="1">
        <f t="shared" si="2"/>
        <v>45733</v>
      </c>
      <c r="C28" s="1">
        <f t="shared" si="0"/>
        <v>45736</v>
      </c>
    </row>
    <row r="29" spans="1:4" x14ac:dyDescent="0.25">
      <c r="A29">
        <v>24</v>
      </c>
      <c r="B29" s="1">
        <f t="shared" si="2"/>
        <v>45740</v>
      </c>
      <c r="C29" s="1">
        <f t="shared" si="0"/>
        <v>45743</v>
      </c>
    </row>
    <row r="30" spans="1:4" x14ac:dyDescent="0.25">
      <c r="A30">
        <v>25</v>
      </c>
      <c r="B30" s="1">
        <f t="shared" si="2"/>
        <v>45747</v>
      </c>
      <c r="C30" s="1">
        <f t="shared" si="0"/>
        <v>45750</v>
      </c>
    </row>
    <row r="31" spans="1:4" x14ac:dyDescent="0.25">
      <c r="A31">
        <v>26</v>
      </c>
      <c r="B31" s="1">
        <f t="shared" si="2"/>
        <v>45754</v>
      </c>
      <c r="C31" s="1">
        <f t="shared" si="0"/>
        <v>45757</v>
      </c>
    </row>
    <row r="32" spans="1:4" x14ac:dyDescent="0.25">
      <c r="B32" s="1"/>
      <c r="C32" s="1"/>
    </row>
    <row r="33" spans="1:4" x14ac:dyDescent="0.25">
      <c r="B33" s="1">
        <f>B31+7</f>
        <v>45761</v>
      </c>
      <c r="C33" s="1">
        <f t="shared" si="0"/>
        <v>45764</v>
      </c>
      <c r="D33" s="26" t="s">
        <v>53</v>
      </c>
    </row>
    <row r="34" spans="1:4" x14ac:dyDescent="0.25">
      <c r="B34" s="1">
        <f t="shared" si="2"/>
        <v>45768</v>
      </c>
      <c r="C34" s="1">
        <f t="shared" si="0"/>
        <v>45771</v>
      </c>
      <c r="D34" s="26"/>
    </row>
    <row r="35" spans="1:4" x14ac:dyDescent="0.25">
      <c r="A35">
        <v>27</v>
      </c>
      <c r="B35" s="1">
        <f t="shared" si="2"/>
        <v>45775</v>
      </c>
      <c r="C35" s="1">
        <f t="shared" si="0"/>
        <v>45778</v>
      </c>
    </row>
    <row r="36" spans="1:4" x14ac:dyDescent="0.25">
      <c r="A36">
        <v>28</v>
      </c>
      <c r="B36" s="1">
        <f t="shared" si="2"/>
        <v>45782</v>
      </c>
      <c r="C36" s="1">
        <f t="shared" si="0"/>
        <v>45785</v>
      </c>
      <c r="D36" s="9" t="s">
        <v>55</v>
      </c>
    </row>
    <row r="37" spans="1:4" x14ac:dyDescent="0.25">
      <c r="B37" s="1"/>
      <c r="C37" s="1"/>
    </row>
  </sheetData>
  <mergeCells count="2">
    <mergeCell ref="D15:D17"/>
    <mergeCell ref="D33:D3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Interactive session summary</vt:lpstr>
      <vt:lpstr>Cohort 4 Y1</vt:lpstr>
      <vt:lpstr>Cohort 3 Y2</vt:lpstr>
      <vt:lpstr>Cohort 2 Y3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 Scott</dc:creator>
  <cp:keywords/>
  <dc:description/>
  <cp:lastModifiedBy>Philip Scott</cp:lastModifiedBy>
  <cp:revision/>
  <dcterms:created xsi:type="dcterms:W3CDTF">2022-06-22T12:41:14Z</dcterms:created>
  <dcterms:modified xsi:type="dcterms:W3CDTF">2024-08-22T13:56:04Z</dcterms:modified>
  <cp:category/>
  <cp:contentStatus/>
</cp:coreProperties>
</file>