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yoy\Desktop\"/>
    </mc:Choice>
  </mc:AlternateContent>
  <xr:revisionPtr revIDLastSave="0" documentId="8_{16B69A49-F0BB-41CE-B920-C3477D728150}" xr6:coauthVersionLast="47" xr6:coauthVersionMax="47" xr10:uidLastSave="{00000000-0000-0000-0000-000000000000}"/>
  <bookViews>
    <workbookView xWindow="885" yWindow="-120" windowWidth="28035" windowHeight="16440" activeTab="3" xr2:uid="{BED0B428-25FF-43B3-A6FA-1F743EBD6F12}"/>
  </bookViews>
  <sheets>
    <sheet name="Specification" sheetId="1" r:id="rId1"/>
    <sheet name="RPM" sheetId="2" r:id="rId2"/>
    <sheet name="Track Design" sheetId="4" r:id="rId3"/>
    <sheet name="Track" sheetId="3" r:id="rId4"/>
    <sheet name="BSFC" sheetId="6" r:id="rId5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4" i="3" l="1"/>
  <c r="U5" i="3"/>
  <c r="U6" i="3" s="1"/>
  <c r="U7" i="3" s="1"/>
  <c r="U8" i="3" s="1"/>
  <c r="U9" i="3" s="1"/>
  <c r="U10" i="3" s="1"/>
  <c r="U11" i="3" s="1"/>
  <c r="U12" i="3" s="1"/>
  <c r="U13" i="3" s="1"/>
  <c r="U14" i="3" s="1"/>
  <c r="U15" i="3" s="1"/>
  <c r="U16" i="3" s="1"/>
  <c r="U17" i="3" s="1"/>
  <c r="U18" i="3" s="1"/>
  <c r="U19" i="3" s="1"/>
  <c r="U20" i="3" s="1"/>
  <c r="U21" i="3" s="1"/>
  <c r="U22" i="3" s="1"/>
  <c r="U23" i="3" s="1"/>
  <c r="U24" i="3" s="1"/>
  <c r="U25" i="3" s="1"/>
  <c r="U26" i="3" s="1"/>
  <c r="U27" i="3" s="1"/>
  <c r="U28" i="3" s="1"/>
  <c r="U29" i="3" s="1"/>
  <c r="U30" i="3" s="1"/>
  <c r="U31" i="3" s="1"/>
  <c r="U32" i="3" s="1"/>
  <c r="U33" i="3" s="1"/>
  <c r="U34" i="3" s="1"/>
  <c r="U35" i="3" s="1"/>
  <c r="U36" i="3" s="1"/>
  <c r="U37" i="3" s="1"/>
  <c r="U38" i="3" s="1"/>
  <c r="U39" i="3" s="1"/>
  <c r="U40" i="3" s="1"/>
  <c r="U41" i="3" s="1"/>
  <c r="U42" i="3" s="1"/>
  <c r="U43" i="3" s="1"/>
  <c r="U44" i="3" s="1"/>
  <c r="U45" i="3" s="1"/>
  <c r="U46" i="3" s="1"/>
  <c r="U47" i="3" s="1"/>
  <c r="U48" i="3" s="1"/>
  <c r="U49" i="3" s="1"/>
  <c r="U50" i="3" s="1"/>
  <c r="U51" i="3" s="1"/>
  <c r="U52" i="3" s="1"/>
  <c r="U53" i="3" s="1"/>
  <c r="U54" i="3" s="1"/>
  <c r="U55" i="3" s="1"/>
  <c r="U56" i="3" s="1"/>
  <c r="U57" i="3" s="1"/>
  <c r="U58" i="3" s="1"/>
  <c r="U59" i="3" s="1"/>
  <c r="U60" i="3" s="1"/>
  <c r="U61" i="3" s="1"/>
  <c r="U62" i="3" s="1"/>
  <c r="U63" i="3" s="1"/>
  <c r="U64" i="3" s="1"/>
  <c r="U65" i="3" s="1"/>
  <c r="U66" i="3" s="1"/>
  <c r="U67" i="3" s="1"/>
  <c r="U68" i="3" s="1"/>
  <c r="U69" i="3" s="1"/>
  <c r="U70" i="3" s="1"/>
  <c r="U71" i="3" s="1"/>
  <c r="U72" i="3" s="1"/>
  <c r="U73" i="3" s="1"/>
  <c r="U74" i="3" s="1"/>
  <c r="U75" i="3" s="1"/>
  <c r="U76" i="3" s="1"/>
  <c r="U77" i="3" s="1"/>
  <c r="U78" i="3" s="1"/>
  <c r="U79" i="3" s="1"/>
  <c r="U80" i="3" s="1"/>
  <c r="U81" i="3" s="1"/>
  <c r="U82" i="3" s="1"/>
  <c r="U83" i="3" s="1"/>
  <c r="U84" i="3" s="1"/>
  <c r="U85" i="3" s="1"/>
  <c r="U86" i="3" s="1"/>
  <c r="U87" i="3" s="1"/>
  <c r="U88" i="3" s="1"/>
  <c r="U89" i="3" s="1"/>
  <c r="U90" i="3" s="1"/>
  <c r="U91" i="3" s="1"/>
  <c r="U92" i="3" s="1"/>
  <c r="U93" i="3" s="1"/>
  <c r="U94" i="3" s="1"/>
  <c r="U95" i="3" s="1"/>
  <c r="U96" i="3" s="1"/>
  <c r="U97" i="3" s="1"/>
  <c r="U98" i="3" s="1"/>
  <c r="U99" i="3" s="1"/>
  <c r="U100" i="3" s="1"/>
  <c r="U101" i="3" s="1"/>
  <c r="U102" i="3" s="1"/>
  <c r="U103" i="3" s="1"/>
  <c r="U104" i="3" s="1"/>
  <c r="U105" i="3" s="1"/>
  <c r="U106" i="3" s="1"/>
  <c r="U107" i="3" s="1"/>
  <c r="U108" i="3" s="1"/>
  <c r="U109" i="3" s="1"/>
  <c r="U110" i="3" s="1"/>
  <c r="U111" i="3" s="1"/>
  <c r="U112" i="3" s="1"/>
  <c r="U113" i="3" s="1"/>
  <c r="U114" i="3" s="1"/>
  <c r="U115" i="3" s="1"/>
  <c r="U116" i="3" s="1"/>
  <c r="U117" i="3" s="1"/>
  <c r="U118" i="3" s="1"/>
  <c r="U119" i="3" s="1"/>
  <c r="U120" i="3" s="1"/>
  <c r="U121" i="3" s="1"/>
  <c r="U122" i="3" s="1"/>
  <c r="U123" i="3" s="1"/>
  <c r="U124" i="3" s="1"/>
  <c r="U125" i="3" s="1"/>
  <c r="U126" i="3" s="1"/>
  <c r="U127" i="3" s="1"/>
  <c r="U128" i="3" s="1"/>
  <c r="U129" i="3" s="1"/>
  <c r="U130" i="3" s="1"/>
  <c r="U131" i="3" s="1"/>
  <c r="U132" i="3" s="1"/>
  <c r="U133" i="3" s="1"/>
  <c r="U134" i="3" s="1"/>
  <c r="U135" i="3" s="1"/>
  <c r="U136" i="3" s="1"/>
  <c r="U137" i="3" s="1"/>
  <c r="U138" i="3" s="1"/>
  <c r="U139" i="3" s="1"/>
  <c r="U140" i="3" s="1"/>
  <c r="U141" i="3" s="1"/>
  <c r="U142" i="3" s="1"/>
  <c r="U143" i="3" s="1"/>
  <c r="U144" i="3" s="1"/>
  <c r="U145" i="3" s="1"/>
  <c r="U146" i="3" s="1"/>
  <c r="U147" i="3" s="1"/>
  <c r="U148" i="3" s="1"/>
  <c r="U149" i="3" s="1"/>
  <c r="U150" i="3" s="1"/>
  <c r="U151" i="3" s="1"/>
  <c r="U152" i="3" s="1"/>
  <c r="U153" i="3" s="1"/>
  <c r="U154" i="3" s="1"/>
  <c r="U155" i="3" s="1"/>
  <c r="U156" i="3" s="1"/>
  <c r="U157" i="3" s="1"/>
  <c r="U158" i="3" s="1"/>
  <c r="U159" i="3" s="1"/>
  <c r="U160" i="3" s="1"/>
  <c r="U161" i="3" s="1"/>
  <c r="U162" i="3" s="1"/>
  <c r="U163" i="3" s="1"/>
  <c r="U164" i="3" s="1"/>
  <c r="U165" i="3" s="1"/>
  <c r="U166" i="3" s="1"/>
  <c r="U167" i="3" s="1"/>
  <c r="U168" i="3" s="1"/>
  <c r="U169" i="3" s="1"/>
  <c r="U170" i="3" s="1"/>
  <c r="U171" i="3" s="1"/>
  <c r="U172" i="3" s="1"/>
  <c r="U173" i="3" s="1"/>
  <c r="U174" i="3" s="1"/>
  <c r="U175" i="3" s="1"/>
  <c r="U176" i="3" s="1"/>
  <c r="U177" i="3" s="1"/>
  <c r="U178" i="3" s="1"/>
  <c r="U179" i="3" s="1"/>
  <c r="U180" i="3" s="1"/>
  <c r="U181" i="3" s="1"/>
  <c r="U182" i="3" s="1"/>
  <c r="U183" i="3" s="1"/>
  <c r="U184" i="3" s="1"/>
  <c r="U185" i="3" s="1"/>
  <c r="U186" i="3" s="1"/>
  <c r="U187" i="3" s="1"/>
  <c r="U188" i="3" s="1"/>
  <c r="U189" i="3" s="1"/>
  <c r="U190" i="3" s="1"/>
  <c r="U191" i="3" s="1"/>
  <c r="U192" i="3" s="1"/>
  <c r="U193" i="3" s="1"/>
  <c r="U194" i="3" s="1"/>
  <c r="U195" i="3" s="1"/>
  <c r="U196" i="3" s="1"/>
  <c r="U197" i="3" s="1"/>
  <c r="U198" i="3" s="1"/>
  <c r="U199" i="3" s="1"/>
  <c r="U200" i="3" s="1"/>
  <c r="U201" i="3" s="1"/>
  <c r="U202" i="3" s="1"/>
  <c r="U203" i="3" s="1"/>
  <c r="U204" i="3" s="1"/>
  <c r="U205" i="3" s="1"/>
  <c r="U206" i="3" s="1"/>
  <c r="U207" i="3" s="1"/>
  <c r="U208" i="3" s="1"/>
  <c r="U209" i="3" s="1"/>
  <c r="U210" i="3" s="1"/>
  <c r="U211" i="3" s="1"/>
  <c r="U212" i="3" s="1"/>
  <c r="U213" i="3" s="1"/>
  <c r="U214" i="3" s="1"/>
  <c r="U215" i="3" s="1"/>
  <c r="U216" i="3" s="1"/>
  <c r="U217" i="3" s="1"/>
  <c r="U218" i="3" s="1"/>
  <c r="U219" i="3" s="1"/>
  <c r="U220" i="3" s="1"/>
  <c r="U221" i="3" s="1"/>
  <c r="U222" i="3" s="1"/>
  <c r="U223" i="3" s="1"/>
  <c r="U224" i="3" s="1"/>
  <c r="U225" i="3" s="1"/>
  <c r="U226" i="3" s="1"/>
  <c r="U227" i="3" s="1"/>
  <c r="U228" i="3" s="1"/>
  <c r="U229" i="3" s="1"/>
  <c r="U230" i="3" s="1"/>
  <c r="U231" i="3" s="1"/>
  <c r="U232" i="3" s="1"/>
  <c r="U233" i="3" s="1"/>
  <c r="U234" i="3" s="1"/>
  <c r="U235" i="3" s="1"/>
  <c r="U236" i="3" s="1"/>
  <c r="U237" i="3" s="1"/>
  <c r="U238" i="3" s="1"/>
  <c r="U239" i="3" s="1"/>
  <c r="U240" i="3" s="1"/>
  <c r="U241" i="3" s="1"/>
  <c r="U242" i="3" s="1"/>
  <c r="U243" i="3" s="1"/>
  <c r="U244" i="3" s="1"/>
  <c r="U245" i="3" s="1"/>
  <c r="U246" i="3" s="1"/>
  <c r="U247" i="3" s="1"/>
  <c r="U248" i="3" s="1"/>
  <c r="U249" i="3" s="1"/>
  <c r="U250" i="3" s="1"/>
  <c r="U251" i="3" s="1"/>
  <c r="U252" i="3" s="1"/>
  <c r="U253" i="3" s="1"/>
  <c r="U254" i="3" s="1"/>
  <c r="U255" i="3" s="1"/>
  <c r="U256" i="3" s="1"/>
  <c r="U257" i="3" s="1"/>
  <c r="U258" i="3" s="1"/>
  <c r="U259" i="3" s="1"/>
  <c r="U260" i="3" s="1"/>
  <c r="U261" i="3" s="1"/>
  <c r="U262" i="3" s="1"/>
  <c r="U263" i="3" s="1"/>
  <c r="U264" i="3" s="1"/>
  <c r="U265" i="3" s="1"/>
  <c r="U266" i="3" s="1"/>
  <c r="U267" i="3" s="1"/>
  <c r="U268" i="3" s="1"/>
  <c r="U269" i="3" s="1"/>
  <c r="U270" i="3" s="1"/>
  <c r="U271" i="3" s="1"/>
  <c r="U272" i="3" s="1"/>
  <c r="U273" i="3" s="1"/>
  <c r="U274" i="3" s="1"/>
  <c r="U275" i="3" s="1"/>
  <c r="U276" i="3" s="1"/>
  <c r="U277" i="3" s="1"/>
  <c r="U278" i="3" s="1"/>
  <c r="U279" i="3" s="1"/>
  <c r="U280" i="3" s="1"/>
  <c r="U281" i="3" s="1"/>
  <c r="U282" i="3" s="1"/>
  <c r="U283" i="3" s="1"/>
  <c r="U284" i="3" s="1"/>
  <c r="U285" i="3" s="1"/>
  <c r="U286" i="3" s="1"/>
  <c r="U287" i="3" s="1"/>
  <c r="U288" i="3" s="1"/>
  <c r="U289" i="3" s="1"/>
  <c r="U290" i="3" s="1"/>
  <c r="U291" i="3" s="1"/>
  <c r="U292" i="3" s="1"/>
  <c r="U293" i="3" s="1"/>
  <c r="U294" i="3" s="1"/>
  <c r="U295" i="3" s="1"/>
  <c r="U296" i="3" s="1"/>
  <c r="U297" i="3" s="1"/>
  <c r="U298" i="3" s="1"/>
  <c r="U299" i="3" s="1"/>
  <c r="U300" i="3" s="1"/>
  <c r="U301" i="3" s="1"/>
  <c r="U302" i="3" s="1"/>
  <c r="U303" i="3" s="1"/>
  <c r="U304" i="3" s="1"/>
  <c r="U305" i="3" s="1"/>
  <c r="U306" i="3" s="1"/>
  <c r="U307" i="3" s="1"/>
  <c r="U308" i="3" s="1"/>
  <c r="U309" i="3" s="1"/>
  <c r="U310" i="3" s="1"/>
  <c r="U311" i="3" s="1"/>
  <c r="U312" i="3" s="1"/>
  <c r="U313" i="3" s="1"/>
  <c r="U314" i="3" s="1"/>
  <c r="U315" i="3" s="1"/>
  <c r="U316" i="3" s="1"/>
  <c r="U317" i="3" s="1"/>
  <c r="U318" i="3" s="1"/>
  <c r="U319" i="3" s="1"/>
  <c r="U320" i="3" s="1"/>
  <c r="U321" i="3" s="1"/>
  <c r="U322" i="3" s="1"/>
  <c r="U323" i="3" s="1"/>
  <c r="U324" i="3" s="1"/>
  <c r="U325" i="3" s="1"/>
  <c r="U326" i="3" s="1"/>
  <c r="U327" i="3" s="1"/>
  <c r="U328" i="3" s="1"/>
  <c r="U329" i="3" s="1"/>
  <c r="U330" i="3" s="1"/>
  <c r="U331" i="3" s="1"/>
  <c r="U332" i="3" s="1"/>
  <c r="U333" i="3" s="1"/>
  <c r="U334" i="3" s="1"/>
  <c r="U335" i="3" s="1"/>
  <c r="U336" i="3" s="1"/>
  <c r="U337" i="3" s="1"/>
  <c r="U338" i="3" s="1"/>
  <c r="U339" i="3" s="1"/>
  <c r="U340" i="3" s="1"/>
  <c r="U341" i="3" s="1"/>
  <c r="U342" i="3" s="1"/>
  <c r="U343" i="3" s="1"/>
  <c r="U344" i="3" s="1"/>
  <c r="U345" i="3" s="1"/>
  <c r="U346" i="3" s="1"/>
  <c r="U347" i="3" s="1"/>
  <c r="U348" i="3" s="1"/>
  <c r="U349" i="3" s="1"/>
  <c r="U350" i="3" s="1"/>
  <c r="U351" i="3" s="1"/>
  <c r="U352" i="3" s="1"/>
  <c r="U353" i="3" s="1"/>
  <c r="U354" i="3" s="1"/>
  <c r="U355" i="3" s="1"/>
  <c r="U356" i="3" s="1"/>
  <c r="U357" i="3" s="1"/>
  <c r="U358" i="3" s="1"/>
  <c r="U359" i="3" s="1"/>
  <c r="U360" i="3" s="1"/>
  <c r="U361" i="3" s="1"/>
  <c r="U362" i="3" s="1"/>
  <c r="U363" i="3" s="1"/>
  <c r="U364" i="3" s="1"/>
  <c r="U365" i="3" s="1"/>
  <c r="U366" i="3" s="1"/>
  <c r="U367" i="3" s="1"/>
  <c r="U368" i="3" s="1"/>
  <c r="U369" i="3" s="1"/>
  <c r="U370" i="3" s="1"/>
  <c r="U371" i="3" s="1"/>
  <c r="U372" i="3" s="1"/>
  <c r="U373" i="3" s="1"/>
  <c r="U374" i="3" s="1"/>
  <c r="U375" i="3" s="1"/>
  <c r="U376" i="3" s="1"/>
  <c r="U377" i="3" s="1"/>
  <c r="U378" i="3" s="1"/>
  <c r="U379" i="3" s="1"/>
  <c r="U380" i="3" s="1"/>
  <c r="U381" i="3" s="1"/>
  <c r="U382" i="3" s="1"/>
  <c r="U383" i="3" s="1"/>
  <c r="U384" i="3" s="1"/>
  <c r="U385" i="3" s="1"/>
  <c r="U386" i="3" s="1"/>
  <c r="U387" i="3" s="1"/>
  <c r="U388" i="3" s="1"/>
  <c r="U389" i="3" s="1"/>
  <c r="U390" i="3" s="1"/>
  <c r="U391" i="3" s="1"/>
  <c r="U392" i="3" s="1"/>
  <c r="U393" i="3" s="1"/>
  <c r="U394" i="3" s="1"/>
  <c r="U395" i="3" s="1"/>
  <c r="U396" i="3" s="1"/>
  <c r="U397" i="3" s="1"/>
  <c r="U398" i="3" s="1"/>
  <c r="U399" i="3" s="1"/>
  <c r="U400" i="3" s="1"/>
  <c r="U401" i="3" s="1"/>
  <c r="U402" i="3" s="1"/>
  <c r="U403" i="3" s="1"/>
  <c r="U404" i="3" s="1"/>
  <c r="U405" i="3" s="1"/>
  <c r="U406" i="3" s="1"/>
  <c r="U407" i="3" s="1"/>
  <c r="U408" i="3" s="1"/>
  <c r="U409" i="3" s="1"/>
  <c r="U410" i="3" s="1"/>
  <c r="U411" i="3" s="1"/>
  <c r="U412" i="3" s="1"/>
  <c r="U413" i="3" s="1"/>
  <c r="U414" i="3" s="1"/>
  <c r="U415" i="3" s="1"/>
  <c r="U416" i="3" s="1"/>
  <c r="U417" i="3" s="1"/>
  <c r="U418" i="3" s="1"/>
  <c r="U419" i="3" s="1"/>
  <c r="U420" i="3" s="1"/>
  <c r="U421" i="3" s="1"/>
  <c r="U422" i="3" s="1"/>
  <c r="U423" i="3" s="1"/>
  <c r="U424" i="3" s="1"/>
  <c r="U425" i="3" s="1"/>
  <c r="U426" i="3" s="1"/>
  <c r="U427" i="3" s="1"/>
  <c r="U428" i="3" s="1"/>
  <c r="U429" i="3" s="1"/>
  <c r="U430" i="3" s="1"/>
  <c r="U431" i="3" s="1"/>
  <c r="U432" i="3" s="1"/>
  <c r="U433" i="3" s="1"/>
  <c r="U434" i="3" s="1"/>
  <c r="U435" i="3" s="1"/>
  <c r="U436" i="3" s="1"/>
  <c r="U437" i="3" s="1"/>
  <c r="U438" i="3" s="1"/>
  <c r="U439" i="3" s="1"/>
  <c r="U440" i="3" s="1"/>
  <c r="U441" i="3" s="1"/>
  <c r="U442" i="3" s="1"/>
  <c r="U443" i="3" s="1"/>
  <c r="U444" i="3" s="1"/>
  <c r="U445" i="3" s="1"/>
  <c r="U446" i="3" s="1"/>
  <c r="U447" i="3" s="1"/>
  <c r="U448" i="3" s="1"/>
  <c r="U449" i="3" s="1"/>
  <c r="U450" i="3" s="1"/>
  <c r="U451" i="3" s="1"/>
  <c r="U452" i="3" s="1"/>
  <c r="U453" i="3" s="1"/>
  <c r="U454" i="3" s="1"/>
  <c r="U455" i="3" s="1"/>
  <c r="U456" i="3" s="1"/>
  <c r="U457" i="3" s="1"/>
  <c r="U458" i="3" s="1"/>
  <c r="U459" i="3" s="1"/>
  <c r="U460" i="3" s="1"/>
  <c r="U461" i="3" s="1"/>
  <c r="U462" i="3" s="1"/>
  <c r="U463" i="3" s="1"/>
  <c r="U464" i="3" s="1"/>
  <c r="U465" i="3" s="1"/>
  <c r="U466" i="3" s="1"/>
  <c r="U467" i="3" s="1"/>
  <c r="U468" i="3" s="1"/>
  <c r="U469" i="3" s="1"/>
  <c r="U470" i="3" s="1"/>
  <c r="U471" i="3" s="1"/>
  <c r="U472" i="3" s="1"/>
  <c r="U473" i="3" s="1"/>
  <c r="U474" i="3" s="1"/>
  <c r="U475" i="3" s="1"/>
  <c r="U476" i="3" s="1"/>
  <c r="U477" i="3" s="1"/>
  <c r="U478" i="3" s="1"/>
  <c r="U479" i="3" s="1"/>
  <c r="U480" i="3" s="1"/>
  <c r="U481" i="3" s="1"/>
  <c r="U482" i="3" s="1"/>
  <c r="U483" i="3" s="1"/>
  <c r="U484" i="3" s="1"/>
  <c r="U485" i="3" s="1"/>
  <c r="U486" i="3" s="1"/>
  <c r="U487" i="3" s="1"/>
  <c r="U488" i="3" s="1"/>
  <c r="U489" i="3" s="1"/>
  <c r="U490" i="3" s="1"/>
  <c r="U491" i="3" s="1"/>
  <c r="U492" i="3" s="1"/>
  <c r="U493" i="3" s="1"/>
  <c r="U494" i="3" s="1"/>
  <c r="U495" i="3" s="1"/>
  <c r="U496" i="3" s="1"/>
  <c r="U497" i="3" s="1"/>
  <c r="U498" i="3" s="1"/>
  <c r="U499" i="3" s="1"/>
  <c r="U500" i="3" s="1"/>
  <c r="U501" i="3" s="1"/>
  <c r="U502" i="3" s="1"/>
  <c r="U503" i="3" s="1"/>
  <c r="U504" i="3" s="1"/>
  <c r="U505" i="3" s="1"/>
  <c r="U506" i="3" s="1"/>
  <c r="U507" i="3" s="1"/>
  <c r="U508" i="3" s="1"/>
  <c r="U509" i="3" s="1"/>
  <c r="U510" i="3" s="1"/>
  <c r="U511" i="3" s="1"/>
  <c r="U512" i="3" s="1"/>
  <c r="U513" i="3" s="1"/>
  <c r="U514" i="3" s="1"/>
  <c r="U515" i="3" s="1"/>
  <c r="U516" i="3" s="1"/>
  <c r="U517" i="3" s="1"/>
  <c r="U518" i="3" s="1"/>
  <c r="U519" i="3" s="1"/>
  <c r="U520" i="3" s="1"/>
  <c r="U521" i="3" s="1"/>
  <c r="U522" i="3" s="1"/>
  <c r="U523" i="3" s="1"/>
  <c r="U524" i="3" s="1"/>
  <c r="U525" i="3" s="1"/>
  <c r="U526" i="3" s="1"/>
  <c r="U527" i="3" s="1"/>
  <c r="U528" i="3" s="1"/>
  <c r="U529" i="3" s="1"/>
  <c r="U530" i="3" s="1"/>
  <c r="U531" i="3" s="1"/>
  <c r="U532" i="3" s="1"/>
  <c r="U533" i="3" s="1"/>
  <c r="U534" i="3" s="1"/>
  <c r="U535" i="3" s="1"/>
  <c r="U536" i="3" s="1"/>
  <c r="U537" i="3" s="1"/>
  <c r="U538" i="3" s="1"/>
  <c r="U539" i="3" s="1"/>
  <c r="U540" i="3" s="1"/>
  <c r="U541" i="3" s="1"/>
  <c r="U542" i="3" s="1"/>
  <c r="U543" i="3" s="1"/>
  <c r="U544" i="3" s="1"/>
  <c r="U545" i="3" s="1"/>
  <c r="U546" i="3" s="1"/>
  <c r="U547" i="3" s="1"/>
  <c r="U548" i="3" s="1"/>
  <c r="U549" i="3" s="1"/>
  <c r="U550" i="3" s="1"/>
  <c r="U551" i="3" s="1"/>
  <c r="U552" i="3" s="1"/>
  <c r="U553" i="3" s="1"/>
  <c r="U554" i="3" s="1"/>
  <c r="U555" i="3" s="1"/>
  <c r="U556" i="3" s="1"/>
  <c r="U557" i="3" s="1"/>
  <c r="U558" i="3" s="1"/>
  <c r="U559" i="3" s="1"/>
  <c r="U560" i="3" s="1"/>
  <c r="U561" i="3" s="1"/>
  <c r="U562" i="3" s="1"/>
  <c r="U563" i="3" s="1"/>
  <c r="U564" i="3" s="1"/>
  <c r="U565" i="3" s="1"/>
  <c r="U566" i="3" s="1"/>
  <c r="U567" i="3" s="1"/>
  <c r="U568" i="3" s="1"/>
  <c r="U569" i="3" s="1"/>
  <c r="U570" i="3" s="1"/>
  <c r="U571" i="3" s="1"/>
  <c r="U572" i="3" s="1"/>
  <c r="U573" i="3" s="1"/>
  <c r="U574" i="3" s="1"/>
  <c r="U575" i="3" s="1"/>
  <c r="U576" i="3" s="1"/>
  <c r="U577" i="3" s="1"/>
  <c r="U578" i="3" s="1"/>
  <c r="U579" i="3" s="1"/>
  <c r="U580" i="3" s="1"/>
  <c r="U581" i="3" s="1"/>
  <c r="U582" i="3" s="1"/>
  <c r="U583" i="3" s="1"/>
  <c r="U584" i="3" s="1"/>
  <c r="U585" i="3" s="1"/>
  <c r="U586" i="3" s="1"/>
  <c r="U587" i="3" s="1"/>
  <c r="U588" i="3" s="1"/>
  <c r="U589" i="3" s="1"/>
  <c r="U590" i="3" s="1"/>
  <c r="U591" i="3" s="1"/>
  <c r="U592" i="3" s="1"/>
  <c r="U593" i="3" s="1"/>
  <c r="U594" i="3" s="1"/>
  <c r="U595" i="3" s="1"/>
  <c r="U596" i="3" s="1"/>
  <c r="U597" i="3" s="1"/>
  <c r="U598" i="3" s="1"/>
  <c r="U599" i="3" s="1"/>
  <c r="U600" i="3" s="1"/>
  <c r="U601" i="3" s="1"/>
  <c r="U602" i="3" s="1"/>
  <c r="U603" i="3" s="1"/>
  <c r="U604" i="3" s="1"/>
  <c r="U605" i="3" s="1"/>
  <c r="U606" i="3" s="1"/>
  <c r="U607" i="3" s="1"/>
  <c r="U608" i="3" s="1"/>
  <c r="U609" i="3" s="1"/>
  <c r="U610" i="3" s="1"/>
  <c r="U611" i="3" s="1"/>
  <c r="U612" i="3" s="1"/>
  <c r="U613" i="3" s="1"/>
  <c r="U614" i="3" s="1"/>
  <c r="U615" i="3" s="1"/>
  <c r="U616" i="3" s="1"/>
  <c r="U617" i="3" s="1"/>
  <c r="U618" i="3" s="1"/>
  <c r="U619" i="3" s="1"/>
  <c r="U620" i="3" s="1"/>
  <c r="U621" i="3" s="1"/>
  <c r="U622" i="3" s="1"/>
  <c r="U623" i="3" s="1"/>
  <c r="U624" i="3" s="1"/>
  <c r="U625" i="3" s="1"/>
  <c r="U626" i="3" s="1"/>
  <c r="U627" i="3" s="1"/>
  <c r="U628" i="3" s="1"/>
  <c r="U629" i="3" s="1"/>
  <c r="U630" i="3" s="1"/>
  <c r="U631" i="3" s="1"/>
  <c r="U632" i="3" s="1"/>
  <c r="U633" i="3" s="1"/>
  <c r="U634" i="3" s="1"/>
  <c r="U635" i="3" s="1"/>
  <c r="U636" i="3" s="1"/>
  <c r="U637" i="3" s="1"/>
  <c r="U638" i="3" s="1"/>
  <c r="U639" i="3" s="1"/>
  <c r="U640" i="3" s="1"/>
  <c r="U641" i="3" s="1"/>
  <c r="U642" i="3" s="1"/>
  <c r="U643" i="3" s="1"/>
  <c r="U644" i="3" s="1"/>
  <c r="U645" i="3" s="1"/>
  <c r="U646" i="3" s="1"/>
  <c r="U647" i="3" s="1"/>
  <c r="U648" i="3" s="1"/>
  <c r="U649" i="3" s="1"/>
  <c r="U650" i="3" s="1"/>
  <c r="U651" i="3" s="1"/>
  <c r="U652" i="3" s="1"/>
  <c r="U653" i="3" s="1"/>
  <c r="U654" i="3" s="1"/>
  <c r="U655" i="3" s="1"/>
  <c r="U656" i="3" s="1"/>
  <c r="U657" i="3" s="1"/>
  <c r="U658" i="3" s="1"/>
  <c r="U659" i="3" s="1"/>
  <c r="U660" i="3" s="1"/>
  <c r="U661" i="3" s="1"/>
  <c r="U662" i="3" s="1"/>
  <c r="U663" i="3" s="1"/>
  <c r="U664" i="3" s="1"/>
  <c r="U665" i="3" s="1"/>
  <c r="U666" i="3" s="1"/>
  <c r="U667" i="3" s="1"/>
  <c r="U668" i="3" s="1"/>
  <c r="U669" i="3" s="1"/>
  <c r="U670" i="3" s="1"/>
  <c r="U671" i="3" s="1"/>
  <c r="U672" i="3" s="1"/>
  <c r="U673" i="3" s="1"/>
  <c r="U674" i="3" s="1"/>
  <c r="U675" i="3" s="1"/>
  <c r="U676" i="3" s="1"/>
  <c r="U677" i="3" s="1"/>
  <c r="U678" i="3" s="1"/>
  <c r="U679" i="3" s="1"/>
  <c r="U680" i="3" s="1"/>
  <c r="U681" i="3" s="1"/>
  <c r="U682" i="3" s="1"/>
  <c r="U683" i="3" s="1"/>
  <c r="U684" i="3" s="1"/>
  <c r="U685" i="3" s="1"/>
  <c r="U686" i="3" s="1"/>
  <c r="U687" i="3" s="1"/>
  <c r="U688" i="3" s="1"/>
  <c r="U689" i="3" s="1"/>
  <c r="U690" i="3" s="1"/>
  <c r="U691" i="3" s="1"/>
  <c r="U692" i="3" s="1"/>
  <c r="U693" i="3" s="1"/>
  <c r="U694" i="3" s="1"/>
  <c r="U695" i="3" s="1"/>
  <c r="U696" i="3" s="1"/>
  <c r="U697" i="3" s="1"/>
  <c r="U698" i="3" s="1"/>
  <c r="U699" i="3" s="1"/>
  <c r="U700" i="3" s="1"/>
  <c r="U701" i="3" s="1"/>
  <c r="U702" i="3" s="1"/>
  <c r="U703" i="3" s="1"/>
  <c r="U704" i="3" s="1"/>
  <c r="U705" i="3" s="1"/>
  <c r="U706" i="3" s="1"/>
  <c r="U707" i="3" s="1"/>
  <c r="U708" i="3" s="1"/>
  <c r="U709" i="3" s="1"/>
  <c r="U710" i="3" s="1"/>
  <c r="U711" i="3" s="1"/>
  <c r="U712" i="3" s="1"/>
  <c r="U713" i="3" s="1"/>
  <c r="U714" i="3" s="1"/>
  <c r="U715" i="3" s="1"/>
  <c r="U716" i="3" s="1"/>
  <c r="U717" i="3" s="1"/>
  <c r="U718" i="3" s="1"/>
  <c r="U719" i="3" s="1"/>
  <c r="U720" i="3" s="1"/>
  <c r="U721" i="3" s="1"/>
  <c r="U722" i="3" s="1"/>
  <c r="U723" i="3" s="1"/>
  <c r="U724" i="3" s="1"/>
  <c r="U725" i="3" s="1"/>
  <c r="U726" i="3" s="1"/>
  <c r="U727" i="3" s="1"/>
  <c r="U728" i="3" s="1"/>
  <c r="U729" i="3" s="1"/>
  <c r="U730" i="3" s="1"/>
  <c r="U731" i="3" s="1"/>
  <c r="U732" i="3" s="1"/>
  <c r="U733" i="3" s="1"/>
  <c r="U734" i="3" s="1"/>
  <c r="U735" i="3" s="1"/>
  <c r="U736" i="3" s="1"/>
  <c r="U737" i="3" s="1"/>
  <c r="U738" i="3" s="1"/>
  <c r="U739" i="3" s="1"/>
  <c r="U740" i="3" s="1"/>
  <c r="U741" i="3" s="1"/>
  <c r="U742" i="3" s="1"/>
  <c r="U743" i="3" s="1"/>
  <c r="U744" i="3" s="1"/>
  <c r="U745" i="3" s="1"/>
  <c r="U746" i="3" s="1"/>
  <c r="U747" i="3" s="1"/>
  <c r="U748" i="3" s="1"/>
  <c r="U749" i="3" s="1"/>
  <c r="U750" i="3" s="1"/>
  <c r="U751" i="3" s="1"/>
  <c r="U752" i="3" s="1"/>
  <c r="U753" i="3" s="1"/>
  <c r="U754" i="3" s="1"/>
  <c r="U755" i="3" s="1"/>
  <c r="U756" i="3" s="1"/>
  <c r="U757" i="3" s="1"/>
  <c r="U758" i="3" s="1"/>
  <c r="U759" i="3" s="1"/>
  <c r="U760" i="3" s="1"/>
  <c r="U761" i="3" s="1"/>
  <c r="U762" i="3" s="1"/>
  <c r="U763" i="3" s="1"/>
  <c r="U764" i="3" s="1"/>
  <c r="U765" i="3" s="1"/>
  <c r="U766" i="3" s="1"/>
  <c r="U767" i="3" s="1"/>
  <c r="U768" i="3" s="1"/>
  <c r="U769" i="3" s="1"/>
  <c r="U770" i="3" s="1"/>
  <c r="U771" i="3" s="1"/>
  <c r="U772" i="3" s="1"/>
  <c r="U773" i="3" s="1"/>
  <c r="U774" i="3" s="1"/>
  <c r="U775" i="3" s="1"/>
  <c r="U776" i="3" s="1"/>
  <c r="U777" i="3" s="1"/>
  <c r="U778" i="3" s="1"/>
  <c r="U779" i="3" s="1"/>
  <c r="U780" i="3" s="1"/>
  <c r="U781" i="3" s="1"/>
  <c r="U782" i="3" s="1"/>
  <c r="U783" i="3" s="1"/>
  <c r="U784" i="3" s="1"/>
  <c r="U785" i="3" s="1"/>
  <c r="U786" i="3" s="1"/>
  <c r="U787" i="3" s="1"/>
  <c r="U788" i="3" s="1"/>
  <c r="U789" i="3" s="1"/>
  <c r="U790" i="3" s="1"/>
  <c r="U791" i="3" s="1"/>
  <c r="U792" i="3" s="1"/>
  <c r="U793" i="3" s="1"/>
  <c r="U794" i="3" s="1"/>
  <c r="U795" i="3" s="1"/>
  <c r="U796" i="3" s="1"/>
  <c r="U797" i="3" s="1"/>
  <c r="U798" i="3" s="1"/>
  <c r="U799" i="3" s="1"/>
  <c r="U800" i="3" s="1"/>
  <c r="U801" i="3" s="1"/>
  <c r="U802" i="3" s="1"/>
  <c r="U803" i="3" s="1"/>
  <c r="U804" i="3" s="1"/>
  <c r="U805" i="3" s="1"/>
  <c r="U806" i="3" s="1"/>
  <c r="U807" i="3" s="1"/>
  <c r="U808" i="3" s="1"/>
  <c r="U809" i="3" s="1"/>
  <c r="U810" i="3" s="1"/>
  <c r="U811" i="3" s="1"/>
  <c r="U812" i="3" s="1"/>
  <c r="U813" i="3" s="1"/>
  <c r="U814" i="3" s="1"/>
  <c r="U815" i="3" s="1"/>
  <c r="U816" i="3" s="1"/>
  <c r="U817" i="3" s="1"/>
  <c r="U818" i="3" s="1"/>
  <c r="U819" i="3" s="1"/>
  <c r="U820" i="3" s="1"/>
  <c r="U821" i="3" s="1"/>
  <c r="U822" i="3" s="1"/>
  <c r="U823" i="3" s="1"/>
  <c r="U824" i="3" s="1"/>
  <c r="U825" i="3" s="1"/>
  <c r="U826" i="3" s="1"/>
  <c r="U827" i="3" s="1"/>
  <c r="U828" i="3" s="1"/>
  <c r="U829" i="3" s="1"/>
  <c r="U830" i="3" s="1"/>
  <c r="U831" i="3" s="1"/>
  <c r="U832" i="3" s="1"/>
  <c r="U833" i="3" s="1"/>
  <c r="U834" i="3" s="1"/>
  <c r="U835" i="3" s="1"/>
  <c r="U836" i="3" s="1"/>
  <c r="U837" i="3" s="1"/>
  <c r="U838" i="3" s="1"/>
  <c r="U839" i="3" s="1"/>
  <c r="U840" i="3" s="1"/>
  <c r="U841" i="3" s="1"/>
  <c r="U842" i="3" s="1"/>
  <c r="U843" i="3" s="1"/>
  <c r="U844" i="3" s="1"/>
  <c r="U845" i="3" s="1"/>
  <c r="U846" i="3" s="1"/>
  <c r="U847" i="3" s="1"/>
  <c r="U848" i="3" s="1"/>
  <c r="U849" i="3" s="1"/>
  <c r="U850" i="3" s="1"/>
  <c r="U851" i="3" s="1"/>
  <c r="U852" i="3" s="1"/>
  <c r="U853" i="3" s="1"/>
  <c r="U854" i="3" s="1"/>
  <c r="U855" i="3" s="1"/>
  <c r="U856" i="3" s="1"/>
  <c r="U857" i="3" s="1"/>
  <c r="U858" i="3" s="1"/>
  <c r="U859" i="3" s="1"/>
  <c r="U860" i="3" s="1"/>
  <c r="U861" i="3" s="1"/>
  <c r="U862" i="3" s="1"/>
  <c r="U863" i="3" s="1"/>
  <c r="U864" i="3" s="1"/>
  <c r="U865" i="3" s="1"/>
  <c r="U866" i="3" s="1"/>
  <c r="U867" i="3" s="1"/>
  <c r="U868" i="3" s="1"/>
  <c r="U869" i="3" s="1"/>
  <c r="U870" i="3" s="1"/>
  <c r="U871" i="3" s="1"/>
  <c r="U872" i="3" s="1"/>
  <c r="U873" i="3" s="1"/>
  <c r="U874" i="3" s="1"/>
  <c r="U875" i="3" s="1"/>
  <c r="U876" i="3" s="1"/>
  <c r="U877" i="3" s="1"/>
  <c r="U878" i="3" s="1"/>
  <c r="U879" i="3" s="1"/>
  <c r="U880" i="3" s="1"/>
  <c r="U881" i="3" s="1"/>
  <c r="U882" i="3" s="1"/>
  <c r="U883" i="3" s="1"/>
  <c r="U884" i="3" s="1"/>
  <c r="U885" i="3" s="1"/>
  <c r="U886" i="3" s="1"/>
  <c r="U887" i="3" s="1"/>
  <c r="U888" i="3" s="1"/>
  <c r="U889" i="3" s="1"/>
  <c r="U890" i="3" s="1"/>
  <c r="U891" i="3" s="1"/>
  <c r="U892" i="3" s="1"/>
  <c r="U893" i="3" s="1"/>
  <c r="U894" i="3" s="1"/>
  <c r="U895" i="3" s="1"/>
  <c r="U896" i="3" s="1"/>
  <c r="U897" i="3" s="1"/>
  <c r="U898" i="3" s="1"/>
  <c r="U899" i="3" s="1"/>
  <c r="U900" i="3" s="1"/>
  <c r="U901" i="3" s="1"/>
  <c r="U902" i="3" s="1"/>
  <c r="U903" i="3" s="1"/>
  <c r="U904" i="3" s="1"/>
  <c r="U905" i="3" s="1"/>
  <c r="U906" i="3" s="1"/>
  <c r="U907" i="3" s="1"/>
  <c r="U908" i="3" s="1"/>
  <c r="U909" i="3" s="1"/>
  <c r="U910" i="3" s="1"/>
  <c r="U911" i="3" s="1"/>
  <c r="U912" i="3" s="1"/>
  <c r="U913" i="3" s="1"/>
  <c r="U914" i="3" s="1"/>
  <c r="U915" i="3" s="1"/>
  <c r="U916" i="3" s="1"/>
  <c r="U917" i="3" s="1"/>
  <c r="U918" i="3" s="1"/>
  <c r="U919" i="3" s="1"/>
  <c r="U920" i="3" s="1"/>
  <c r="U921" i="3" s="1"/>
  <c r="U922" i="3" s="1"/>
  <c r="U923" i="3" s="1"/>
  <c r="U924" i="3" s="1"/>
  <c r="U925" i="3" s="1"/>
  <c r="U926" i="3" s="1"/>
  <c r="U927" i="3" s="1"/>
  <c r="U928" i="3" s="1"/>
  <c r="U929" i="3" s="1"/>
  <c r="U930" i="3" s="1"/>
  <c r="U931" i="3" s="1"/>
  <c r="U932" i="3" s="1"/>
  <c r="U933" i="3" s="1"/>
  <c r="U934" i="3" s="1"/>
  <c r="U935" i="3" s="1"/>
  <c r="U936" i="3" s="1"/>
  <c r="U937" i="3" s="1"/>
  <c r="U938" i="3" s="1"/>
  <c r="U939" i="3" s="1"/>
  <c r="U940" i="3" s="1"/>
  <c r="U941" i="3" s="1"/>
  <c r="U942" i="3" s="1"/>
  <c r="U943" i="3" s="1"/>
  <c r="U944" i="3" s="1"/>
  <c r="U945" i="3" s="1"/>
  <c r="U946" i="3" s="1"/>
  <c r="U947" i="3" s="1"/>
  <c r="U948" i="3" s="1"/>
  <c r="U949" i="3" s="1"/>
  <c r="U950" i="3" s="1"/>
  <c r="U951" i="3" s="1"/>
  <c r="U952" i="3" s="1"/>
  <c r="U953" i="3" s="1"/>
  <c r="U954" i="3" s="1"/>
  <c r="U955" i="3" s="1"/>
  <c r="U956" i="3" s="1"/>
  <c r="U957" i="3" s="1"/>
  <c r="U958" i="3" s="1"/>
  <c r="U959" i="3" s="1"/>
  <c r="U960" i="3" s="1"/>
  <c r="U961" i="3" s="1"/>
  <c r="U962" i="3" s="1"/>
  <c r="U963" i="3" s="1"/>
  <c r="U964" i="3" s="1"/>
  <c r="U965" i="3" s="1"/>
  <c r="U966" i="3" s="1"/>
  <c r="U967" i="3" s="1"/>
  <c r="U968" i="3" s="1"/>
  <c r="U969" i="3" s="1"/>
  <c r="U970" i="3" s="1"/>
  <c r="U971" i="3" s="1"/>
  <c r="U972" i="3" s="1"/>
  <c r="U973" i="3" s="1"/>
  <c r="U974" i="3" s="1"/>
  <c r="U975" i="3" s="1"/>
  <c r="U976" i="3" s="1"/>
  <c r="U977" i="3" s="1"/>
  <c r="U978" i="3" s="1"/>
  <c r="U979" i="3" s="1"/>
  <c r="U980" i="3" s="1"/>
  <c r="U981" i="3" s="1"/>
  <c r="U982" i="3" s="1"/>
  <c r="U983" i="3" s="1"/>
  <c r="U984" i="3" s="1"/>
  <c r="U985" i="3" s="1"/>
  <c r="U986" i="3" s="1"/>
  <c r="U987" i="3" s="1"/>
  <c r="U988" i="3" s="1"/>
  <c r="U989" i="3" s="1"/>
  <c r="U990" i="3" s="1"/>
  <c r="U991" i="3" s="1"/>
  <c r="U992" i="3" s="1"/>
  <c r="U993" i="3" s="1"/>
  <c r="U994" i="3" s="1"/>
  <c r="U995" i="3" s="1"/>
  <c r="U996" i="3" s="1"/>
  <c r="U997" i="3" s="1"/>
  <c r="U998" i="3" s="1"/>
  <c r="U999" i="3" s="1"/>
  <c r="U1000" i="3" s="1"/>
  <c r="U1001" i="3" s="1"/>
  <c r="U1002" i="3" s="1"/>
  <c r="U1003" i="3" s="1"/>
  <c r="U1004" i="3" s="1"/>
  <c r="U1005" i="3" s="1"/>
  <c r="U1006" i="3" s="1"/>
  <c r="U1007" i="3" s="1"/>
  <c r="U1008" i="3" s="1"/>
  <c r="U1009" i="3" s="1"/>
  <c r="U1010" i="3" s="1"/>
  <c r="U1011" i="3" s="1"/>
  <c r="U1012" i="3" s="1"/>
  <c r="U1013" i="3" s="1"/>
  <c r="U1014" i="3" s="1"/>
  <c r="U1015" i="3" s="1"/>
  <c r="U1016" i="3" s="1"/>
  <c r="U1017" i="3" s="1"/>
  <c r="U1018" i="3" s="1"/>
  <c r="U1019" i="3" s="1"/>
  <c r="U1020" i="3" s="1"/>
  <c r="U1021" i="3" s="1"/>
  <c r="U1022" i="3" s="1"/>
  <c r="U1023" i="3" s="1"/>
  <c r="U1024" i="3" s="1"/>
  <c r="U1025" i="3" s="1"/>
  <c r="U1026" i="3" s="1"/>
  <c r="U1027" i="3" s="1"/>
  <c r="U1028" i="3" s="1"/>
  <c r="U1029" i="3" s="1"/>
  <c r="U1030" i="3" s="1"/>
  <c r="U1031" i="3" s="1"/>
  <c r="U1032" i="3" s="1"/>
  <c r="U1033" i="3" s="1"/>
  <c r="U1034" i="3" s="1"/>
  <c r="U1035" i="3" s="1"/>
  <c r="U1036" i="3" s="1"/>
  <c r="U1037" i="3" s="1"/>
  <c r="U1038" i="3" s="1"/>
  <c r="U1039" i="3" s="1"/>
  <c r="U1040" i="3" s="1"/>
  <c r="U1041" i="3" s="1"/>
  <c r="U1042" i="3" s="1"/>
  <c r="U1043" i="3" s="1"/>
  <c r="U1044" i="3" s="1"/>
  <c r="U1045" i="3" s="1"/>
  <c r="U1046" i="3" s="1"/>
  <c r="U1047" i="3" s="1"/>
  <c r="U1048" i="3" s="1"/>
  <c r="U1049" i="3" s="1"/>
  <c r="U1050" i="3" s="1"/>
  <c r="U1051" i="3" s="1"/>
  <c r="U1052" i="3" s="1"/>
  <c r="U1053" i="3" s="1"/>
  <c r="U1054" i="3" s="1"/>
  <c r="U1055" i="3" s="1"/>
  <c r="U1056" i="3" s="1"/>
  <c r="U1057" i="3" s="1"/>
  <c r="U1058" i="3" s="1"/>
  <c r="U1059" i="3" s="1"/>
  <c r="U1060" i="3" s="1"/>
  <c r="U1061" i="3" s="1"/>
  <c r="U1062" i="3" s="1"/>
  <c r="U1063" i="3" s="1"/>
  <c r="U1064" i="3" s="1"/>
  <c r="U1065" i="3" s="1"/>
  <c r="U1066" i="3" s="1"/>
  <c r="U1067" i="3" s="1"/>
  <c r="U1068" i="3" s="1"/>
  <c r="U1069" i="3" s="1"/>
  <c r="U1070" i="3" s="1"/>
  <c r="U1071" i="3" s="1"/>
  <c r="U1072" i="3" s="1"/>
  <c r="U1073" i="3" s="1"/>
  <c r="U1074" i="3" s="1"/>
  <c r="U1075" i="3" s="1"/>
  <c r="U1076" i="3" s="1"/>
  <c r="U1077" i="3" s="1"/>
  <c r="U1078" i="3" s="1"/>
  <c r="U1079" i="3" s="1"/>
  <c r="U1080" i="3" s="1"/>
  <c r="U1081" i="3" s="1"/>
  <c r="U1082" i="3" s="1"/>
  <c r="U1083" i="3" s="1"/>
  <c r="U1084" i="3" s="1"/>
  <c r="U1085" i="3" s="1"/>
  <c r="U1086" i="3" s="1"/>
  <c r="U1087" i="3" s="1"/>
  <c r="U1088" i="3" s="1"/>
  <c r="U1089" i="3" s="1"/>
  <c r="U1090" i="3" s="1"/>
  <c r="U1091" i="3" s="1"/>
  <c r="U1092" i="3" s="1"/>
  <c r="U1093" i="3" s="1"/>
  <c r="U1094" i="3" s="1"/>
  <c r="U1095" i="3" s="1"/>
  <c r="U1096" i="3" s="1"/>
  <c r="U1097" i="3" s="1"/>
  <c r="U1098" i="3" s="1"/>
  <c r="U1099" i="3" s="1"/>
  <c r="U1100" i="3" s="1"/>
  <c r="U1101" i="3" s="1"/>
  <c r="U1102" i="3" s="1"/>
  <c r="U1103" i="3" s="1"/>
  <c r="U1104" i="3" s="1"/>
  <c r="U1105" i="3" s="1"/>
  <c r="U1106" i="3" s="1"/>
  <c r="U1107" i="3" s="1"/>
  <c r="U1108" i="3" s="1"/>
  <c r="U1109" i="3" s="1"/>
  <c r="U1110" i="3" s="1"/>
  <c r="U1111" i="3" s="1"/>
  <c r="U1112" i="3" s="1"/>
  <c r="U1113" i="3" s="1"/>
  <c r="U1114" i="3" s="1"/>
  <c r="U1115" i="3" s="1"/>
  <c r="U1116" i="3" s="1"/>
  <c r="U1117" i="3" s="1"/>
  <c r="U1118" i="3" s="1"/>
  <c r="U1119" i="3" s="1"/>
  <c r="U1120" i="3" s="1"/>
  <c r="U1121" i="3" s="1"/>
  <c r="U1122" i="3" s="1"/>
  <c r="U1123" i="3" s="1"/>
  <c r="U1124" i="3" s="1"/>
  <c r="U1125" i="3" s="1"/>
  <c r="U1126" i="3" s="1"/>
  <c r="U1127" i="3" s="1"/>
  <c r="U1128" i="3" s="1"/>
  <c r="U1129" i="3" s="1"/>
  <c r="U1130" i="3" s="1"/>
  <c r="U1131" i="3" s="1"/>
  <c r="U1132" i="3" s="1"/>
  <c r="U1133" i="3" s="1"/>
  <c r="U1134" i="3" s="1"/>
  <c r="U1135" i="3" s="1"/>
  <c r="U1136" i="3" s="1"/>
  <c r="U1137" i="3" s="1"/>
  <c r="U1138" i="3" s="1"/>
  <c r="U1139" i="3" s="1"/>
  <c r="U1140" i="3" s="1"/>
  <c r="U1141" i="3" s="1"/>
  <c r="U1142" i="3" s="1"/>
  <c r="U1143" i="3" s="1"/>
  <c r="U1144" i="3" s="1"/>
  <c r="U1145" i="3" s="1"/>
  <c r="U1146" i="3" s="1"/>
  <c r="U1147" i="3" s="1"/>
  <c r="U1148" i="3" s="1"/>
  <c r="U1149" i="3" s="1"/>
  <c r="U1150" i="3" s="1"/>
  <c r="U1151" i="3" s="1"/>
  <c r="U1152" i="3" s="1"/>
  <c r="U1153" i="3" s="1"/>
  <c r="U1154" i="3" s="1"/>
  <c r="U1155" i="3" s="1"/>
  <c r="U1156" i="3" s="1"/>
  <c r="U1157" i="3" s="1"/>
  <c r="U1158" i="3" s="1"/>
  <c r="U1159" i="3" s="1"/>
  <c r="U1160" i="3" s="1"/>
  <c r="U1161" i="3" s="1"/>
  <c r="U1162" i="3" s="1"/>
  <c r="U1163" i="3" s="1"/>
  <c r="U1164" i="3" s="1"/>
  <c r="U1165" i="3" s="1"/>
  <c r="U1166" i="3" s="1"/>
  <c r="U1167" i="3" s="1"/>
  <c r="U1168" i="3" s="1"/>
  <c r="U1169" i="3" s="1"/>
  <c r="U1170" i="3" s="1"/>
  <c r="U1171" i="3" s="1"/>
  <c r="U1172" i="3" s="1"/>
  <c r="U1173" i="3" s="1"/>
  <c r="U1174" i="3" s="1"/>
  <c r="U1175" i="3" s="1"/>
  <c r="U1176" i="3" s="1"/>
  <c r="U1177" i="3" s="1"/>
  <c r="U1178" i="3" s="1"/>
  <c r="U1179" i="3" s="1"/>
  <c r="U1180" i="3" s="1"/>
  <c r="U1181" i="3" s="1"/>
  <c r="U1182" i="3" s="1"/>
  <c r="U1183" i="3" s="1"/>
  <c r="U1184" i="3" s="1"/>
  <c r="U1185" i="3" s="1"/>
  <c r="U1186" i="3" s="1"/>
  <c r="U1187" i="3" s="1"/>
  <c r="U1188" i="3" s="1"/>
  <c r="U1189" i="3" s="1"/>
  <c r="U1190" i="3" s="1"/>
  <c r="U1191" i="3" s="1"/>
  <c r="U1192" i="3" s="1"/>
  <c r="U1193" i="3" s="1"/>
  <c r="U1194" i="3" s="1"/>
  <c r="U1195" i="3" s="1"/>
  <c r="U1196" i="3" s="1"/>
  <c r="U1197" i="3" s="1"/>
  <c r="U1198" i="3" s="1"/>
  <c r="U1199" i="3" s="1"/>
  <c r="U1200" i="3" s="1"/>
  <c r="U1201" i="3" s="1"/>
  <c r="U1202" i="3" s="1"/>
  <c r="U1203" i="3" s="1"/>
  <c r="U1204" i="3" s="1"/>
  <c r="U1205" i="3" s="1"/>
  <c r="U1206" i="3" s="1"/>
  <c r="U1207" i="3" s="1"/>
  <c r="U1208" i="3" s="1"/>
  <c r="U1209" i="3" s="1"/>
  <c r="U1210" i="3" s="1"/>
  <c r="U1211" i="3" s="1"/>
  <c r="U1212" i="3" s="1"/>
  <c r="U1213" i="3" s="1"/>
  <c r="U1214" i="3" s="1"/>
  <c r="U1215" i="3" s="1"/>
  <c r="U1216" i="3" s="1"/>
  <c r="U1217" i="3" s="1"/>
  <c r="U1218" i="3" s="1"/>
  <c r="U1219" i="3" s="1"/>
  <c r="U1220" i="3" s="1"/>
  <c r="U1221" i="3" s="1"/>
  <c r="U1222" i="3" s="1"/>
  <c r="U1223" i="3" s="1"/>
  <c r="U1224" i="3" s="1"/>
  <c r="U1225" i="3" s="1"/>
  <c r="U1226" i="3" s="1"/>
  <c r="U1227" i="3" s="1"/>
  <c r="U1228" i="3" s="1"/>
  <c r="U1229" i="3" s="1"/>
  <c r="U1230" i="3" s="1"/>
  <c r="U1231" i="3" s="1"/>
  <c r="U1232" i="3" s="1"/>
  <c r="U1233" i="3" s="1"/>
  <c r="U1234" i="3" s="1"/>
  <c r="U1235" i="3" s="1"/>
  <c r="U1236" i="3" s="1"/>
  <c r="U1237" i="3" s="1"/>
  <c r="U1238" i="3" s="1"/>
  <c r="U1239" i="3" s="1"/>
  <c r="U1240" i="3" s="1"/>
  <c r="U1241" i="3" s="1"/>
  <c r="U1242" i="3" s="1"/>
  <c r="U1243" i="3" s="1"/>
  <c r="U1244" i="3" s="1"/>
  <c r="U1245" i="3" s="1"/>
  <c r="U1246" i="3" s="1"/>
  <c r="U1247" i="3" s="1"/>
  <c r="U1248" i="3" s="1"/>
  <c r="U1249" i="3" s="1"/>
  <c r="U1250" i="3" s="1"/>
  <c r="U1251" i="3" s="1"/>
  <c r="U1252" i="3" s="1"/>
  <c r="U1253" i="3" s="1"/>
  <c r="U1254" i="3" s="1"/>
  <c r="U1255" i="3" s="1"/>
  <c r="U1256" i="3" s="1"/>
  <c r="U1257" i="3" s="1"/>
  <c r="U1258" i="3" s="1"/>
  <c r="U1259" i="3" s="1"/>
  <c r="U1260" i="3" s="1"/>
  <c r="U1261" i="3" s="1"/>
  <c r="U1262" i="3" s="1"/>
  <c r="U1263" i="3" s="1"/>
  <c r="U1264" i="3" s="1"/>
  <c r="U1265" i="3" s="1"/>
  <c r="U1266" i="3" s="1"/>
  <c r="U1267" i="3" s="1"/>
  <c r="U1268" i="3" s="1"/>
  <c r="U1269" i="3" s="1"/>
  <c r="U1270" i="3" s="1"/>
  <c r="U1271" i="3" s="1"/>
  <c r="U1272" i="3" s="1"/>
  <c r="U1273" i="3" s="1"/>
  <c r="U1274" i="3" s="1"/>
  <c r="U1275" i="3" s="1"/>
  <c r="U1276" i="3" s="1"/>
  <c r="U1277" i="3" s="1"/>
  <c r="U1278" i="3" s="1"/>
  <c r="U1279" i="3" s="1"/>
  <c r="U1280" i="3" s="1"/>
  <c r="U1281" i="3" s="1"/>
  <c r="U1282" i="3" s="1"/>
  <c r="U1283" i="3" s="1"/>
  <c r="U1284" i="3" s="1"/>
  <c r="U1285" i="3" s="1"/>
  <c r="U1286" i="3" s="1"/>
  <c r="U1287" i="3" s="1"/>
  <c r="U1288" i="3" s="1"/>
  <c r="U1289" i="3" s="1"/>
  <c r="U1290" i="3" s="1"/>
  <c r="U1291" i="3" s="1"/>
  <c r="U1292" i="3" s="1"/>
  <c r="U1293" i="3" s="1"/>
  <c r="U1294" i="3" s="1"/>
  <c r="U1295" i="3" s="1"/>
  <c r="U1296" i="3" s="1"/>
  <c r="U1297" i="3" s="1"/>
  <c r="U1298" i="3" s="1"/>
  <c r="U1299" i="3" s="1"/>
  <c r="U1300" i="3" s="1"/>
  <c r="U1301" i="3" s="1"/>
  <c r="U1302" i="3" s="1"/>
  <c r="U1303" i="3" s="1"/>
  <c r="U1304" i="3" s="1"/>
  <c r="U1305" i="3" s="1"/>
  <c r="U1306" i="3" s="1"/>
  <c r="U1307" i="3" s="1"/>
  <c r="U1308" i="3" s="1"/>
  <c r="U1309" i="3" s="1"/>
  <c r="U1310" i="3" s="1"/>
  <c r="U1311" i="3" s="1"/>
  <c r="U1312" i="3" s="1"/>
  <c r="U1313" i="3" s="1"/>
  <c r="U1314" i="3" s="1"/>
  <c r="U1315" i="3" s="1"/>
  <c r="U1316" i="3" s="1"/>
  <c r="U1317" i="3" s="1"/>
  <c r="U1318" i="3" s="1"/>
  <c r="U1319" i="3" s="1"/>
  <c r="U1320" i="3" s="1"/>
  <c r="U1321" i="3" s="1"/>
  <c r="U1322" i="3" s="1"/>
  <c r="U1323" i="3" s="1"/>
  <c r="U1324" i="3" s="1"/>
  <c r="U1325" i="3" s="1"/>
  <c r="U1326" i="3" s="1"/>
  <c r="U1327" i="3" s="1"/>
  <c r="U1328" i="3" s="1"/>
  <c r="U1329" i="3" s="1"/>
  <c r="U1330" i="3" s="1"/>
  <c r="U1331" i="3" s="1"/>
  <c r="U1332" i="3" s="1"/>
  <c r="U1333" i="3" s="1"/>
  <c r="U1334" i="3" s="1"/>
  <c r="U1335" i="3" s="1"/>
  <c r="U1336" i="3" s="1"/>
  <c r="U1337" i="3" s="1"/>
  <c r="U1338" i="3" s="1"/>
  <c r="U1339" i="3" s="1"/>
  <c r="U1340" i="3" s="1"/>
  <c r="U1341" i="3" s="1"/>
  <c r="U1342" i="3" s="1"/>
  <c r="U1343" i="3" s="1"/>
  <c r="U1344" i="3" s="1"/>
  <c r="U1345" i="3" s="1"/>
  <c r="U1346" i="3" s="1"/>
  <c r="U1347" i="3" s="1"/>
  <c r="U1348" i="3" s="1"/>
  <c r="U1349" i="3" s="1"/>
  <c r="U1350" i="3" s="1"/>
  <c r="U1351" i="3" s="1"/>
  <c r="U1352" i="3" s="1"/>
  <c r="U1353" i="3" s="1"/>
  <c r="U1354" i="3" s="1"/>
  <c r="U1355" i="3" s="1"/>
  <c r="U1356" i="3" s="1"/>
  <c r="U1357" i="3" s="1"/>
  <c r="U1358" i="3" s="1"/>
  <c r="U1359" i="3" s="1"/>
  <c r="U1360" i="3" s="1"/>
  <c r="U1361" i="3" s="1"/>
  <c r="U1362" i="3" s="1"/>
  <c r="U1363" i="3" s="1"/>
  <c r="U1364" i="3" s="1"/>
  <c r="U1365" i="3" s="1"/>
  <c r="U1366" i="3" s="1"/>
  <c r="U1367" i="3" s="1"/>
  <c r="U1368" i="3" s="1"/>
  <c r="U1369" i="3" s="1"/>
  <c r="U1370" i="3" s="1"/>
  <c r="U1371" i="3" s="1"/>
  <c r="U1372" i="3" s="1"/>
  <c r="U1373" i="3" s="1"/>
  <c r="U1374" i="3" s="1"/>
  <c r="U1375" i="3" s="1"/>
  <c r="U1376" i="3" s="1"/>
  <c r="U1377" i="3" s="1"/>
  <c r="U1378" i="3" s="1"/>
  <c r="U1379" i="3" s="1"/>
  <c r="U1380" i="3" s="1"/>
  <c r="U1381" i="3" s="1"/>
  <c r="U1382" i="3" s="1"/>
  <c r="U1383" i="3" s="1"/>
  <c r="U1384" i="3" s="1"/>
  <c r="U1385" i="3" s="1"/>
  <c r="U1386" i="3" s="1"/>
  <c r="U1387" i="3" s="1"/>
  <c r="U1388" i="3" s="1"/>
  <c r="U1389" i="3" s="1"/>
  <c r="U1390" i="3" s="1"/>
  <c r="U1391" i="3" s="1"/>
  <c r="U1392" i="3" s="1"/>
  <c r="U1393" i="3" s="1"/>
  <c r="U1394" i="3" s="1"/>
  <c r="U1395" i="3" s="1"/>
  <c r="U1396" i="3" s="1"/>
  <c r="U1397" i="3" s="1"/>
  <c r="U1398" i="3" s="1"/>
  <c r="U1399" i="3" s="1"/>
  <c r="U1400" i="3" s="1"/>
  <c r="U1401" i="3" s="1"/>
  <c r="U1402" i="3" s="1"/>
  <c r="U1403" i="3" s="1"/>
  <c r="U1404" i="3" s="1"/>
  <c r="U1405" i="3" s="1"/>
  <c r="U1406" i="3" s="1"/>
  <c r="U1407" i="3" s="1"/>
  <c r="U1408" i="3" s="1"/>
  <c r="U1409" i="3" s="1"/>
  <c r="U1410" i="3" s="1"/>
  <c r="U1411" i="3" s="1"/>
  <c r="U1412" i="3" s="1"/>
  <c r="U1413" i="3" s="1"/>
  <c r="U1414" i="3" s="1"/>
  <c r="U1415" i="3" s="1"/>
  <c r="U1416" i="3" s="1"/>
  <c r="U1417" i="3" s="1"/>
  <c r="U1418" i="3" s="1"/>
  <c r="U1419" i="3" s="1"/>
  <c r="U1420" i="3" s="1"/>
  <c r="U1421" i="3" s="1"/>
  <c r="U1422" i="3" s="1"/>
  <c r="U1423" i="3" s="1"/>
  <c r="U1424" i="3" s="1"/>
  <c r="U1425" i="3" s="1"/>
  <c r="U1426" i="3" s="1"/>
  <c r="U1427" i="3" s="1"/>
  <c r="U1428" i="3" s="1"/>
  <c r="U1429" i="3" s="1"/>
  <c r="U1430" i="3" s="1"/>
  <c r="U1431" i="3" s="1"/>
  <c r="U1432" i="3" s="1"/>
  <c r="U1433" i="3" s="1"/>
  <c r="U1434" i="3" s="1"/>
  <c r="U1435" i="3" s="1"/>
  <c r="U1436" i="3" s="1"/>
  <c r="U1437" i="3" s="1"/>
  <c r="U1438" i="3" s="1"/>
  <c r="U1439" i="3" s="1"/>
  <c r="U1440" i="3" s="1"/>
  <c r="U1441" i="3" s="1"/>
  <c r="U1442" i="3" s="1"/>
  <c r="U1443" i="3" s="1"/>
  <c r="U1444" i="3" s="1"/>
  <c r="U1445" i="3" s="1"/>
  <c r="U1446" i="3" s="1"/>
  <c r="U1447" i="3" s="1"/>
  <c r="U1448" i="3" s="1"/>
  <c r="U1449" i="3" s="1"/>
  <c r="U1450" i="3" s="1"/>
  <c r="U1451" i="3" s="1"/>
  <c r="U1452" i="3" s="1"/>
  <c r="U1453" i="3" s="1"/>
  <c r="U1454" i="3" s="1"/>
  <c r="U1455" i="3" s="1"/>
  <c r="U1456" i="3" s="1"/>
  <c r="U1457" i="3" s="1"/>
  <c r="U1458" i="3" s="1"/>
  <c r="U1459" i="3" s="1"/>
  <c r="U1460" i="3" s="1"/>
  <c r="U1461" i="3" s="1"/>
  <c r="U1462" i="3" s="1"/>
  <c r="U1463" i="3" s="1"/>
  <c r="U1464" i="3" s="1"/>
  <c r="U1465" i="3" s="1"/>
  <c r="U1466" i="3" s="1"/>
  <c r="U1467" i="3" s="1"/>
  <c r="U1468" i="3" s="1"/>
  <c r="U1469" i="3" s="1"/>
  <c r="U1470" i="3" s="1"/>
  <c r="U1471" i="3" s="1"/>
  <c r="U1472" i="3" s="1"/>
  <c r="U1473" i="3" s="1"/>
  <c r="U1474" i="3" s="1"/>
  <c r="U1475" i="3" s="1"/>
  <c r="U1476" i="3" s="1"/>
  <c r="U1477" i="3" s="1"/>
  <c r="U1478" i="3" s="1"/>
  <c r="U1479" i="3" s="1"/>
  <c r="U1480" i="3" s="1"/>
  <c r="U1481" i="3" s="1"/>
  <c r="U1482" i="3" s="1"/>
  <c r="U1483" i="3" s="1"/>
  <c r="U1484" i="3" s="1"/>
  <c r="U1485" i="3" s="1"/>
  <c r="U1486" i="3" s="1"/>
  <c r="U1487" i="3" s="1"/>
  <c r="U1488" i="3" s="1"/>
  <c r="U1489" i="3" s="1"/>
  <c r="U1490" i="3" s="1"/>
  <c r="U1491" i="3" s="1"/>
  <c r="U1492" i="3" s="1"/>
  <c r="U1493" i="3" s="1"/>
  <c r="U1494" i="3" s="1"/>
  <c r="U1495" i="3" s="1"/>
  <c r="U1496" i="3" s="1"/>
  <c r="U1497" i="3" s="1"/>
  <c r="U1498" i="3" s="1"/>
  <c r="U1499" i="3" s="1"/>
  <c r="U1500" i="3" s="1"/>
  <c r="U1501" i="3" s="1"/>
  <c r="U1502" i="3" s="1"/>
  <c r="U1503" i="3" s="1"/>
  <c r="U1504" i="3" s="1"/>
  <c r="U1505" i="3" s="1"/>
  <c r="U1506" i="3" s="1"/>
  <c r="U1507" i="3" s="1"/>
  <c r="U1508" i="3" s="1"/>
  <c r="U1509" i="3" s="1"/>
  <c r="U1510" i="3" s="1"/>
  <c r="U1511" i="3" s="1"/>
  <c r="U1512" i="3" s="1"/>
  <c r="U1513" i="3" s="1"/>
  <c r="U1514" i="3" s="1"/>
  <c r="U1515" i="3" s="1"/>
  <c r="U1516" i="3" s="1"/>
  <c r="U1517" i="3" s="1"/>
  <c r="U1518" i="3" s="1"/>
  <c r="U1519" i="3" s="1"/>
  <c r="U1520" i="3" s="1"/>
  <c r="U1521" i="3" s="1"/>
  <c r="U1522" i="3" s="1"/>
  <c r="U1523" i="3" s="1"/>
  <c r="U1524" i="3" s="1"/>
  <c r="U1525" i="3" s="1"/>
  <c r="U1526" i="3" s="1"/>
  <c r="U1527" i="3" s="1"/>
  <c r="U1528" i="3" s="1"/>
  <c r="U1529" i="3" s="1"/>
  <c r="U1530" i="3" s="1"/>
  <c r="U1531" i="3" s="1"/>
  <c r="U1532" i="3" s="1"/>
  <c r="U1533" i="3" s="1"/>
  <c r="U1534" i="3" s="1"/>
  <c r="U1535" i="3" s="1"/>
  <c r="U1536" i="3" s="1"/>
  <c r="U1537" i="3" s="1"/>
  <c r="U1538" i="3" s="1"/>
  <c r="U1539" i="3" s="1"/>
  <c r="U1540" i="3" s="1"/>
  <c r="U1541" i="3" s="1"/>
  <c r="U1542" i="3" s="1"/>
  <c r="U1543" i="3" s="1"/>
  <c r="U1544" i="3" s="1"/>
  <c r="U1545" i="3" s="1"/>
  <c r="U1546" i="3" s="1"/>
  <c r="U1547" i="3" s="1"/>
  <c r="U1548" i="3" s="1"/>
  <c r="U1549" i="3" s="1"/>
  <c r="U1550" i="3" s="1"/>
  <c r="U1551" i="3" s="1"/>
  <c r="U1552" i="3" s="1"/>
  <c r="U1553" i="3" s="1"/>
  <c r="U1554" i="3" s="1"/>
  <c r="U1555" i="3" s="1"/>
  <c r="U1556" i="3" s="1"/>
  <c r="U1557" i="3" s="1"/>
  <c r="U1558" i="3" s="1"/>
  <c r="U1559" i="3" s="1"/>
  <c r="U1560" i="3" s="1"/>
  <c r="U1561" i="3" s="1"/>
  <c r="U1562" i="3" s="1"/>
  <c r="U1563" i="3" s="1"/>
  <c r="U1564" i="3" s="1"/>
  <c r="U1565" i="3" s="1"/>
  <c r="U1566" i="3" s="1"/>
  <c r="U1567" i="3" s="1"/>
  <c r="U1568" i="3" s="1"/>
  <c r="U1569" i="3" s="1"/>
  <c r="U1570" i="3" s="1"/>
  <c r="U1571" i="3" s="1"/>
  <c r="U1572" i="3" s="1"/>
  <c r="U1573" i="3" s="1"/>
  <c r="U1574" i="3" s="1"/>
  <c r="U1575" i="3" s="1"/>
  <c r="U1576" i="3" s="1"/>
  <c r="U1577" i="3" s="1"/>
  <c r="U1578" i="3" s="1"/>
  <c r="U1579" i="3" s="1"/>
  <c r="U1580" i="3" s="1"/>
  <c r="U1581" i="3" s="1"/>
  <c r="U1582" i="3" s="1"/>
  <c r="U1583" i="3" s="1"/>
  <c r="U1584" i="3" s="1"/>
  <c r="U1585" i="3" s="1"/>
  <c r="U1586" i="3" s="1"/>
  <c r="U1587" i="3" s="1"/>
  <c r="U1588" i="3" s="1"/>
  <c r="U1589" i="3" s="1"/>
  <c r="U1590" i="3" s="1"/>
  <c r="U1591" i="3" s="1"/>
  <c r="U1592" i="3" s="1"/>
  <c r="U1593" i="3" s="1"/>
  <c r="U1594" i="3" s="1"/>
  <c r="U1595" i="3" s="1"/>
  <c r="U1596" i="3" s="1"/>
  <c r="U1597" i="3" s="1"/>
  <c r="U1598" i="3" s="1"/>
  <c r="U1599" i="3" s="1"/>
  <c r="U1600" i="3" s="1"/>
  <c r="U1601" i="3" s="1"/>
  <c r="U1602" i="3" s="1"/>
  <c r="U1603" i="3" s="1"/>
  <c r="U1604" i="3" s="1"/>
  <c r="U1605" i="3" s="1"/>
  <c r="U1606" i="3" s="1"/>
  <c r="U1607" i="3" s="1"/>
  <c r="U1608" i="3" s="1"/>
  <c r="U1609" i="3" s="1"/>
  <c r="U1610" i="3" s="1"/>
  <c r="U1611" i="3" s="1"/>
  <c r="U1612" i="3" s="1"/>
  <c r="U1613" i="3" s="1"/>
  <c r="U1614" i="3" s="1"/>
  <c r="U1615" i="3" s="1"/>
  <c r="U1616" i="3" s="1"/>
  <c r="U1617" i="3" s="1"/>
  <c r="U1618" i="3" s="1"/>
  <c r="U1619" i="3" s="1"/>
  <c r="U1620" i="3" s="1"/>
  <c r="U1621" i="3" s="1"/>
  <c r="U1622" i="3" s="1"/>
  <c r="U1623" i="3" s="1"/>
  <c r="U1624" i="3" s="1"/>
  <c r="U1625" i="3" s="1"/>
  <c r="U1626" i="3" s="1"/>
  <c r="U1627" i="3" s="1"/>
  <c r="U1628" i="3" s="1"/>
  <c r="U1629" i="3" s="1"/>
  <c r="U1630" i="3" s="1"/>
  <c r="U1631" i="3" s="1"/>
  <c r="U1632" i="3" s="1"/>
  <c r="U1633" i="3" s="1"/>
  <c r="U1634" i="3" s="1"/>
  <c r="U1635" i="3" s="1"/>
  <c r="U1636" i="3" s="1"/>
  <c r="U1637" i="3" s="1"/>
  <c r="U1638" i="3" s="1"/>
  <c r="U1639" i="3" s="1"/>
  <c r="U1640" i="3" s="1"/>
  <c r="U1641" i="3" s="1"/>
  <c r="U1642" i="3" s="1"/>
  <c r="U1643" i="3" s="1"/>
  <c r="U1644" i="3" s="1"/>
  <c r="U1645" i="3" s="1"/>
  <c r="U1646" i="3" s="1"/>
  <c r="U1647" i="3" s="1"/>
  <c r="U1648" i="3" s="1"/>
  <c r="U1649" i="3" s="1"/>
  <c r="U1650" i="3" s="1"/>
  <c r="U1651" i="3" s="1"/>
  <c r="U1652" i="3" s="1"/>
  <c r="U1653" i="3" s="1"/>
  <c r="U1654" i="3" s="1"/>
  <c r="U1655" i="3" s="1"/>
  <c r="U1656" i="3" s="1"/>
  <c r="U1657" i="3" s="1"/>
  <c r="U1658" i="3" s="1"/>
  <c r="U1659" i="3" s="1"/>
  <c r="U1660" i="3" s="1"/>
  <c r="U1661" i="3" s="1"/>
  <c r="U1662" i="3" s="1"/>
  <c r="U1663" i="3" s="1"/>
  <c r="U1664" i="3" s="1"/>
  <c r="U1665" i="3" s="1"/>
  <c r="U1666" i="3" s="1"/>
  <c r="U1667" i="3" s="1"/>
  <c r="U1668" i="3" s="1"/>
  <c r="U1669" i="3" s="1"/>
  <c r="U1670" i="3" s="1"/>
  <c r="U1671" i="3" s="1"/>
  <c r="U1672" i="3" s="1"/>
  <c r="U1673" i="3" s="1"/>
  <c r="U1674" i="3" s="1"/>
  <c r="U1675" i="3" s="1"/>
  <c r="U1676" i="3" s="1"/>
  <c r="U1677" i="3" s="1"/>
  <c r="U1678" i="3" s="1"/>
  <c r="U1679" i="3" s="1"/>
  <c r="U1680" i="3" s="1"/>
  <c r="U1681" i="3" s="1"/>
  <c r="U1682" i="3" s="1"/>
  <c r="U1683" i="3" s="1"/>
  <c r="U1684" i="3" s="1"/>
  <c r="U1685" i="3" s="1"/>
  <c r="U1686" i="3" s="1"/>
  <c r="U1687" i="3" s="1"/>
  <c r="U1688" i="3" s="1"/>
  <c r="U1689" i="3" s="1"/>
  <c r="U1690" i="3" s="1"/>
  <c r="U1691" i="3" s="1"/>
  <c r="U1692" i="3" s="1"/>
  <c r="U1693" i="3" s="1"/>
  <c r="U1694" i="3" s="1"/>
  <c r="U1695" i="3" s="1"/>
  <c r="U1696" i="3" s="1"/>
  <c r="U1697" i="3" s="1"/>
  <c r="U1698" i="3" s="1"/>
  <c r="U1699" i="3" s="1"/>
  <c r="U1700" i="3" s="1"/>
  <c r="U1701" i="3" s="1"/>
  <c r="U1702" i="3" s="1"/>
  <c r="U1703" i="3" s="1"/>
  <c r="U1704" i="3" s="1"/>
  <c r="U1705" i="3" s="1"/>
  <c r="U1706" i="3" s="1"/>
  <c r="U1707" i="3" s="1"/>
  <c r="U1708" i="3" s="1"/>
  <c r="U1709" i="3" s="1"/>
  <c r="U3" i="3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179" i="3"/>
  <c r="T180" i="3"/>
  <c r="T181" i="3"/>
  <c r="T182" i="3"/>
  <c r="T183" i="3"/>
  <c r="T184" i="3"/>
  <c r="T185" i="3"/>
  <c r="T186" i="3"/>
  <c r="T187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T200" i="3"/>
  <c r="T201" i="3"/>
  <c r="T202" i="3"/>
  <c r="T203" i="3"/>
  <c r="T204" i="3"/>
  <c r="T205" i="3"/>
  <c r="T206" i="3"/>
  <c r="T207" i="3"/>
  <c r="T208" i="3"/>
  <c r="T209" i="3"/>
  <c r="T210" i="3"/>
  <c r="T211" i="3"/>
  <c r="T212" i="3"/>
  <c r="T213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T226" i="3"/>
  <c r="T227" i="3"/>
  <c r="T228" i="3"/>
  <c r="T229" i="3"/>
  <c r="T230" i="3"/>
  <c r="T231" i="3"/>
  <c r="T232" i="3"/>
  <c r="T233" i="3"/>
  <c r="T234" i="3"/>
  <c r="T235" i="3"/>
  <c r="T236" i="3"/>
  <c r="T237" i="3"/>
  <c r="T238" i="3"/>
  <c r="T239" i="3"/>
  <c r="T240" i="3"/>
  <c r="T241" i="3"/>
  <c r="T242" i="3"/>
  <c r="T243" i="3"/>
  <c r="T244" i="3"/>
  <c r="T245" i="3"/>
  <c r="T246" i="3"/>
  <c r="T247" i="3"/>
  <c r="T248" i="3"/>
  <c r="T249" i="3"/>
  <c r="T250" i="3"/>
  <c r="T251" i="3"/>
  <c r="T252" i="3"/>
  <c r="T253" i="3"/>
  <c r="T254" i="3"/>
  <c r="T255" i="3"/>
  <c r="T256" i="3"/>
  <c r="T257" i="3"/>
  <c r="T258" i="3"/>
  <c r="T259" i="3"/>
  <c r="T260" i="3"/>
  <c r="T261" i="3"/>
  <c r="T262" i="3"/>
  <c r="T263" i="3"/>
  <c r="T264" i="3"/>
  <c r="T265" i="3"/>
  <c r="T266" i="3"/>
  <c r="T267" i="3"/>
  <c r="T268" i="3"/>
  <c r="T269" i="3"/>
  <c r="T270" i="3"/>
  <c r="T271" i="3"/>
  <c r="T272" i="3"/>
  <c r="T273" i="3"/>
  <c r="T274" i="3"/>
  <c r="T275" i="3"/>
  <c r="T276" i="3"/>
  <c r="T277" i="3"/>
  <c r="T278" i="3"/>
  <c r="T279" i="3"/>
  <c r="T280" i="3"/>
  <c r="T281" i="3"/>
  <c r="T282" i="3"/>
  <c r="T283" i="3"/>
  <c r="T284" i="3"/>
  <c r="T285" i="3"/>
  <c r="T286" i="3"/>
  <c r="T287" i="3"/>
  <c r="T288" i="3"/>
  <c r="T289" i="3"/>
  <c r="T290" i="3"/>
  <c r="T291" i="3"/>
  <c r="T292" i="3"/>
  <c r="T293" i="3"/>
  <c r="T294" i="3"/>
  <c r="T295" i="3"/>
  <c r="T296" i="3"/>
  <c r="T297" i="3"/>
  <c r="T298" i="3"/>
  <c r="T299" i="3"/>
  <c r="T300" i="3"/>
  <c r="T301" i="3"/>
  <c r="T302" i="3"/>
  <c r="T303" i="3"/>
  <c r="T304" i="3"/>
  <c r="T305" i="3"/>
  <c r="T306" i="3"/>
  <c r="T307" i="3"/>
  <c r="T308" i="3"/>
  <c r="T309" i="3"/>
  <c r="T310" i="3"/>
  <c r="T311" i="3"/>
  <c r="T312" i="3"/>
  <c r="T313" i="3"/>
  <c r="T314" i="3"/>
  <c r="T315" i="3"/>
  <c r="T316" i="3"/>
  <c r="T317" i="3"/>
  <c r="T318" i="3"/>
  <c r="T319" i="3"/>
  <c r="T320" i="3"/>
  <c r="T321" i="3"/>
  <c r="T322" i="3"/>
  <c r="T323" i="3"/>
  <c r="T324" i="3"/>
  <c r="T325" i="3"/>
  <c r="T326" i="3"/>
  <c r="T327" i="3"/>
  <c r="T328" i="3"/>
  <c r="T329" i="3"/>
  <c r="T330" i="3"/>
  <c r="T331" i="3"/>
  <c r="T332" i="3"/>
  <c r="T333" i="3"/>
  <c r="T334" i="3"/>
  <c r="T335" i="3"/>
  <c r="T336" i="3"/>
  <c r="T337" i="3"/>
  <c r="T338" i="3"/>
  <c r="T339" i="3"/>
  <c r="T340" i="3"/>
  <c r="T341" i="3"/>
  <c r="T342" i="3"/>
  <c r="T343" i="3"/>
  <c r="T344" i="3"/>
  <c r="T345" i="3"/>
  <c r="T346" i="3"/>
  <c r="T347" i="3"/>
  <c r="T348" i="3"/>
  <c r="T349" i="3"/>
  <c r="T350" i="3"/>
  <c r="T351" i="3"/>
  <c r="T352" i="3"/>
  <c r="T353" i="3"/>
  <c r="T354" i="3"/>
  <c r="T355" i="3"/>
  <c r="T356" i="3"/>
  <c r="T357" i="3"/>
  <c r="T358" i="3"/>
  <c r="T359" i="3"/>
  <c r="T360" i="3"/>
  <c r="T361" i="3"/>
  <c r="T362" i="3"/>
  <c r="T363" i="3"/>
  <c r="T364" i="3"/>
  <c r="T365" i="3"/>
  <c r="T366" i="3"/>
  <c r="T367" i="3"/>
  <c r="T368" i="3"/>
  <c r="T369" i="3"/>
  <c r="T370" i="3"/>
  <c r="T371" i="3"/>
  <c r="T372" i="3"/>
  <c r="T373" i="3"/>
  <c r="T374" i="3"/>
  <c r="T375" i="3"/>
  <c r="T376" i="3"/>
  <c r="T377" i="3"/>
  <c r="T378" i="3"/>
  <c r="T379" i="3"/>
  <c r="T380" i="3"/>
  <c r="T381" i="3"/>
  <c r="T382" i="3"/>
  <c r="T383" i="3"/>
  <c r="T384" i="3"/>
  <c r="T385" i="3"/>
  <c r="T386" i="3"/>
  <c r="T387" i="3"/>
  <c r="T388" i="3"/>
  <c r="T389" i="3"/>
  <c r="T390" i="3"/>
  <c r="T391" i="3"/>
  <c r="T392" i="3"/>
  <c r="T393" i="3"/>
  <c r="T394" i="3"/>
  <c r="T395" i="3"/>
  <c r="T396" i="3"/>
  <c r="T397" i="3"/>
  <c r="T398" i="3"/>
  <c r="T399" i="3"/>
  <c r="T400" i="3"/>
  <c r="T401" i="3"/>
  <c r="T402" i="3"/>
  <c r="T403" i="3"/>
  <c r="T404" i="3"/>
  <c r="T405" i="3"/>
  <c r="T406" i="3"/>
  <c r="T407" i="3"/>
  <c r="T408" i="3"/>
  <c r="T409" i="3"/>
  <c r="T410" i="3"/>
  <c r="T411" i="3"/>
  <c r="T412" i="3"/>
  <c r="T413" i="3"/>
  <c r="T414" i="3"/>
  <c r="T415" i="3"/>
  <c r="T416" i="3"/>
  <c r="T417" i="3"/>
  <c r="T418" i="3"/>
  <c r="T419" i="3"/>
  <c r="T420" i="3"/>
  <c r="T421" i="3"/>
  <c r="T422" i="3"/>
  <c r="T423" i="3"/>
  <c r="T424" i="3"/>
  <c r="T425" i="3"/>
  <c r="T426" i="3"/>
  <c r="T427" i="3"/>
  <c r="T428" i="3"/>
  <c r="T429" i="3"/>
  <c r="T430" i="3"/>
  <c r="T431" i="3"/>
  <c r="T432" i="3"/>
  <c r="T433" i="3"/>
  <c r="T434" i="3"/>
  <c r="T435" i="3"/>
  <c r="T436" i="3"/>
  <c r="T437" i="3"/>
  <c r="T438" i="3"/>
  <c r="T439" i="3"/>
  <c r="T440" i="3"/>
  <c r="T441" i="3"/>
  <c r="T442" i="3"/>
  <c r="T443" i="3"/>
  <c r="T444" i="3"/>
  <c r="T445" i="3"/>
  <c r="T446" i="3"/>
  <c r="T447" i="3"/>
  <c r="T448" i="3"/>
  <c r="T449" i="3"/>
  <c r="T450" i="3"/>
  <c r="T451" i="3"/>
  <c r="T452" i="3"/>
  <c r="T453" i="3"/>
  <c r="T454" i="3"/>
  <c r="T455" i="3"/>
  <c r="T456" i="3"/>
  <c r="T457" i="3"/>
  <c r="T458" i="3"/>
  <c r="T459" i="3"/>
  <c r="T460" i="3"/>
  <c r="T461" i="3"/>
  <c r="T462" i="3"/>
  <c r="T463" i="3"/>
  <c r="T464" i="3"/>
  <c r="T465" i="3"/>
  <c r="T466" i="3"/>
  <c r="T467" i="3"/>
  <c r="T468" i="3"/>
  <c r="T469" i="3"/>
  <c r="T470" i="3"/>
  <c r="T471" i="3"/>
  <c r="T472" i="3"/>
  <c r="T473" i="3"/>
  <c r="T474" i="3"/>
  <c r="T475" i="3"/>
  <c r="T476" i="3"/>
  <c r="T477" i="3"/>
  <c r="T478" i="3"/>
  <c r="T479" i="3"/>
  <c r="T480" i="3"/>
  <c r="T481" i="3"/>
  <c r="T482" i="3"/>
  <c r="T483" i="3"/>
  <c r="T484" i="3"/>
  <c r="T485" i="3"/>
  <c r="T486" i="3"/>
  <c r="T487" i="3"/>
  <c r="T488" i="3"/>
  <c r="T489" i="3"/>
  <c r="T490" i="3"/>
  <c r="T491" i="3"/>
  <c r="T492" i="3"/>
  <c r="T493" i="3"/>
  <c r="T494" i="3"/>
  <c r="T495" i="3"/>
  <c r="T496" i="3"/>
  <c r="T497" i="3"/>
  <c r="T498" i="3"/>
  <c r="T499" i="3"/>
  <c r="T500" i="3"/>
  <c r="T501" i="3"/>
  <c r="T502" i="3"/>
  <c r="T503" i="3"/>
  <c r="T504" i="3"/>
  <c r="T505" i="3"/>
  <c r="T506" i="3"/>
  <c r="T507" i="3"/>
  <c r="T508" i="3"/>
  <c r="T509" i="3"/>
  <c r="T510" i="3"/>
  <c r="T511" i="3"/>
  <c r="T512" i="3"/>
  <c r="T513" i="3"/>
  <c r="T514" i="3"/>
  <c r="T515" i="3"/>
  <c r="T516" i="3"/>
  <c r="T517" i="3"/>
  <c r="T518" i="3"/>
  <c r="T519" i="3"/>
  <c r="T520" i="3"/>
  <c r="T521" i="3"/>
  <c r="T522" i="3"/>
  <c r="T523" i="3"/>
  <c r="T524" i="3"/>
  <c r="T525" i="3"/>
  <c r="T526" i="3"/>
  <c r="T527" i="3"/>
  <c r="T528" i="3"/>
  <c r="T529" i="3"/>
  <c r="T530" i="3"/>
  <c r="T531" i="3"/>
  <c r="T532" i="3"/>
  <c r="T533" i="3"/>
  <c r="T534" i="3"/>
  <c r="T535" i="3"/>
  <c r="T536" i="3"/>
  <c r="T537" i="3"/>
  <c r="T538" i="3"/>
  <c r="T539" i="3"/>
  <c r="T540" i="3"/>
  <c r="T541" i="3"/>
  <c r="T542" i="3"/>
  <c r="T543" i="3"/>
  <c r="T544" i="3"/>
  <c r="T545" i="3"/>
  <c r="T546" i="3"/>
  <c r="T547" i="3"/>
  <c r="T548" i="3"/>
  <c r="T549" i="3"/>
  <c r="T550" i="3"/>
  <c r="T551" i="3"/>
  <c r="T552" i="3"/>
  <c r="T553" i="3"/>
  <c r="T554" i="3"/>
  <c r="T555" i="3"/>
  <c r="T556" i="3"/>
  <c r="T557" i="3"/>
  <c r="T558" i="3"/>
  <c r="T559" i="3"/>
  <c r="T560" i="3"/>
  <c r="T561" i="3"/>
  <c r="T562" i="3"/>
  <c r="T563" i="3"/>
  <c r="T564" i="3"/>
  <c r="T565" i="3"/>
  <c r="T566" i="3"/>
  <c r="T567" i="3"/>
  <c r="T568" i="3"/>
  <c r="T569" i="3"/>
  <c r="T570" i="3"/>
  <c r="T571" i="3"/>
  <c r="T572" i="3"/>
  <c r="T573" i="3"/>
  <c r="T574" i="3"/>
  <c r="T575" i="3"/>
  <c r="T576" i="3"/>
  <c r="T577" i="3"/>
  <c r="T578" i="3"/>
  <c r="T579" i="3"/>
  <c r="T580" i="3"/>
  <c r="T581" i="3"/>
  <c r="T582" i="3"/>
  <c r="T583" i="3"/>
  <c r="T584" i="3"/>
  <c r="T585" i="3"/>
  <c r="T586" i="3"/>
  <c r="T587" i="3"/>
  <c r="T588" i="3"/>
  <c r="T589" i="3"/>
  <c r="T590" i="3"/>
  <c r="T591" i="3"/>
  <c r="T592" i="3"/>
  <c r="T593" i="3"/>
  <c r="T594" i="3"/>
  <c r="T595" i="3"/>
  <c r="T596" i="3"/>
  <c r="T597" i="3"/>
  <c r="T598" i="3"/>
  <c r="T599" i="3"/>
  <c r="T600" i="3"/>
  <c r="T601" i="3"/>
  <c r="T602" i="3"/>
  <c r="T603" i="3"/>
  <c r="T604" i="3"/>
  <c r="T605" i="3"/>
  <c r="T606" i="3"/>
  <c r="T607" i="3"/>
  <c r="T608" i="3"/>
  <c r="T609" i="3"/>
  <c r="T610" i="3"/>
  <c r="T611" i="3"/>
  <c r="T612" i="3"/>
  <c r="T613" i="3"/>
  <c r="T614" i="3"/>
  <c r="T615" i="3"/>
  <c r="T616" i="3"/>
  <c r="T617" i="3"/>
  <c r="T618" i="3"/>
  <c r="T619" i="3"/>
  <c r="T620" i="3"/>
  <c r="T621" i="3"/>
  <c r="T622" i="3"/>
  <c r="T623" i="3"/>
  <c r="T624" i="3"/>
  <c r="T625" i="3"/>
  <c r="T626" i="3"/>
  <c r="T627" i="3"/>
  <c r="T628" i="3"/>
  <c r="T629" i="3"/>
  <c r="T630" i="3"/>
  <c r="T631" i="3"/>
  <c r="T632" i="3"/>
  <c r="T633" i="3"/>
  <c r="T634" i="3"/>
  <c r="T635" i="3"/>
  <c r="T636" i="3"/>
  <c r="T637" i="3"/>
  <c r="T638" i="3"/>
  <c r="T639" i="3"/>
  <c r="T640" i="3"/>
  <c r="T641" i="3"/>
  <c r="T642" i="3"/>
  <c r="T643" i="3"/>
  <c r="T644" i="3"/>
  <c r="T645" i="3"/>
  <c r="T646" i="3"/>
  <c r="T647" i="3"/>
  <c r="T648" i="3"/>
  <c r="T649" i="3"/>
  <c r="T650" i="3"/>
  <c r="T651" i="3"/>
  <c r="T652" i="3"/>
  <c r="T653" i="3"/>
  <c r="T654" i="3"/>
  <c r="T655" i="3"/>
  <c r="T656" i="3"/>
  <c r="T657" i="3"/>
  <c r="T658" i="3"/>
  <c r="T659" i="3"/>
  <c r="T660" i="3"/>
  <c r="T661" i="3"/>
  <c r="T662" i="3"/>
  <c r="T663" i="3"/>
  <c r="T664" i="3"/>
  <c r="T665" i="3"/>
  <c r="T666" i="3"/>
  <c r="T667" i="3"/>
  <c r="T668" i="3"/>
  <c r="T669" i="3"/>
  <c r="T670" i="3"/>
  <c r="T671" i="3"/>
  <c r="T672" i="3"/>
  <c r="T673" i="3"/>
  <c r="T674" i="3"/>
  <c r="T675" i="3"/>
  <c r="T676" i="3"/>
  <c r="T677" i="3"/>
  <c r="T678" i="3"/>
  <c r="T679" i="3"/>
  <c r="T680" i="3"/>
  <c r="T681" i="3"/>
  <c r="T682" i="3"/>
  <c r="T683" i="3"/>
  <c r="T684" i="3"/>
  <c r="T685" i="3"/>
  <c r="T686" i="3"/>
  <c r="T687" i="3"/>
  <c r="T688" i="3"/>
  <c r="T689" i="3"/>
  <c r="T690" i="3"/>
  <c r="T691" i="3"/>
  <c r="T692" i="3"/>
  <c r="T693" i="3"/>
  <c r="T694" i="3"/>
  <c r="T695" i="3"/>
  <c r="T696" i="3"/>
  <c r="T697" i="3"/>
  <c r="T698" i="3"/>
  <c r="T699" i="3"/>
  <c r="T700" i="3"/>
  <c r="T701" i="3"/>
  <c r="T702" i="3"/>
  <c r="T703" i="3"/>
  <c r="T704" i="3"/>
  <c r="T705" i="3"/>
  <c r="T706" i="3"/>
  <c r="T707" i="3"/>
  <c r="T708" i="3"/>
  <c r="T709" i="3"/>
  <c r="T710" i="3"/>
  <c r="T711" i="3"/>
  <c r="T712" i="3"/>
  <c r="T713" i="3"/>
  <c r="T714" i="3"/>
  <c r="T715" i="3"/>
  <c r="T716" i="3"/>
  <c r="T717" i="3"/>
  <c r="T718" i="3"/>
  <c r="T719" i="3"/>
  <c r="T720" i="3"/>
  <c r="T721" i="3"/>
  <c r="T722" i="3"/>
  <c r="T723" i="3"/>
  <c r="T724" i="3"/>
  <c r="T725" i="3"/>
  <c r="T726" i="3"/>
  <c r="T727" i="3"/>
  <c r="T728" i="3"/>
  <c r="T729" i="3"/>
  <c r="T730" i="3"/>
  <c r="T731" i="3"/>
  <c r="T732" i="3"/>
  <c r="T733" i="3"/>
  <c r="T734" i="3"/>
  <c r="T735" i="3"/>
  <c r="T736" i="3"/>
  <c r="T737" i="3"/>
  <c r="T738" i="3"/>
  <c r="T739" i="3"/>
  <c r="T740" i="3"/>
  <c r="T741" i="3"/>
  <c r="T742" i="3"/>
  <c r="T743" i="3"/>
  <c r="T744" i="3"/>
  <c r="T745" i="3"/>
  <c r="T746" i="3"/>
  <c r="T747" i="3"/>
  <c r="T748" i="3"/>
  <c r="T749" i="3"/>
  <c r="T750" i="3"/>
  <c r="T751" i="3"/>
  <c r="T752" i="3"/>
  <c r="T753" i="3"/>
  <c r="T754" i="3"/>
  <c r="T755" i="3"/>
  <c r="T756" i="3"/>
  <c r="T757" i="3"/>
  <c r="T758" i="3"/>
  <c r="T759" i="3"/>
  <c r="T760" i="3"/>
  <c r="T761" i="3"/>
  <c r="T762" i="3"/>
  <c r="T763" i="3"/>
  <c r="T764" i="3"/>
  <c r="T765" i="3"/>
  <c r="T766" i="3"/>
  <c r="T767" i="3"/>
  <c r="T768" i="3"/>
  <c r="T769" i="3"/>
  <c r="T770" i="3"/>
  <c r="T771" i="3"/>
  <c r="T772" i="3"/>
  <c r="T773" i="3"/>
  <c r="T774" i="3"/>
  <c r="T775" i="3"/>
  <c r="T776" i="3"/>
  <c r="T777" i="3"/>
  <c r="T778" i="3"/>
  <c r="T779" i="3"/>
  <c r="T780" i="3"/>
  <c r="T781" i="3"/>
  <c r="T782" i="3"/>
  <c r="T783" i="3"/>
  <c r="T784" i="3"/>
  <c r="T785" i="3"/>
  <c r="T786" i="3"/>
  <c r="T787" i="3"/>
  <c r="T788" i="3"/>
  <c r="T789" i="3"/>
  <c r="T790" i="3"/>
  <c r="T791" i="3"/>
  <c r="T792" i="3"/>
  <c r="T793" i="3"/>
  <c r="T794" i="3"/>
  <c r="T795" i="3"/>
  <c r="T796" i="3"/>
  <c r="T797" i="3"/>
  <c r="T798" i="3"/>
  <c r="T799" i="3"/>
  <c r="T800" i="3"/>
  <c r="T801" i="3"/>
  <c r="T802" i="3"/>
  <c r="T803" i="3"/>
  <c r="T804" i="3"/>
  <c r="T805" i="3"/>
  <c r="T806" i="3"/>
  <c r="T807" i="3"/>
  <c r="T808" i="3"/>
  <c r="T809" i="3"/>
  <c r="T810" i="3"/>
  <c r="T811" i="3"/>
  <c r="T812" i="3"/>
  <c r="T813" i="3"/>
  <c r="T814" i="3"/>
  <c r="T815" i="3"/>
  <c r="T816" i="3"/>
  <c r="T817" i="3"/>
  <c r="T818" i="3"/>
  <c r="T819" i="3"/>
  <c r="T820" i="3"/>
  <c r="T821" i="3"/>
  <c r="T822" i="3"/>
  <c r="T823" i="3"/>
  <c r="T824" i="3"/>
  <c r="T825" i="3"/>
  <c r="T826" i="3"/>
  <c r="T827" i="3"/>
  <c r="T828" i="3"/>
  <c r="T829" i="3"/>
  <c r="T830" i="3"/>
  <c r="T831" i="3"/>
  <c r="T832" i="3"/>
  <c r="T833" i="3"/>
  <c r="T834" i="3"/>
  <c r="T835" i="3"/>
  <c r="T836" i="3"/>
  <c r="T837" i="3"/>
  <c r="T838" i="3"/>
  <c r="T839" i="3"/>
  <c r="T840" i="3"/>
  <c r="T841" i="3"/>
  <c r="T842" i="3"/>
  <c r="T843" i="3"/>
  <c r="T844" i="3"/>
  <c r="T845" i="3"/>
  <c r="T846" i="3"/>
  <c r="T847" i="3"/>
  <c r="T848" i="3"/>
  <c r="T849" i="3"/>
  <c r="T850" i="3"/>
  <c r="T851" i="3"/>
  <c r="T852" i="3"/>
  <c r="T853" i="3"/>
  <c r="T854" i="3"/>
  <c r="T855" i="3"/>
  <c r="T856" i="3"/>
  <c r="T857" i="3"/>
  <c r="T858" i="3"/>
  <c r="T859" i="3"/>
  <c r="T860" i="3"/>
  <c r="T861" i="3"/>
  <c r="T862" i="3"/>
  <c r="T863" i="3"/>
  <c r="T864" i="3"/>
  <c r="T865" i="3"/>
  <c r="T866" i="3"/>
  <c r="T867" i="3"/>
  <c r="T868" i="3"/>
  <c r="T869" i="3"/>
  <c r="T870" i="3"/>
  <c r="T871" i="3"/>
  <c r="T872" i="3"/>
  <c r="T873" i="3"/>
  <c r="T874" i="3"/>
  <c r="T875" i="3"/>
  <c r="T876" i="3"/>
  <c r="T877" i="3"/>
  <c r="T878" i="3"/>
  <c r="T879" i="3"/>
  <c r="T880" i="3"/>
  <c r="T881" i="3"/>
  <c r="T882" i="3"/>
  <c r="T883" i="3"/>
  <c r="T884" i="3"/>
  <c r="T885" i="3"/>
  <c r="T886" i="3"/>
  <c r="T887" i="3"/>
  <c r="T888" i="3"/>
  <c r="T889" i="3"/>
  <c r="T890" i="3"/>
  <c r="T891" i="3"/>
  <c r="T892" i="3"/>
  <c r="T893" i="3"/>
  <c r="T894" i="3"/>
  <c r="T895" i="3"/>
  <c r="T896" i="3"/>
  <c r="T897" i="3"/>
  <c r="T898" i="3"/>
  <c r="T899" i="3"/>
  <c r="T900" i="3"/>
  <c r="T901" i="3"/>
  <c r="T902" i="3"/>
  <c r="T903" i="3"/>
  <c r="T904" i="3"/>
  <c r="T905" i="3"/>
  <c r="T906" i="3"/>
  <c r="T907" i="3"/>
  <c r="T908" i="3"/>
  <c r="T909" i="3"/>
  <c r="T910" i="3"/>
  <c r="T911" i="3"/>
  <c r="T912" i="3"/>
  <c r="T913" i="3"/>
  <c r="T914" i="3"/>
  <c r="T915" i="3"/>
  <c r="T916" i="3"/>
  <c r="T917" i="3"/>
  <c r="T918" i="3"/>
  <c r="T919" i="3"/>
  <c r="T920" i="3"/>
  <c r="T921" i="3"/>
  <c r="T922" i="3"/>
  <c r="T923" i="3"/>
  <c r="T924" i="3"/>
  <c r="T925" i="3"/>
  <c r="T926" i="3"/>
  <c r="T927" i="3"/>
  <c r="T928" i="3"/>
  <c r="T929" i="3"/>
  <c r="T930" i="3"/>
  <c r="T931" i="3"/>
  <c r="T932" i="3"/>
  <c r="T933" i="3"/>
  <c r="T934" i="3"/>
  <c r="T935" i="3"/>
  <c r="T936" i="3"/>
  <c r="T937" i="3"/>
  <c r="T938" i="3"/>
  <c r="T939" i="3"/>
  <c r="T940" i="3"/>
  <c r="T941" i="3"/>
  <c r="T942" i="3"/>
  <c r="T943" i="3"/>
  <c r="T944" i="3"/>
  <c r="T945" i="3"/>
  <c r="T946" i="3"/>
  <c r="T947" i="3"/>
  <c r="T948" i="3"/>
  <c r="T949" i="3"/>
  <c r="T950" i="3"/>
  <c r="T951" i="3"/>
  <c r="T952" i="3"/>
  <c r="T953" i="3"/>
  <c r="T954" i="3"/>
  <c r="T955" i="3"/>
  <c r="T956" i="3"/>
  <c r="T957" i="3"/>
  <c r="T958" i="3"/>
  <c r="T959" i="3"/>
  <c r="T960" i="3"/>
  <c r="T961" i="3"/>
  <c r="T962" i="3"/>
  <c r="T963" i="3"/>
  <c r="T964" i="3"/>
  <c r="T965" i="3"/>
  <c r="T966" i="3"/>
  <c r="T967" i="3"/>
  <c r="T968" i="3"/>
  <c r="T969" i="3"/>
  <c r="T970" i="3"/>
  <c r="T971" i="3"/>
  <c r="T972" i="3"/>
  <c r="T973" i="3"/>
  <c r="T974" i="3"/>
  <c r="T975" i="3"/>
  <c r="T976" i="3"/>
  <c r="T977" i="3"/>
  <c r="T978" i="3"/>
  <c r="T979" i="3"/>
  <c r="T980" i="3"/>
  <c r="T981" i="3"/>
  <c r="T982" i="3"/>
  <c r="T983" i="3"/>
  <c r="T984" i="3"/>
  <c r="T985" i="3"/>
  <c r="T986" i="3"/>
  <c r="T987" i="3"/>
  <c r="T988" i="3"/>
  <c r="T989" i="3"/>
  <c r="T990" i="3"/>
  <c r="T991" i="3"/>
  <c r="T992" i="3"/>
  <c r="T993" i="3"/>
  <c r="T994" i="3"/>
  <c r="T995" i="3"/>
  <c r="T996" i="3"/>
  <c r="T997" i="3"/>
  <c r="T998" i="3"/>
  <c r="T999" i="3"/>
  <c r="T1000" i="3"/>
  <c r="T1001" i="3"/>
  <c r="T1002" i="3"/>
  <c r="T1003" i="3"/>
  <c r="T1004" i="3"/>
  <c r="T1005" i="3"/>
  <c r="T1006" i="3"/>
  <c r="T1007" i="3"/>
  <c r="T1008" i="3"/>
  <c r="T1009" i="3"/>
  <c r="T1010" i="3"/>
  <c r="T1011" i="3"/>
  <c r="T1012" i="3"/>
  <c r="T1013" i="3"/>
  <c r="T1014" i="3"/>
  <c r="T1015" i="3"/>
  <c r="T1016" i="3"/>
  <c r="T1017" i="3"/>
  <c r="T1018" i="3"/>
  <c r="T1019" i="3"/>
  <c r="T1020" i="3"/>
  <c r="T1021" i="3"/>
  <c r="T1022" i="3"/>
  <c r="T1023" i="3"/>
  <c r="T1024" i="3"/>
  <c r="T1025" i="3"/>
  <c r="T1026" i="3"/>
  <c r="T1027" i="3"/>
  <c r="T1028" i="3"/>
  <c r="T1029" i="3"/>
  <c r="T1030" i="3"/>
  <c r="T1031" i="3"/>
  <c r="T1032" i="3"/>
  <c r="T1033" i="3"/>
  <c r="T1034" i="3"/>
  <c r="T1035" i="3"/>
  <c r="T1036" i="3"/>
  <c r="T1037" i="3"/>
  <c r="T1038" i="3"/>
  <c r="T1039" i="3"/>
  <c r="T1040" i="3"/>
  <c r="T1041" i="3"/>
  <c r="T1042" i="3"/>
  <c r="T1043" i="3"/>
  <c r="T1044" i="3"/>
  <c r="T1045" i="3"/>
  <c r="T1046" i="3"/>
  <c r="T1047" i="3"/>
  <c r="T1048" i="3"/>
  <c r="T1049" i="3"/>
  <c r="T1050" i="3"/>
  <c r="T1051" i="3"/>
  <c r="T1052" i="3"/>
  <c r="T1053" i="3"/>
  <c r="T1054" i="3"/>
  <c r="T1055" i="3"/>
  <c r="T1056" i="3"/>
  <c r="T1057" i="3"/>
  <c r="T1058" i="3"/>
  <c r="T1059" i="3"/>
  <c r="T1060" i="3"/>
  <c r="T1061" i="3"/>
  <c r="T1062" i="3"/>
  <c r="T1063" i="3"/>
  <c r="T1064" i="3"/>
  <c r="T1065" i="3"/>
  <c r="T1066" i="3"/>
  <c r="T1067" i="3"/>
  <c r="T1068" i="3"/>
  <c r="T1069" i="3"/>
  <c r="T1070" i="3"/>
  <c r="T1071" i="3"/>
  <c r="T1072" i="3"/>
  <c r="T1073" i="3"/>
  <c r="T1074" i="3"/>
  <c r="T1075" i="3"/>
  <c r="T1076" i="3"/>
  <c r="T1077" i="3"/>
  <c r="T1078" i="3"/>
  <c r="T1079" i="3"/>
  <c r="T1080" i="3"/>
  <c r="T1081" i="3"/>
  <c r="T1082" i="3"/>
  <c r="T1083" i="3"/>
  <c r="T1084" i="3"/>
  <c r="T1085" i="3"/>
  <c r="T1086" i="3"/>
  <c r="T1087" i="3"/>
  <c r="T1088" i="3"/>
  <c r="T1089" i="3"/>
  <c r="T1090" i="3"/>
  <c r="T1091" i="3"/>
  <c r="T1092" i="3"/>
  <c r="T1093" i="3"/>
  <c r="T1094" i="3"/>
  <c r="T1095" i="3"/>
  <c r="T1096" i="3"/>
  <c r="T1097" i="3"/>
  <c r="T1098" i="3"/>
  <c r="T1099" i="3"/>
  <c r="T1100" i="3"/>
  <c r="T1101" i="3"/>
  <c r="T1102" i="3"/>
  <c r="T1103" i="3"/>
  <c r="T1104" i="3"/>
  <c r="T1105" i="3"/>
  <c r="T1106" i="3"/>
  <c r="T1107" i="3"/>
  <c r="T1108" i="3"/>
  <c r="T1109" i="3"/>
  <c r="T1110" i="3"/>
  <c r="T1111" i="3"/>
  <c r="T1112" i="3"/>
  <c r="T1113" i="3"/>
  <c r="T1114" i="3"/>
  <c r="T1115" i="3"/>
  <c r="T1116" i="3"/>
  <c r="T1117" i="3"/>
  <c r="T1118" i="3"/>
  <c r="T1119" i="3"/>
  <c r="T1120" i="3"/>
  <c r="T1121" i="3"/>
  <c r="T1122" i="3"/>
  <c r="T1123" i="3"/>
  <c r="T1124" i="3"/>
  <c r="T1125" i="3"/>
  <c r="T1126" i="3"/>
  <c r="T1127" i="3"/>
  <c r="T1128" i="3"/>
  <c r="T1129" i="3"/>
  <c r="T1130" i="3"/>
  <c r="T1131" i="3"/>
  <c r="T1132" i="3"/>
  <c r="T1133" i="3"/>
  <c r="T1134" i="3"/>
  <c r="T1135" i="3"/>
  <c r="T1136" i="3"/>
  <c r="T1137" i="3"/>
  <c r="T1138" i="3"/>
  <c r="T1139" i="3"/>
  <c r="T1140" i="3"/>
  <c r="T1141" i="3"/>
  <c r="T1142" i="3"/>
  <c r="T1143" i="3"/>
  <c r="T1144" i="3"/>
  <c r="T1145" i="3"/>
  <c r="T1146" i="3"/>
  <c r="T1147" i="3"/>
  <c r="T1148" i="3"/>
  <c r="T1149" i="3"/>
  <c r="T1150" i="3"/>
  <c r="T1151" i="3"/>
  <c r="T1152" i="3"/>
  <c r="T1153" i="3"/>
  <c r="T1154" i="3"/>
  <c r="T1155" i="3"/>
  <c r="T1156" i="3"/>
  <c r="T1157" i="3"/>
  <c r="T1158" i="3"/>
  <c r="T1159" i="3"/>
  <c r="T1160" i="3"/>
  <c r="T1161" i="3"/>
  <c r="T1162" i="3"/>
  <c r="T1163" i="3"/>
  <c r="T1164" i="3"/>
  <c r="T1165" i="3"/>
  <c r="T1166" i="3"/>
  <c r="T1167" i="3"/>
  <c r="T1168" i="3"/>
  <c r="T1169" i="3"/>
  <c r="T1170" i="3"/>
  <c r="T1171" i="3"/>
  <c r="T1172" i="3"/>
  <c r="T1173" i="3"/>
  <c r="T1174" i="3"/>
  <c r="T1175" i="3"/>
  <c r="T1176" i="3"/>
  <c r="T1177" i="3"/>
  <c r="T1178" i="3"/>
  <c r="T1179" i="3"/>
  <c r="T1180" i="3"/>
  <c r="T1181" i="3"/>
  <c r="T1182" i="3"/>
  <c r="T1183" i="3"/>
  <c r="T1184" i="3"/>
  <c r="T1185" i="3"/>
  <c r="T1186" i="3"/>
  <c r="T1187" i="3"/>
  <c r="T1188" i="3"/>
  <c r="T1189" i="3"/>
  <c r="T1190" i="3"/>
  <c r="T1191" i="3"/>
  <c r="T1192" i="3"/>
  <c r="T1193" i="3"/>
  <c r="T1194" i="3"/>
  <c r="T1195" i="3"/>
  <c r="T1196" i="3"/>
  <c r="T1197" i="3"/>
  <c r="T1198" i="3"/>
  <c r="T1199" i="3"/>
  <c r="T1200" i="3"/>
  <c r="T1201" i="3"/>
  <c r="T1202" i="3"/>
  <c r="T1203" i="3"/>
  <c r="T1204" i="3"/>
  <c r="T1205" i="3"/>
  <c r="T1206" i="3"/>
  <c r="T1207" i="3"/>
  <c r="T1208" i="3"/>
  <c r="T1209" i="3"/>
  <c r="T1210" i="3"/>
  <c r="T1211" i="3"/>
  <c r="T1212" i="3"/>
  <c r="T1213" i="3"/>
  <c r="T1214" i="3"/>
  <c r="T1215" i="3"/>
  <c r="T1216" i="3"/>
  <c r="T1217" i="3"/>
  <c r="T1218" i="3"/>
  <c r="T1219" i="3"/>
  <c r="T1220" i="3"/>
  <c r="T1221" i="3"/>
  <c r="T1222" i="3"/>
  <c r="T1223" i="3"/>
  <c r="T1224" i="3"/>
  <c r="T1225" i="3"/>
  <c r="T1226" i="3"/>
  <c r="T1227" i="3"/>
  <c r="T1228" i="3"/>
  <c r="T1229" i="3"/>
  <c r="T1230" i="3"/>
  <c r="T1231" i="3"/>
  <c r="T1232" i="3"/>
  <c r="T1233" i="3"/>
  <c r="T1234" i="3"/>
  <c r="T1235" i="3"/>
  <c r="T1236" i="3"/>
  <c r="T1237" i="3"/>
  <c r="T1238" i="3"/>
  <c r="T1239" i="3"/>
  <c r="T1240" i="3"/>
  <c r="T1241" i="3"/>
  <c r="T1242" i="3"/>
  <c r="T1243" i="3"/>
  <c r="T1244" i="3"/>
  <c r="T1245" i="3"/>
  <c r="T1246" i="3"/>
  <c r="T1247" i="3"/>
  <c r="T1248" i="3"/>
  <c r="T1249" i="3"/>
  <c r="T1250" i="3"/>
  <c r="T1251" i="3"/>
  <c r="T1252" i="3"/>
  <c r="T1253" i="3"/>
  <c r="T1254" i="3"/>
  <c r="T1255" i="3"/>
  <c r="T1256" i="3"/>
  <c r="T1257" i="3"/>
  <c r="T1258" i="3"/>
  <c r="T1259" i="3"/>
  <c r="T1260" i="3"/>
  <c r="T1261" i="3"/>
  <c r="T1262" i="3"/>
  <c r="T1263" i="3"/>
  <c r="T1264" i="3"/>
  <c r="T1265" i="3"/>
  <c r="T1266" i="3"/>
  <c r="T1267" i="3"/>
  <c r="T1268" i="3"/>
  <c r="T1269" i="3"/>
  <c r="T1270" i="3"/>
  <c r="T1271" i="3"/>
  <c r="T1272" i="3"/>
  <c r="T1273" i="3"/>
  <c r="T1274" i="3"/>
  <c r="T1275" i="3"/>
  <c r="T1276" i="3"/>
  <c r="T1277" i="3"/>
  <c r="T1278" i="3"/>
  <c r="T1279" i="3"/>
  <c r="T1280" i="3"/>
  <c r="T1281" i="3"/>
  <c r="T1282" i="3"/>
  <c r="T1283" i="3"/>
  <c r="T1284" i="3"/>
  <c r="T1285" i="3"/>
  <c r="T1286" i="3"/>
  <c r="T1287" i="3"/>
  <c r="T1288" i="3"/>
  <c r="T1289" i="3"/>
  <c r="T1290" i="3"/>
  <c r="T1291" i="3"/>
  <c r="T1292" i="3"/>
  <c r="T1293" i="3"/>
  <c r="T1294" i="3"/>
  <c r="T1295" i="3"/>
  <c r="T1296" i="3"/>
  <c r="T1297" i="3"/>
  <c r="T1298" i="3"/>
  <c r="T1299" i="3"/>
  <c r="T1300" i="3"/>
  <c r="T1301" i="3"/>
  <c r="T1302" i="3"/>
  <c r="T1303" i="3"/>
  <c r="T1304" i="3"/>
  <c r="T1305" i="3"/>
  <c r="T1306" i="3"/>
  <c r="T1307" i="3"/>
  <c r="T1308" i="3"/>
  <c r="T1309" i="3"/>
  <c r="T1310" i="3"/>
  <c r="T1311" i="3"/>
  <c r="T1312" i="3"/>
  <c r="T1313" i="3"/>
  <c r="T1314" i="3"/>
  <c r="T1315" i="3"/>
  <c r="T1316" i="3"/>
  <c r="T1317" i="3"/>
  <c r="T1318" i="3"/>
  <c r="T1319" i="3"/>
  <c r="T1320" i="3"/>
  <c r="T1321" i="3"/>
  <c r="T1322" i="3"/>
  <c r="T1323" i="3"/>
  <c r="T1324" i="3"/>
  <c r="T1325" i="3"/>
  <c r="T1326" i="3"/>
  <c r="T1327" i="3"/>
  <c r="T1328" i="3"/>
  <c r="T1329" i="3"/>
  <c r="T1330" i="3"/>
  <c r="T1331" i="3"/>
  <c r="T1332" i="3"/>
  <c r="T1333" i="3"/>
  <c r="T1334" i="3"/>
  <c r="T1335" i="3"/>
  <c r="T1336" i="3"/>
  <c r="T1337" i="3"/>
  <c r="T1338" i="3"/>
  <c r="T1339" i="3"/>
  <c r="T1340" i="3"/>
  <c r="T1341" i="3"/>
  <c r="T1342" i="3"/>
  <c r="T1343" i="3"/>
  <c r="T1344" i="3"/>
  <c r="T1345" i="3"/>
  <c r="T1346" i="3"/>
  <c r="T1347" i="3"/>
  <c r="T1348" i="3"/>
  <c r="T1349" i="3"/>
  <c r="T1350" i="3"/>
  <c r="T1351" i="3"/>
  <c r="T1352" i="3"/>
  <c r="T1353" i="3"/>
  <c r="T1354" i="3"/>
  <c r="T1355" i="3"/>
  <c r="T1356" i="3"/>
  <c r="T1357" i="3"/>
  <c r="T1358" i="3"/>
  <c r="T1359" i="3"/>
  <c r="T1360" i="3"/>
  <c r="T1361" i="3"/>
  <c r="T1362" i="3"/>
  <c r="T1363" i="3"/>
  <c r="T1364" i="3"/>
  <c r="T1365" i="3"/>
  <c r="T1366" i="3"/>
  <c r="T1367" i="3"/>
  <c r="T1368" i="3"/>
  <c r="T1369" i="3"/>
  <c r="T1370" i="3"/>
  <c r="T1371" i="3"/>
  <c r="T1372" i="3"/>
  <c r="T1373" i="3"/>
  <c r="T1374" i="3"/>
  <c r="T1375" i="3"/>
  <c r="T1376" i="3"/>
  <c r="T1377" i="3"/>
  <c r="T1378" i="3"/>
  <c r="T1379" i="3"/>
  <c r="T1380" i="3"/>
  <c r="T1381" i="3"/>
  <c r="T1382" i="3"/>
  <c r="T1383" i="3"/>
  <c r="T1384" i="3"/>
  <c r="T1385" i="3"/>
  <c r="T1386" i="3"/>
  <c r="T1387" i="3"/>
  <c r="T1388" i="3"/>
  <c r="T1389" i="3"/>
  <c r="T1390" i="3"/>
  <c r="T1391" i="3"/>
  <c r="T1392" i="3"/>
  <c r="T1393" i="3"/>
  <c r="T1394" i="3"/>
  <c r="T1395" i="3"/>
  <c r="T1396" i="3"/>
  <c r="T1397" i="3"/>
  <c r="T1398" i="3"/>
  <c r="T1399" i="3"/>
  <c r="T1400" i="3"/>
  <c r="T1401" i="3"/>
  <c r="T1402" i="3"/>
  <c r="T1403" i="3"/>
  <c r="T1404" i="3"/>
  <c r="T1405" i="3"/>
  <c r="T1406" i="3"/>
  <c r="T1407" i="3"/>
  <c r="T1408" i="3"/>
  <c r="T1409" i="3"/>
  <c r="T1410" i="3"/>
  <c r="T1411" i="3"/>
  <c r="T1412" i="3"/>
  <c r="T1413" i="3"/>
  <c r="T1414" i="3"/>
  <c r="T1415" i="3"/>
  <c r="T1416" i="3"/>
  <c r="T1417" i="3"/>
  <c r="T1418" i="3"/>
  <c r="T1419" i="3"/>
  <c r="T1420" i="3"/>
  <c r="T1421" i="3"/>
  <c r="T1422" i="3"/>
  <c r="T1423" i="3"/>
  <c r="T1424" i="3"/>
  <c r="T1425" i="3"/>
  <c r="T1426" i="3"/>
  <c r="T1427" i="3"/>
  <c r="T1428" i="3"/>
  <c r="T1429" i="3"/>
  <c r="T1430" i="3"/>
  <c r="T1431" i="3"/>
  <c r="T1432" i="3"/>
  <c r="T1433" i="3"/>
  <c r="T1434" i="3"/>
  <c r="T1435" i="3"/>
  <c r="T1436" i="3"/>
  <c r="T1437" i="3"/>
  <c r="T1438" i="3"/>
  <c r="T1439" i="3"/>
  <c r="T1440" i="3"/>
  <c r="T1441" i="3"/>
  <c r="T1442" i="3"/>
  <c r="T1443" i="3"/>
  <c r="T1444" i="3"/>
  <c r="T1445" i="3"/>
  <c r="T1446" i="3"/>
  <c r="T1447" i="3"/>
  <c r="T1448" i="3"/>
  <c r="T1449" i="3"/>
  <c r="T1450" i="3"/>
  <c r="T1451" i="3"/>
  <c r="T1452" i="3"/>
  <c r="T1453" i="3"/>
  <c r="T1454" i="3"/>
  <c r="T1455" i="3"/>
  <c r="T1456" i="3"/>
  <c r="T1457" i="3"/>
  <c r="T1458" i="3"/>
  <c r="T1459" i="3"/>
  <c r="T1460" i="3"/>
  <c r="T1461" i="3"/>
  <c r="T1462" i="3"/>
  <c r="T1463" i="3"/>
  <c r="T1464" i="3"/>
  <c r="T1465" i="3"/>
  <c r="T1466" i="3"/>
  <c r="T1467" i="3"/>
  <c r="T1468" i="3"/>
  <c r="T1469" i="3"/>
  <c r="T1470" i="3"/>
  <c r="T1471" i="3"/>
  <c r="T1472" i="3"/>
  <c r="T1473" i="3"/>
  <c r="T1474" i="3"/>
  <c r="T1475" i="3"/>
  <c r="T1476" i="3"/>
  <c r="T1477" i="3"/>
  <c r="T1478" i="3"/>
  <c r="T1479" i="3"/>
  <c r="T1480" i="3"/>
  <c r="T1481" i="3"/>
  <c r="T1482" i="3"/>
  <c r="T1483" i="3"/>
  <c r="T1484" i="3"/>
  <c r="T1485" i="3"/>
  <c r="T1486" i="3"/>
  <c r="T1487" i="3"/>
  <c r="T1488" i="3"/>
  <c r="T1489" i="3"/>
  <c r="T1490" i="3"/>
  <c r="T1491" i="3"/>
  <c r="T1492" i="3"/>
  <c r="T1493" i="3"/>
  <c r="T1494" i="3"/>
  <c r="T1495" i="3"/>
  <c r="T1496" i="3"/>
  <c r="T1497" i="3"/>
  <c r="T1498" i="3"/>
  <c r="T1499" i="3"/>
  <c r="T1500" i="3"/>
  <c r="T1501" i="3"/>
  <c r="T1502" i="3"/>
  <c r="T1503" i="3"/>
  <c r="T1504" i="3"/>
  <c r="T1505" i="3"/>
  <c r="T1506" i="3"/>
  <c r="T1507" i="3"/>
  <c r="T1508" i="3"/>
  <c r="T1509" i="3"/>
  <c r="T1510" i="3"/>
  <c r="T1511" i="3"/>
  <c r="T1512" i="3"/>
  <c r="T1513" i="3"/>
  <c r="T1514" i="3"/>
  <c r="T1515" i="3"/>
  <c r="T1516" i="3"/>
  <c r="T1517" i="3"/>
  <c r="T1518" i="3"/>
  <c r="T1519" i="3"/>
  <c r="T1520" i="3"/>
  <c r="T1521" i="3"/>
  <c r="T1522" i="3"/>
  <c r="T1523" i="3"/>
  <c r="T1524" i="3"/>
  <c r="T1525" i="3"/>
  <c r="T1526" i="3"/>
  <c r="T1527" i="3"/>
  <c r="T1528" i="3"/>
  <c r="T1529" i="3"/>
  <c r="T1530" i="3"/>
  <c r="T1531" i="3"/>
  <c r="T1532" i="3"/>
  <c r="T1533" i="3"/>
  <c r="T1534" i="3"/>
  <c r="T1535" i="3"/>
  <c r="T1536" i="3"/>
  <c r="T1537" i="3"/>
  <c r="T1538" i="3"/>
  <c r="T1539" i="3"/>
  <c r="T1540" i="3"/>
  <c r="T1541" i="3"/>
  <c r="T1542" i="3"/>
  <c r="T1543" i="3"/>
  <c r="T1544" i="3"/>
  <c r="T1545" i="3"/>
  <c r="T1546" i="3"/>
  <c r="T1547" i="3"/>
  <c r="T1548" i="3"/>
  <c r="T1549" i="3"/>
  <c r="T1550" i="3"/>
  <c r="T1551" i="3"/>
  <c r="T1552" i="3"/>
  <c r="T1553" i="3"/>
  <c r="T1554" i="3"/>
  <c r="T1555" i="3"/>
  <c r="T1556" i="3"/>
  <c r="T1557" i="3"/>
  <c r="T1558" i="3"/>
  <c r="T1559" i="3"/>
  <c r="T1560" i="3"/>
  <c r="T1561" i="3"/>
  <c r="T1562" i="3"/>
  <c r="T1563" i="3"/>
  <c r="T1564" i="3"/>
  <c r="T1565" i="3"/>
  <c r="T1566" i="3"/>
  <c r="T1567" i="3"/>
  <c r="T1568" i="3"/>
  <c r="T1569" i="3"/>
  <c r="T1570" i="3"/>
  <c r="T1571" i="3"/>
  <c r="T1572" i="3"/>
  <c r="T1573" i="3"/>
  <c r="T1574" i="3"/>
  <c r="T1575" i="3"/>
  <c r="T1576" i="3"/>
  <c r="T1577" i="3"/>
  <c r="T1578" i="3"/>
  <c r="T1579" i="3"/>
  <c r="T1580" i="3"/>
  <c r="T1581" i="3"/>
  <c r="T1582" i="3"/>
  <c r="T1583" i="3"/>
  <c r="T1584" i="3"/>
  <c r="T1585" i="3"/>
  <c r="T1586" i="3"/>
  <c r="T1587" i="3"/>
  <c r="T1588" i="3"/>
  <c r="T1589" i="3"/>
  <c r="T1590" i="3"/>
  <c r="T1591" i="3"/>
  <c r="T1592" i="3"/>
  <c r="T1593" i="3"/>
  <c r="T1594" i="3"/>
  <c r="T1595" i="3"/>
  <c r="T1596" i="3"/>
  <c r="T1597" i="3"/>
  <c r="T1598" i="3"/>
  <c r="T1599" i="3"/>
  <c r="T1600" i="3"/>
  <c r="T1601" i="3"/>
  <c r="T1602" i="3"/>
  <c r="T1603" i="3"/>
  <c r="T1604" i="3"/>
  <c r="T1605" i="3"/>
  <c r="T1606" i="3"/>
  <c r="T1607" i="3"/>
  <c r="T1608" i="3"/>
  <c r="T1609" i="3"/>
  <c r="T1610" i="3"/>
  <c r="T1611" i="3"/>
  <c r="T1612" i="3"/>
  <c r="T1613" i="3"/>
  <c r="T1614" i="3"/>
  <c r="T1615" i="3"/>
  <c r="T1616" i="3"/>
  <c r="T1617" i="3"/>
  <c r="T1618" i="3"/>
  <c r="T1619" i="3"/>
  <c r="T1620" i="3"/>
  <c r="T1621" i="3"/>
  <c r="T1622" i="3"/>
  <c r="T1623" i="3"/>
  <c r="T1624" i="3"/>
  <c r="T1625" i="3"/>
  <c r="T1626" i="3"/>
  <c r="T1627" i="3"/>
  <c r="T1628" i="3"/>
  <c r="T1629" i="3"/>
  <c r="T1630" i="3"/>
  <c r="T1631" i="3"/>
  <c r="T1632" i="3"/>
  <c r="T1633" i="3"/>
  <c r="T1634" i="3"/>
  <c r="T1635" i="3"/>
  <c r="T1636" i="3"/>
  <c r="T1637" i="3"/>
  <c r="T1638" i="3"/>
  <c r="T1639" i="3"/>
  <c r="T1640" i="3"/>
  <c r="T1641" i="3"/>
  <c r="T1642" i="3"/>
  <c r="T1643" i="3"/>
  <c r="T1644" i="3"/>
  <c r="T1645" i="3"/>
  <c r="T1646" i="3"/>
  <c r="T1647" i="3"/>
  <c r="T1648" i="3"/>
  <c r="T1649" i="3"/>
  <c r="T1650" i="3"/>
  <c r="T1651" i="3"/>
  <c r="T1652" i="3"/>
  <c r="T1653" i="3"/>
  <c r="T1654" i="3"/>
  <c r="T1655" i="3"/>
  <c r="T1656" i="3"/>
  <c r="T1657" i="3"/>
  <c r="T1658" i="3"/>
  <c r="T1659" i="3"/>
  <c r="T1660" i="3"/>
  <c r="T1661" i="3"/>
  <c r="T1662" i="3"/>
  <c r="T1663" i="3"/>
  <c r="T1664" i="3"/>
  <c r="T1665" i="3"/>
  <c r="T1666" i="3"/>
  <c r="T1667" i="3"/>
  <c r="T1668" i="3"/>
  <c r="T1669" i="3"/>
  <c r="T1670" i="3"/>
  <c r="T1671" i="3"/>
  <c r="T1672" i="3"/>
  <c r="T1673" i="3"/>
  <c r="T1674" i="3"/>
  <c r="T1675" i="3"/>
  <c r="T1676" i="3"/>
  <c r="T1677" i="3"/>
  <c r="T1678" i="3"/>
  <c r="T1679" i="3"/>
  <c r="T1680" i="3"/>
  <c r="T1681" i="3"/>
  <c r="T1682" i="3"/>
  <c r="T1683" i="3"/>
  <c r="T1684" i="3"/>
  <c r="T1685" i="3"/>
  <c r="T1686" i="3"/>
  <c r="T1687" i="3"/>
  <c r="T1688" i="3"/>
  <c r="T1689" i="3"/>
  <c r="T1690" i="3"/>
  <c r="T1691" i="3"/>
  <c r="T1692" i="3"/>
  <c r="T1693" i="3"/>
  <c r="T1694" i="3"/>
  <c r="T1695" i="3"/>
  <c r="T1696" i="3"/>
  <c r="T1697" i="3"/>
  <c r="T1698" i="3"/>
  <c r="T1699" i="3"/>
  <c r="T1700" i="3"/>
  <c r="T1701" i="3"/>
  <c r="T1702" i="3"/>
  <c r="T1703" i="3"/>
  <c r="T1704" i="3"/>
  <c r="T1705" i="3"/>
  <c r="T1706" i="3"/>
  <c r="T1707" i="3"/>
  <c r="T1708" i="3"/>
  <c r="T1709" i="3"/>
  <c r="T3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S114" i="3"/>
  <c r="S115" i="3"/>
  <c r="S116" i="3"/>
  <c r="S117" i="3"/>
  <c r="S118" i="3"/>
  <c r="S119" i="3"/>
  <c r="S120" i="3"/>
  <c r="S121" i="3"/>
  <c r="S122" i="3"/>
  <c r="S123" i="3"/>
  <c r="S124" i="3"/>
  <c r="S125" i="3"/>
  <c r="S126" i="3"/>
  <c r="S127" i="3"/>
  <c r="S128" i="3"/>
  <c r="S129" i="3"/>
  <c r="S130" i="3"/>
  <c r="S131" i="3"/>
  <c r="S132" i="3"/>
  <c r="S133" i="3"/>
  <c r="S134" i="3"/>
  <c r="S135" i="3"/>
  <c r="S136" i="3"/>
  <c r="S137" i="3"/>
  <c r="S138" i="3"/>
  <c r="S139" i="3"/>
  <c r="S140" i="3"/>
  <c r="S141" i="3"/>
  <c r="S142" i="3"/>
  <c r="S143" i="3"/>
  <c r="S144" i="3"/>
  <c r="S145" i="3"/>
  <c r="S146" i="3"/>
  <c r="S147" i="3"/>
  <c r="S148" i="3"/>
  <c r="S149" i="3"/>
  <c r="S150" i="3"/>
  <c r="S151" i="3"/>
  <c r="S152" i="3"/>
  <c r="S153" i="3"/>
  <c r="S154" i="3"/>
  <c r="S155" i="3"/>
  <c r="S156" i="3"/>
  <c r="S157" i="3"/>
  <c r="S158" i="3"/>
  <c r="S159" i="3"/>
  <c r="S160" i="3"/>
  <c r="S161" i="3"/>
  <c r="S162" i="3"/>
  <c r="S163" i="3"/>
  <c r="S164" i="3"/>
  <c r="S165" i="3"/>
  <c r="S166" i="3"/>
  <c r="S167" i="3"/>
  <c r="S168" i="3"/>
  <c r="S169" i="3"/>
  <c r="S170" i="3"/>
  <c r="S171" i="3"/>
  <c r="S172" i="3"/>
  <c r="S173" i="3"/>
  <c r="S174" i="3"/>
  <c r="S175" i="3"/>
  <c r="S176" i="3"/>
  <c r="S177" i="3"/>
  <c r="S178" i="3"/>
  <c r="S179" i="3"/>
  <c r="S180" i="3"/>
  <c r="S181" i="3"/>
  <c r="S182" i="3"/>
  <c r="S183" i="3"/>
  <c r="S184" i="3"/>
  <c r="S185" i="3"/>
  <c r="S186" i="3"/>
  <c r="S187" i="3"/>
  <c r="S188" i="3"/>
  <c r="S189" i="3"/>
  <c r="S190" i="3"/>
  <c r="S191" i="3"/>
  <c r="S192" i="3"/>
  <c r="S193" i="3"/>
  <c r="S194" i="3"/>
  <c r="S195" i="3"/>
  <c r="S196" i="3"/>
  <c r="S197" i="3"/>
  <c r="S198" i="3"/>
  <c r="S199" i="3"/>
  <c r="S200" i="3"/>
  <c r="S201" i="3"/>
  <c r="S202" i="3"/>
  <c r="S203" i="3"/>
  <c r="S204" i="3"/>
  <c r="S205" i="3"/>
  <c r="S206" i="3"/>
  <c r="S207" i="3"/>
  <c r="S208" i="3"/>
  <c r="S209" i="3"/>
  <c r="S210" i="3"/>
  <c r="S211" i="3"/>
  <c r="S212" i="3"/>
  <c r="S213" i="3"/>
  <c r="S214" i="3"/>
  <c r="S215" i="3"/>
  <c r="S216" i="3"/>
  <c r="S217" i="3"/>
  <c r="S218" i="3"/>
  <c r="S219" i="3"/>
  <c r="S220" i="3"/>
  <c r="S221" i="3"/>
  <c r="S222" i="3"/>
  <c r="S223" i="3"/>
  <c r="S224" i="3"/>
  <c r="S225" i="3"/>
  <c r="S226" i="3"/>
  <c r="S227" i="3"/>
  <c r="S228" i="3"/>
  <c r="S229" i="3"/>
  <c r="S230" i="3"/>
  <c r="S231" i="3"/>
  <c r="S232" i="3"/>
  <c r="S233" i="3"/>
  <c r="S234" i="3"/>
  <c r="S235" i="3"/>
  <c r="S236" i="3"/>
  <c r="S237" i="3"/>
  <c r="S238" i="3"/>
  <c r="S239" i="3"/>
  <c r="S240" i="3"/>
  <c r="S241" i="3"/>
  <c r="S242" i="3"/>
  <c r="S243" i="3"/>
  <c r="S244" i="3"/>
  <c r="S245" i="3"/>
  <c r="S246" i="3"/>
  <c r="S247" i="3"/>
  <c r="S248" i="3"/>
  <c r="S249" i="3"/>
  <c r="S250" i="3"/>
  <c r="S251" i="3"/>
  <c r="S252" i="3"/>
  <c r="S253" i="3"/>
  <c r="S254" i="3"/>
  <c r="S255" i="3"/>
  <c r="S256" i="3"/>
  <c r="S257" i="3"/>
  <c r="S258" i="3"/>
  <c r="S259" i="3"/>
  <c r="S260" i="3"/>
  <c r="S261" i="3"/>
  <c r="S262" i="3"/>
  <c r="S263" i="3"/>
  <c r="S264" i="3"/>
  <c r="S265" i="3"/>
  <c r="S266" i="3"/>
  <c r="S267" i="3"/>
  <c r="S268" i="3"/>
  <c r="S269" i="3"/>
  <c r="S270" i="3"/>
  <c r="S271" i="3"/>
  <c r="S272" i="3"/>
  <c r="S273" i="3"/>
  <c r="S274" i="3"/>
  <c r="S275" i="3"/>
  <c r="S276" i="3"/>
  <c r="S277" i="3"/>
  <c r="S278" i="3"/>
  <c r="S279" i="3"/>
  <c r="S280" i="3"/>
  <c r="S281" i="3"/>
  <c r="S282" i="3"/>
  <c r="S283" i="3"/>
  <c r="S284" i="3"/>
  <c r="S285" i="3"/>
  <c r="S286" i="3"/>
  <c r="S287" i="3"/>
  <c r="S288" i="3"/>
  <c r="S289" i="3"/>
  <c r="S290" i="3"/>
  <c r="S291" i="3"/>
  <c r="S292" i="3"/>
  <c r="S293" i="3"/>
  <c r="S294" i="3"/>
  <c r="S295" i="3"/>
  <c r="S296" i="3"/>
  <c r="S297" i="3"/>
  <c r="S298" i="3"/>
  <c r="S299" i="3"/>
  <c r="S300" i="3"/>
  <c r="S301" i="3"/>
  <c r="S302" i="3"/>
  <c r="S303" i="3"/>
  <c r="S304" i="3"/>
  <c r="S305" i="3"/>
  <c r="S306" i="3"/>
  <c r="S307" i="3"/>
  <c r="S308" i="3"/>
  <c r="S309" i="3"/>
  <c r="S310" i="3"/>
  <c r="S311" i="3"/>
  <c r="S312" i="3"/>
  <c r="S313" i="3"/>
  <c r="S314" i="3"/>
  <c r="S315" i="3"/>
  <c r="S316" i="3"/>
  <c r="S317" i="3"/>
  <c r="S318" i="3"/>
  <c r="S319" i="3"/>
  <c r="S320" i="3"/>
  <c r="S321" i="3"/>
  <c r="S322" i="3"/>
  <c r="S323" i="3"/>
  <c r="S324" i="3"/>
  <c r="S325" i="3"/>
  <c r="S326" i="3"/>
  <c r="S327" i="3"/>
  <c r="S328" i="3"/>
  <c r="S329" i="3"/>
  <c r="S330" i="3"/>
  <c r="S331" i="3"/>
  <c r="S332" i="3"/>
  <c r="S333" i="3"/>
  <c r="S334" i="3"/>
  <c r="S335" i="3"/>
  <c r="S336" i="3"/>
  <c r="S337" i="3"/>
  <c r="S338" i="3"/>
  <c r="S339" i="3"/>
  <c r="S340" i="3"/>
  <c r="S341" i="3"/>
  <c r="S342" i="3"/>
  <c r="S343" i="3"/>
  <c r="S344" i="3"/>
  <c r="S345" i="3"/>
  <c r="S346" i="3"/>
  <c r="S347" i="3"/>
  <c r="S348" i="3"/>
  <c r="S349" i="3"/>
  <c r="S350" i="3"/>
  <c r="S351" i="3"/>
  <c r="S352" i="3"/>
  <c r="S353" i="3"/>
  <c r="S354" i="3"/>
  <c r="S355" i="3"/>
  <c r="S356" i="3"/>
  <c r="S357" i="3"/>
  <c r="S358" i="3"/>
  <c r="S359" i="3"/>
  <c r="S360" i="3"/>
  <c r="S361" i="3"/>
  <c r="S362" i="3"/>
  <c r="S363" i="3"/>
  <c r="S364" i="3"/>
  <c r="S365" i="3"/>
  <c r="S366" i="3"/>
  <c r="S367" i="3"/>
  <c r="S368" i="3"/>
  <c r="S369" i="3"/>
  <c r="S370" i="3"/>
  <c r="S371" i="3"/>
  <c r="S372" i="3"/>
  <c r="S373" i="3"/>
  <c r="S374" i="3"/>
  <c r="S375" i="3"/>
  <c r="S376" i="3"/>
  <c r="S377" i="3"/>
  <c r="S378" i="3"/>
  <c r="S379" i="3"/>
  <c r="S380" i="3"/>
  <c r="S381" i="3"/>
  <c r="S382" i="3"/>
  <c r="S383" i="3"/>
  <c r="S384" i="3"/>
  <c r="S385" i="3"/>
  <c r="S386" i="3"/>
  <c r="S387" i="3"/>
  <c r="S388" i="3"/>
  <c r="S389" i="3"/>
  <c r="S390" i="3"/>
  <c r="S391" i="3"/>
  <c r="S392" i="3"/>
  <c r="S393" i="3"/>
  <c r="S394" i="3"/>
  <c r="S395" i="3"/>
  <c r="S396" i="3"/>
  <c r="S397" i="3"/>
  <c r="S398" i="3"/>
  <c r="S399" i="3"/>
  <c r="S400" i="3"/>
  <c r="S401" i="3"/>
  <c r="S402" i="3"/>
  <c r="S403" i="3"/>
  <c r="S404" i="3"/>
  <c r="S405" i="3"/>
  <c r="S406" i="3"/>
  <c r="S407" i="3"/>
  <c r="S408" i="3"/>
  <c r="S409" i="3"/>
  <c r="S410" i="3"/>
  <c r="S411" i="3"/>
  <c r="S412" i="3"/>
  <c r="S413" i="3"/>
  <c r="S414" i="3"/>
  <c r="S415" i="3"/>
  <c r="S416" i="3"/>
  <c r="S417" i="3"/>
  <c r="S418" i="3"/>
  <c r="S419" i="3"/>
  <c r="S420" i="3"/>
  <c r="S421" i="3"/>
  <c r="S422" i="3"/>
  <c r="S423" i="3"/>
  <c r="S424" i="3"/>
  <c r="S425" i="3"/>
  <c r="S426" i="3"/>
  <c r="S427" i="3"/>
  <c r="S428" i="3"/>
  <c r="S429" i="3"/>
  <c r="S430" i="3"/>
  <c r="S431" i="3"/>
  <c r="S432" i="3"/>
  <c r="S433" i="3"/>
  <c r="S434" i="3"/>
  <c r="S435" i="3"/>
  <c r="S436" i="3"/>
  <c r="S437" i="3"/>
  <c r="S438" i="3"/>
  <c r="S439" i="3"/>
  <c r="S440" i="3"/>
  <c r="S441" i="3"/>
  <c r="S442" i="3"/>
  <c r="S443" i="3"/>
  <c r="S444" i="3"/>
  <c r="S445" i="3"/>
  <c r="S446" i="3"/>
  <c r="S447" i="3"/>
  <c r="S448" i="3"/>
  <c r="S449" i="3"/>
  <c r="S450" i="3"/>
  <c r="S451" i="3"/>
  <c r="S452" i="3"/>
  <c r="S453" i="3"/>
  <c r="S454" i="3"/>
  <c r="S455" i="3"/>
  <c r="S456" i="3"/>
  <c r="S457" i="3"/>
  <c r="S458" i="3"/>
  <c r="S459" i="3"/>
  <c r="S460" i="3"/>
  <c r="S461" i="3"/>
  <c r="S462" i="3"/>
  <c r="S463" i="3"/>
  <c r="S464" i="3"/>
  <c r="S465" i="3"/>
  <c r="S466" i="3"/>
  <c r="S467" i="3"/>
  <c r="S468" i="3"/>
  <c r="S469" i="3"/>
  <c r="S470" i="3"/>
  <c r="S471" i="3"/>
  <c r="S472" i="3"/>
  <c r="S473" i="3"/>
  <c r="S474" i="3"/>
  <c r="S475" i="3"/>
  <c r="S476" i="3"/>
  <c r="S477" i="3"/>
  <c r="S478" i="3"/>
  <c r="S479" i="3"/>
  <c r="S480" i="3"/>
  <c r="S481" i="3"/>
  <c r="S482" i="3"/>
  <c r="S483" i="3"/>
  <c r="S484" i="3"/>
  <c r="S485" i="3"/>
  <c r="S486" i="3"/>
  <c r="S487" i="3"/>
  <c r="S488" i="3"/>
  <c r="S489" i="3"/>
  <c r="S490" i="3"/>
  <c r="S491" i="3"/>
  <c r="S492" i="3"/>
  <c r="S493" i="3"/>
  <c r="S494" i="3"/>
  <c r="S495" i="3"/>
  <c r="S496" i="3"/>
  <c r="S497" i="3"/>
  <c r="S498" i="3"/>
  <c r="S499" i="3"/>
  <c r="S500" i="3"/>
  <c r="S501" i="3"/>
  <c r="S502" i="3"/>
  <c r="S503" i="3"/>
  <c r="S504" i="3"/>
  <c r="S505" i="3"/>
  <c r="S506" i="3"/>
  <c r="S507" i="3"/>
  <c r="S508" i="3"/>
  <c r="S509" i="3"/>
  <c r="S510" i="3"/>
  <c r="S511" i="3"/>
  <c r="S512" i="3"/>
  <c r="S513" i="3"/>
  <c r="S514" i="3"/>
  <c r="S515" i="3"/>
  <c r="S516" i="3"/>
  <c r="S517" i="3"/>
  <c r="S518" i="3"/>
  <c r="S519" i="3"/>
  <c r="S520" i="3"/>
  <c r="S521" i="3"/>
  <c r="S522" i="3"/>
  <c r="S523" i="3"/>
  <c r="S524" i="3"/>
  <c r="S525" i="3"/>
  <c r="S526" i="3"/>
  <c r="S527" i="3"/>
  <c r="S528" i="3"/>
  <c r="S529" i="3"/>
  <c r="S530" i="3"/>
  <c r="S531" i="3"/>
  <c r="S532" i="3"/>
  <c r="S533" i="3"/>
  <c r="S534" i="3"/>
  <c r="S535" i="3"/>
  <c r="S536" i="3"/>
  <c r="S537" i="3"/>
  <c r="S538" i="3"/>
  <c r="S539" i="3"/>
  <c r="S540" i="3"/>
  <c r="S541" i="3"/>
  <c r="S542" i="3"/>
  <c r="S543" i="3"/>
  <c r="S544" i="3"/>
  <c r="S545" i="3"/>
  <c r="S546" i="3"/>
  <c r="S547" i="3"/>
  <c r="S548" i="3"/>
  <c r="S549" i="3"/>
  <c r="S550" i="3"/>
  <c r="S551" i="3"/>
  <c r="S552" i="3"/>
  <c r="S553" i="3"/>
  <c r="S554" i="3"/>
  <c r="S555" i="3"/>
  <c r="S556" i="3"/>
  <c r="S557" i="3"/>
  <c r="S558" i="3"/>
  <c r="S559" i="3"/>
  <c r="S560" i="3"/>
  <c r="S561" i="3"/>
  <c r="S562" i="3"/>
  <c r="S563" i="3"/>
  <c r="S564" i="3"/>
  <c r="S565" i="3"/>
  <c r="S566" i="3"/>
  <c r="S567" i="3"/>
  <c r="S568" i="3"/>
  <c r="S569" i="3"/>
  <c r="S570" i="3"/>
  <c r="S571" i="3"/>
  <c r="S572" i="3"/>
  <c r="S573" i="3"/>
  <c r="S574" i="3"/>
  <c r="S575" i="3"/>
  <c r="S576" i="3"/>
  <c r="S577" i="3"/>
  <c r="S578" i="3"/>
  <c r="S579" i="3"/>
  <c r="S580" i="3"/>
  <c r="S581" i="3"/>
  <c r="S582" i="3"/>
  <c r="S583" i="3"/>
  <c r="S584" i="3"/>
  <c r="S585" i="3"/>
  <c r="S586" i="3"/>
  <c r="S587" i="3"/>
  <c r="S588" i="3"/>
  <c r="S589" i="3"/>
  <c r="S590" i="3"/>
  <c r="S591" i="3"/>
  <c r="S592" i="3"/>
  <c r="S593" i="3"/>
  <c r="S594" i="3"/>
  <c r="S595" i="3"/>
  <c r="S596" i="3"/>
  <c r="S597" i="3"/>
  <c r="S598" i="3"/>
  <c r="S599" i="3"/>
  <c r="S600" i="3"/>
  <c r="S601" i="3"/>
  <c r="S602" i="3"/>
  <c r="S603" i="3"/>
  <c r="S604" i="3"/>
  <c r="S605" i="3"/>
  <c r="S606" i="3"/>
  <c r="S607" i="3"/>
  <c r="S608" i="3"/>
  <c r="S609" i="3"/>
  <c r="S610" i="3"/>
  <c r="S611" i="3"/>
  <c r="S612" i="3"/>
  <c r="S613" i="3"/>
  <c r="S614" i="3"/>
  <c r="S615" i="3"/>
  <c r="S616" i="3"/>
  <c r="S617" i="3"/>
  <c r="S618" i="3"/>
  <c r="S619" i="3"/>
  <c r="S620" i="3"/>
  <c r="S621" i="3"/>
  <c r="S622" i="3"/>
  <c r="S623" i="3"/>
  <c r="S624" i="3"/>
  <c r="S625" i="3"/>
  <c r="S626" i="3"/>
  <c r="S627" i="3"/>
  <c r="S628" i="3"/>
  <c r="S629" i="3"/>
  <c r="S630" i="3"/>
  <c r="S631" i="3"/>
  <c r="S632" i="3"/>
  <c r="S633" i="3"/>
  <c r="S634" i="3"/>
  <c r="S635" i="3"/>
  <c r="S636" i="3"/>
  <c r="S637" i="3"/>
  <c r="S638" i="3"/>
  <c r="S639" i="3"/>
  <c r="S640" i="3"/>
  <c r="S641" i="3"/>
  <c r="S642" i="3"/>
  <c r="S643" i="3"/>
  <c r="S644" i="3"/>
  <c r="S645" i="3"/>
  <c r="S646" i="3"/>
  <c r="S647" i="3"/>
  <c r="S648" i="3"/>
  <c r="S649" i="3"/>
  <c r="S650" i="3"/>
  <c r="S651" i="3"/>
  <c r="S652" i="3"/>
  <c r="S653" i="3"/>
  <c r="S654" i="3"/>
  <c r="S655" i="3"/>
  <c r="S656" i="3"/>
  <c r="S657" i="3"/>
  <c r="S658" i="3"/>
  <c r="S659" i="3"/>
  <c r="S660" i="3"/>
  <c r="S661" i="3"/>
  <c r="S662" i="3"/>
  <c r="S663" i="3"/>
  <c r="S664" i="3"/>
  <c r="S665" i="3"/>
  <c r="S666" i="3"/>
  <c r="S667" i="3"/>
  <c r="S668" i="3"/>
  <c r="S669" i="3"/>
  <c r="S670" i="3"/>
  <c r="S671" i="3"/>
  <c r="S672" i="3"/>
  <c r="S673" i="3"/>
  <c r="S674" i="3"/>
  <c r="S675" i="3"/>
  <c r="S676" i="3"/>
  <c r="S677" i="3"/>
  <c r="S678" i="3"/>
  <c r="S679" i="3"/>
  <c r="S680" i="3"/>
  <c r="S681" i="3"/>
  <c r="S682" i="3"/>
  <c r="S683" i="3"/>
  <c r="S684" i="3"/>
  <c r="S685" i="3"/>
  <c r="S686" i="3"/>
  <c r="S687" i="3"/>
  <c r="S688" i="3"/>
  <c r="S689" i="3"/>
  <c r="S690" i="3"/>
  <c r="S691" i="3"/>
  <c r="S692" i="3"/>
  <c r="S693" i="3"/>
  <c r="S694" i="3"/>
  <c r="S695" i="3"/>
  <c r="S696" i="3"/>
  <c r="S697" i="3"/>
  <c r="S698" i="3"/>
  <c r="S699" i="3"/>
  <c r="S700" i="3"/>
  <c r="S701" i="3"/>
  <c r="S702" i="3"/>
  <c r="S703" i="3"/>
  <c r="S704" i="3"/>
  <c r="S705" i="3"/>
  <c r="S706" i="3"/>
  <c r="S707" i="3"/>
  <c r="S708" i="3"/>
  <c r="S709" i="3"/>
  <c r="S710" i="3"/>
  <c r="S711" i="3"/>
  <c r="S712" i="3"/>
  <c r="S713" i="3"/>
  <c r="S714" i="3"/>
  <c r="S715" i="3"/>
  <c r="S716" i="3"/>
  <c r="S717" i="3"/>
  <c r="S718" i="3"/>
  <c r="S719" i="3"/>
  <c r="S720" i="3"/>
  <c r="S721" i="3"/>
  <c r="S722" i="3"/>
  <c r="S723" i="3"/>
  <c r="S724" i="3"/>
  <c r="S725" i="3"/>
  <c r="S726" i="3"/>
  <c r="S727" i="3"/>
  <c r="S728" i="3"/>
  <c r="S729" i="3"/>
  <c r="S730" i="3"/>
  <c r="S731" i="3"/>
  <c r="S732" i="3"/>
  <c r="S733" i="3"/>
  <c r="S734" i="3"/>
  <c r="S735" i="3"/>
  <c r="S736" i="3"/>
  <c r="S737" i="3"/>
  <c r="S738" i="3"/>
  <c r="S739" i="3"/>
  <c r="S740" i="3"/>
  <c r="S741" i="3"/>
  <c r="S742" i="3"/>
  <c r="S743" i="3"/>
  <c r="S744" i="3"/>
  <c r="S745" i="3"/>
  <c r="S746" i="3"/>
  <c r="S747" i="3"/>
  <c r="S748" i="3"/>
  <c r="S749" i="3"/>
  <c r="S750" i="3"/>
  <c r="S751" i="3"/>
  <c r="S752" i="3"/>
  <c r="S753" i="3"/>
  <c r="S754" i="3"/>
  <c r="S755" i="3"/>
  <c r="S756" i="3"/>
  <c r="S757" i="3"/>
  <c r="S758" i="3"/>
  <c r="S759" i="3"/>
  <c r="S760" i="3"/>
  <c r="S761" i="3"/>
  <c r="S762" i="3"/>
  <c r="S763" i="3"/>
  <c r="S764" i="3"/>
  <c r="S765" i="3"/>
  <c r="S766" i="3"/>
  <c r="S767" i="3"/>
  <c r="S768" i="3"/>
  <c r="S769" i="3"/>
  <c r="S770" i="3"/>
  <c r="S771" i="3"/>
  <c r="S772" i="3"/>
  <c r="S773" i="3"/>
  <c r="S774" i="3"/>
  <c r="S775" i="3"/>
  <c r="S776" i="3"/>
  <c r="S777" i="3"/>
  <c r="S778" i="3"/>
  <c r="S779" i="3"/>
  <c r="S780" i="3"/>
  <c r="S781" i="3"/>
  <c r="S782" i="3"/>
  <c r="S783" i="3"/>
  <c r="S784" i="3"/>
  <c r="S785" i="3"/>
  <c r="S786" i="3"/>
  <c r="S787" i="3"/>
  <c r="S788" i="3"/>
  <c r="S789" i="3"/>
  <c r="S790" i="3"/>
  <c r="S791" i="3"/>
  <c r="S792" i="3"/>
  <c r="S793" i="3"/>
  <c r="S794" i="3"/>
  <c r="S795" i="3"/>
  <c r="S796" i="3"/>
  <c r="S797" i="3"/>
  <c r="S798" i="3"/>
  <c r="S799" i="3"/>
  <c r="S800" i="3"/>
  <c r="S801" i="3"/>
  <c r="S802" i="3"/>
  <c r="S803" i="3"/>
  <c r="S804" i="3"/>
  <c r="S805" i="3"/>
  <c r="S806" i="3"/>
  <c r="S807" i="3"/>
  <c r="S808" i="3"/>
  <c r="S809" i="3"/>
  <c r="S810" i="3"/>
  <c r="S811" i="3"/>
  <c r="S812" i="3"/>
  <c r="S813" i="3"/>
  <c r="S814" i="3"/>
  <c r="S815" i="3"/>
  <c r="S816" i="3"/>
  <c r="S817" i="3"/>
  <c r="S818" i="3"/>
  <c r="S819" i="3"/>
  <c r="S820" i="3"/>
  <c r="S821" i="3"/>
  <c r="S822" i="3"/>
  <c r="S823" i="3"/>
  <c r="S824" i="3"/>
  <c r="S825" i="3"/>
  <c r="S826" i="3"/>
  <c r="S827" i="3"/>
  <c r="S828" i="3"/>
  <c r="S829" i="3"/>
  <c r="S830" i="3"/>
  <c r="S831" i="3"/>
  <c r="S832" i="3"/>
  <c r="S833" i="3"/>
  <c r="S834" i="3"/>
  <c r="S835" i="3"/>
  <c r="S836" i="3"/>
  <c r="S837" i="3"/>
  <c r="S838" i="3"/>
  <c r="S839" i="3"/>
  <c r="S840" i="3"/>
  <c r="S841" i="3"/>
  <c r="S842" i="3"/>
  <c r="S843" i="3"/>
  <c r="S844" i="3"/>
  <c r="S845" i="3"/>
  <c r="S846" i="3"/>
  <c r="S847" i="3"/>
  <c r="S848" i="3"/>
  <c r="S849" i="3"/>
  <c r="S850" i="3"/>
  <c r="S851" i="3"/>
  <c r="S852" i="3"/>
  <c r="S853" i="3"/>
  <c r="S854" i="3"/>
  <c r="S855" i="3"/>
  <c r="S856" i="3"/>
  <c r="S857" i="3"/>
  <c r="S858" i="3"/>
  <c r="S859" i="3"/>
  <c r="S860" i="3"/>
  <c r="S861" i="3"/>
  <c r="S862" i="3"/>
  <c r="S863" i="3"/>
  <c r="S864" i="3"/>
  <c r="S865" i="3"/>
  <c r="S866" i="3"/>
  <c r="S867" i="3"/>
  <c r="S868" i="3"/>
  <c r="S869" i="3"/>
  <c r="S870" i="3"/>
  <c r="S871" i="3"/>
  <c r="S872" i="3"/>
  <c r="S873" i="3"/>
  <c r="S874" i="3"/>
  <c r="S875" i="3"/>
  <c r="S876" i="3"/>
  <c r="S877" i="3"/>
  <c r="S878" i="3"/>
  <c r="S879" i="3"/>
  <c r="S880" i="3"/>
  <c r="S881" i="3"/>
  <c r="S882" i="3"/>
  <c r="S883" i="3"/>
  <c r="S884" i="3"/>
  <c r="S885" i="3"/>
  <c r="S886" i="3"/>
  <c r="S887" i="3"/>
  <c r="S888" i="3"/>
  <c r="S889" i="3"/>
  <c r="S890" i="3"/>
  <c r="S891" i="3"/>
  <c r="S892" i="3"/>
  <c r="S893" i="3"/>
  <c r="S894" i="3"/>
  <c r="S895" i="3"/>
  <c r="S896" i="3"/>
  <c r="S897" i="3"/>
  <c r="S898" i="3"/>
  <c r="S899" i="3"/>
  <c r="S900" i="3"/>
  <c r="S901" i="3"/>
  <c r="S902" i="3"/>
  <c r="S903" i="3"/>
  <c r="S904" i="3"/>
  <c r="S905" i="3"/>
  <c r="S906" i="3"/>
  <c r="S907" i="3"/>
  <c r="S908" i="3"/>
  <c r="S909" i="3"/>
  <c r="S910" i="3"/>
  <c r="S911" i="3"/>
  <c r="S912" i="3"/>
  <c r="S913" i="3"/>
  <c r="S914" i="3"/>
  <c r="S915" i="3"/>
  <c r="S916" i="3"/>
  <c r="S917" i="3"/>
  <c r="S918" i="3"/>
  <c r="S919" i="3"/>
  <c r="S920" i="3"/>
  <c r="S921" i="3"/>
  <c r="S922" i="3"/>
  <c r="S923" i="3"/>
  <c r="S924" i="3"/>
  <c r="S925" i="3"/>
  <c r="S926" i="3"/>
  <c r="S927" i="3"/>
  <c r="S928" i="3"/>
  <c r="S929" i="3"/>
  <c r="S930" i="3"/>
  <c r="S931" i="3"/>
  <c r="S932" i="3"/>
  <c r="S933" i="3"/>
  <c r="S934" i="3"/>
  <c r="S935" i="3"/>
  <c r="S936" i="3"/>
  <c r="S937" i="3"/>
  <c r="S938" i="3"/>
  <c r="S939" i="3"/>
  <c r="S940" i="3"/>
  <c r="S941" i="3"/>
  <c r="S942" i="3"/>
  <c r="S943" i="3"/>
  <c r="S944" i="3"/>
  <c r="S945" i="3"/>
  <c r="S946" i="3"/>
  <c r="S947" i="3"/>
  <c r="S948" i="3"/>
  <c r="S949" i="3"/>
  <c r="S950" i="3"/>
  <c r="S951" i="3"/>
  <c r="S952" i="3"/>
  <c r="S953" i="3"/>
  <c r="S954" i="3"/>
  <c r="S955" i="3"/>
  <c r="S956" i="3"/>
  <c r="S957" i="3"/>
  <c r="S958" i="3"/>
  <c r="S959" i="3"/>
  <c r="S960" i="3"/>
  <c r="S961" i="3"/>
  <c r="S962" i="3"/>
  <c r="S963" i="3"/>
  <c r="S964" i="3"/>
  <c r="S965" i="3"/>
  <c r="S966" i="3"/>
  <c r="S967" i="3"/>
  <c r="S968" i="3"/>
  <c r="S969" i="3"/>
  <c r="S970" i="3"/>
  <c r="S971" i="3"/>
  <c r="S972" i="3"/>
  <c r="S973" i="3"/>
  <c r="S974" i="3"/>
  <c r="S975" i="3"/>
  <c r="S976" i="3"/>
  <c r="S977" i="3"/>
  <c r="S978" i="3"/>
  <c r="S979" i="3"/>
  <c r="S980" i="3"/>
  <c r="S981" i="3"/>
  <c r="S982" i="3"/>
  <c r="S983" i="3"/>
  <c r="S984" i="3"/>
  <c r="S985" i="3"/>
  <c r="S986" i="3"/>
  <c r="S987" i="3"/>
  <c r="S988" i="3"/>
  <c r="S989" i="3"/>
  <c r="S990" i="3"/>
  <c r="S991" i="3"/>
  <c r="S992" i="3"/>
  <c r="S993" i="3"/>
  <c r="S994" i="3"/>
  <c r="S995" i="3"/>
  <c r="S996" i="3"/>
  <c r="S997" i="3"/>
  <c r="S998" i="3"/>
  <c r="S999" i="3"/>
  <c r="S1000" i="3"/>
  <c r="S1001" i="3"/>
  <c r="S1002" i="3"/>
  <c r="S1003" i="3"/>
  <c r="S1004" i="3"/>
  <c r="S1005" i="3"/>
  <c r="S1006" i="3"/>
  <c r="S1007" i="3"/>
  <c r="S1008" i="3"/>
  <c r="S1009" i="3"/>
  <c r="S1010" i="3"/>
  <c r="S1011" i="3"/>
  <c r="S1012" i="3"/>
  <c r="S1013" i="3"/>
  <c r="S1014" i="3"/>
  <c r="S1015" i="3"/>
  <c r="S1016" i="3"/>
  <c r="S1017" i="3"/>
  <c r="S1018" i="3"/>
  <c r="S1019" i="3"/>
  <c r="S1020" i="3"/>
  <c r="S1021" i="3"/>
  <c r="S1022" i="3"/>
  <c r="S1023" i="3"/>
  <c r="S1024" i="3"/>
  <c r="S1025" i="3"/>
  <c r="S1026" i="3"/>
  <c r="S1027" i="3"/>
  <c r="S1028" i="3"/>
  <c r="S1029" i="3"/>
  <c r="S1030" i="3"/>
  <c r="S1031" i="3"/>
  <c r="S1032" i="3"/>
  <c r="S1033" i="3"/>
  <c r="S1034" i="3"/>
  <c r="S1035" i="3"/>
  <c r="S1036" i="3"/>
  <c r="S1037" i="3"/>
  <c r="S1038" i="3"/>
  <c r="S1039" i="3"/>
  <c r="S1040" i="3"/>
  <c r="S1041" i="3"/>
  <c r="S1042" i="3"/>
  <c r="S1043" i="3"/>
  <c r="S1044" i="3"/>
  <c r="S1045" i="3"/>
  <c r="S1046" i="3"/>
  <c r="S1047" i="3"/>
  <c r="S1048" i="3"/>
  <c r="S1049" i="3"/>
  <c r="S1050" i="3"/>
  <c r="S1051" i="3"/>
  <c r="S1052" i="3"/>
  <c r="S1053" i="3"/>
  <c r="S1054" i="3"/>
  <c r="S1055" i="3"/>
  <c r="S1056" i="3"/>
  <c r="S1057" i="3"/>
  <c r="S1058" i="3"/>
  <c r="S1059" i="3"/>
  <c r="S1060" i="3"/>
  <c r="S1061" i="3"/>
  <c r="S1062" i="3"/>
  <c r="S1063" i="3"/>
  <c r="S1064" i="3"/>
  <c r="S1065" i="3"/>
  <c r="S1066" i="3"/>
  <c r="S1067" i="3"/>
  <c r="S1068" i="3"/>
  <c r="S1069" i="3"/>
  <c r="S1070" i="3"/>
  <c r="S1071" i="3"/>
  <c r="S1072" i="3"/>
  <c r="S1073" i="3"/>
  <c r="S1074" i="3"/>
  <c r="S1075" i="3"/>
  <c r="S1076" i="3"/>
  <c r="S1077" i="3"/>
  <c r="S1078" i="3"/>
  <c r="S1079" i="3"/>
  <c r="S1080" i="3"/>
  <c r="S1081" i="3"/>
  <c r="S1082" i="3"/>
  <c r="S1083" i="3"/>
  <c r="S1084" i="3"/>
  <c r="S1085" i="3"/>
  <c r="S1086" i="3"/>
  <c r="S1087" i="3"/>
  <c r="S1088" i="3"/>
  <c r="S1089" i="3"/>
  <c r="S1090" i="3"/>
  <c r="S1091" i="3"/>
  <c r="S1092" i="3"/>
  <c r="S1093" i="3"/>
  <c r="S1094" i="3"/>
  <c r="S1095" i="3"/>
  <c r="S1096" i="3"/>
  <c r="S1097" i="3"/>
  <c r="S1098" i="3"/>
  <c r="S1099" i="3"/>
  <c r="S1100" i="3"/>
  <c r="S1101" i="3"/>
  <c r="S1102" i="3"/>
  <c r="S1103" i="3"/>
  <c r="S1104" i="3"/>
  <c r="S1105" i="3"/>
  <c r="S1106" i="3"/>
  <c r="S1107" i="3"/>
  <c r="S1108" i="3"/>
  <c r="S1109" i="3"/>
  <c r="S1110" i="3"/>
  <c r="S1111" i="3"/>
  <c r="S1112" i="3"/>
  <c r="S1113" i="3"/>
  <c r="S1114" i="3"/>
  <c r="S1115" i="3"/>
  <c r="S1116" i="3"/>
  <c r="S1117" i="3"/>
  <c r="S1118" i="3"/>
  <c r="S1119" i="3"/>
  <c r="S1120" i="3"/>
  <c r="S1121" i="3"/>
  <c r="S1122" i="3"/>
  <c r="S1123" i="3"/>
  <c r="S1124" i="3"/>
  <c r="S1125" i="3"/>
  <c r="S1126" i="3"/>
  <c r="S1127" i="3"/>
  <c r="S1128" i="3"/>
  <c r="S1129" i="3"/>
  <c r="S1130" i="3"/>
  <c r="S1131" i="3"/>
  <c r="S1132" i="3"/>
  <c r="S1133" i="3"/>
  <c r="S1134" i="3"/>
  <c r="S1135" i="3"/>
  <c r="S1136" i="3"/>
  <c r="S1137" i="3"/>
  <c r="S1138" i="3"/>
  <c r="S1139" i="3"/>
  <c r="S1140" i="3"/>
  <c r="S1141" i="3"/>
  <c r="S1142" i="3"/>
  <c r="S1143" i="3"/>
  <c r="S1144" i="3"/>
  <c r="S1145" i="3"/>
  <c r="S1146" i="3"/>
  <c r="S1147" i="3"/>
  <c r="S1148" i="3"/>
  <c r="S1149" i="3"/>
  <c r="S1150" i="3"/>
  <c r="S1151" i="3"/>
  <c r="S1152" i="3"/>
  <c r="S1153" i="3"/>
  <c r="S1154" i="3"/>
  <c r="S1155" i="3"/>
  <c r="S1156" i="3"/>
  <c r="S1157" i="3"/>
  <c r="S1158" i="3"/>
  <c r="S1159" i="3"/>
  <c r="S1160" i="3"/>
  <c r="S1161" i="3"/>
  <c r="S1162" i="3"/>
  <c r="S1163" i="3"/>
  <c r="S1164" i="3"/>
  <c r="S1165" i="3"/>
  <c r="S1166" i="3"/>
  <c r="S1167" i="3"/>
  <c r="S1168" i="3"/>
  <c r="S1169" i="3"/>
  <c r="S1170" i="3"/>
  <c r="S1171" i="3"/>
  <c r="S1172" i="3"/>
  <c r="S1173" i="3"/>
  <c r="S1174" i="3"/>
  <c r="S1175" i="3"/>
  <c r="S1176" i="3"/>
  <c r="S1177" i="3"/>
  <c r="S1178" i="3"/>
  <c r="S1179" i="3"/>
  <c r="S1180" i="3"/>
  <c r="S1181" i="3"/>
  <c r="S1182" i="3"/>
  <c r="S1183" i="3"/>
  <c r="S1184" i="3"/>
  <c r="S1185" i="3"/>
  <c r="S1186" i="3"/>
  <c r="S1187" i="3"/>
  <c r="S1188" i="3"/>
  <c r="S1189" i="3"/>
  <c r="S1190" i="3"/>
  <c r="S1191" i="3"/>
  <c r="S1192" i="3"/>
  <c r="S1193" i="3"/>
  <c r="S1194" i="3"/>
  <c r="S1195" i="3"/>
  <c r="S1196" i="3"/>
  <c r="S1197" i="3"/>
  <c r="S1198" i="3"/>
  <c r="S1199" i="3"/>
  <c r="S1200" i="3"/>
  <c r="S1201" i="3"/>
  <c r="S1202" i="3"/>
  <c r="S1203" i="3"/>
  <c r="S1204" i="3"/>
  <c r="S1205" i="3"/>
  <c r="S1206" i="3"/>
  <c r="S1207" i="3"/>
  <c r="S1208" i="3"/>
  <c r="S1209" i="3"/>
  <c r="S1210" i="3"/>
  <c r="S1211" i="3"/>
  <c r="S1212" i="3"/>
  <c r="S1213" i="3"/>
  <c r="S1214" i="3"/>
  <c r="S1215" i="3"/>
  <c r="S1216" i="3"/>
  <c r="S1217" i="3"/>
  <c r="S1218" i="3"/>
  <c r="S1219" i="3"/>
  <c r="S1220" i="3"/>
  <c r="S1221" i="3"/>
  <c r="S1222" i="3"/>
  <c r="S1223" i="3"/>
  <c r="S1224" i="3"/>
  <c r="S1225" i="3"/>
  <c r="S1226" i="3"/>
  <c r="S1227" i="3"/>
  <c r="S1228" i="3"/>
  <c r="S1229" i="3"/>
  <c r="S1230" i="3"/>
  <c r="S1231" i="3"/>
  <c r="S1232" i="3"/>
  <c r="S1233" i="3"/>
  <c r="S1234" i="3"/>
  <c r="S1235" i="3"/>
  <c r="S1236" i="3"/>
  <c r="S1237" i="3"/>
  <c r="S1238" i="3"/>
  <c r="S1239" i="3"/>
  <c r="S1240" i="3"/>
  <c r="S1241" i="3"/>
  <c r="S1242" i="3"/>
  <c r="S1243" i="3"/>
  <c r="S1244" i="3"/>
  <c r="S1245" i="3"/>
  <c r="S1246" i="3"/>
  <c r="S1247" i="3"/>
  <c r="S1248" i="3"/>
  <c r="S1249" i="3"/>
  <c r="S1250" i="3"/>
  <c r="S1251" i="3"/>
  <c r="S1252" i="3"/>
  <c r="S1253" i="3"/>
  <c r="S1254" i="3"/>
  <c r="S1255" i="3"/>
  <c r="S1256" i="3"/>
  <c r="S1257" i="3"/>
  <c r="S1258" i="3"/>
  <c r="S1259" i="3"/>
  <c r="S1260" i="3"/>
  <c r="S1261" i="3"/>
  <c r="S1262" i="3"/>
  <c r="S1263" i="3"/>
  <c r="S1264" i="3"/>
  <c r="S1265" i="3"/>
  <c r="S1266" i="3"/>
  <c r="S1267" i="3"/>
  <c r="S1268" i="3"/>
  <c r="S1269" i="3"/>
  <c r="S1270" i="3"/>
  <c r="S1271" i="3"/>
  <c r="S1272" i="3"/>
  <c r="S1273" i="3"/>
  <c r="S1274" i="3"/>
  <c r="S1275" i="3"/>
  <c r="S1276" i="3"/>
  <c r="S1277" i="3"/>
  <c r="S1278" i="3"/>
  <c r="S1279" i="3"/>
  <c r="S1280" i="3"/>
  <c r="S1281" i="3"/>
  <c r="S1282" i="3"/>
  <c r="S1283" i="3"/>
  <c r="S1284" i="3"/>
  <c r="S1285" i="3"/>
  <c r="S1286" i="3"/>
  <c r="S1287" i="3"/>
  <c r="S1288" i="3"/>
  <c r="S1289" i="3"/>
  <c r="S1290" i="3"/>
  <c r="S1291" i="3"/>
  <c r="S1292" i="3"/>
  <c r="S1293" i="3"/>
  <c r="S1294" i="3"/>
  <c r="S1295" i="3"/>
  <c r="S1296" i="3"/>
  <c r="S1297" i="3"/>
  <c r="S1298" i="3"/>
  <c r="S1299" i="3"/>
  <c r="S1300" i="3"/>
  <c r="S1301" i="3"/>
  <c r="S1302" i="3"/>
  <c r="S1303" i="3"/>
  <c r="S1304" i="3"/>
  <c r="S1305" i="3"/>
  <c r="S1306" i="3"/>
  <c r="S1307" i="3"/>
  <c r="S1308" i="3"/>
  <c r="S1309" i="3"/>
  <c r="S1310" i="3"/>
  <c r="S1311" i="3"/>
  <c r="S1312" i="3"/>
  <c r="S1313" i="3"/>
  <c r="S1314" i="3"/>
  <c r="S1315" i="3"/>
  <c r="S1316" i="3"/>
  <c r="S1317" i="3"/>
  <c r="S1318" i="3"/>
  <c r="S1319" i="3"/>
  <c r="S1320" i="3"/>
  <c r="S1321" i="3"/>
  <c r="S1322" i="3"/>
  <c r="S1323" i="3"/>
  <c r="S1324" i="3"/>
  <c r="S1325" i="3"/>
  <c r="S1326" i="3"/>
  <c r="S1327" i="3"/>
  <c r="S1328" i="3"/>
  <c r="S1329" i="3"/>
  <c r="S1330" i="3"/>
  <c r="S1331" i="3"/>
  <c r="S1332" i="3"/>
  <c r="S1333" i="3"/>
  <c r="S1334" i="3"/>
  <c r="S1335" i="3"/>
  <c r="S1336" i="3"/>
  <c r="S1337" i="3"/>
  <c r="S1338" i="3"/>
  <c r="S1339" i="3"/>
  <c r="S1340" i="3"/>
  <c r="S1341" i="3"/>
  <c r="S1342" i="3"/>
  <c r="S1343" i="3"/>
  <c r="S1344" i="3"/>
  <c r="S1345" i="3"/>
  <c r="S1346" i="3"/>
  <c r="S1347" i="3"/>
  <c r="S1348" i="3"/>
  <c r="S1349" i="3"/>
  <c r="S1350" i="3"/>
  <c r="S1351" i="3"/>
  <c r="S1352" i="3"/>
  <c r="S1353" i="3"/>
  <c r="S1354" i="3"/>
  <c r="S1355" i="3"/>
  <c r="S1356" i="3"/>
  <c r="S1357" i="3"/>
  <c r="S1358" i="3"/>
  <c r="S1359" i="3"/>
  <c r="S1360" i="3"/>
  <c r="S1361" i="3"/>
  <c r="S1362" i="3"/>
  <c r="S1363" i="3"/>
  <c r="S1364" i="3"/>
  <c r="S1365" i="3"/>
  <c r="S1366" i="3"/>
  <c r="S1367" i="3"/>
  <c r="S1368" i="3"/>
  <c r="S1369" i="3"/>
  <c r="S1370" i="3"/>
  <c r="S1371" i="3"/>
  <c r="S1372" i="3"/>
  <c r="S1373" i="3"/>
  <c r="S1374" i="3"/>
  <c r="S1375" i="3"/>
  <c r="S1376" i="3"/>
  <c r="S1377" i="3"/>
  <c r="S1378" i="3"/>
  <c r="S1379" i="3"/>
  <c r="S1380" i="3"/>
  <c r="S1381" i="3"/>
  <c r="S1382" i="3"/>
  <c r="S1383" i="3"/>
  <c r="S1384" i="3"/>
  <c r="S1385" i="3"/>
  <c r="S1386" i="3"/>
  <c r="S1387" i="3"/>
  <c r="S1388" i="3"/>
  <c r="S1389" i="3"/>
  <c r="S1390" i="3"/>
  <c r="S1391" i="3"/>
  <c r="S1392" i="3"/>
  <c r="S1393" i="3"/>
  <c r="S1394" i="3"/>
  <c r="S1395" i="3"/>
  <c r="S1396" i="3"/>
  <c r="S1397" i="3"/>
  <c r="S1398" i="3"/>
  <c r="S1399" i="3"/>
  <c r="S1400" i="3"/>
  <c r="S1401" i="3"/>
  <c r="S1402" i="3"/>
  <c r="S1403" i="3"/>
  <c r="S1404" i="3"/>
  <c r="S1405" i="3"/>
  <c r="S1406" i="3"/>
  <c r="S1407" i="3"/>
  <c r="S1408" i="3"/>
  <c r="S1409" i="3"/>
  <c r="S1410" i="3"/>
  <c r="S1411" i="3"/>
  <c r="S1412" i="3"/>
  <c r="S1413" i="3"/>
  <c r="S1414" i="3"/>
  <c r="S1415" i="3"/>
  <c r="S1416" i="3"/>
  <c r="S1417" i="3"/>
  <c r="S1418" i="3"/>
  <c r="S1419" i="3"/>
  <c r="S1420" i="3"/>
  <c r="S1421" i="3"/>
  <c r="S1422" i="3"/>
  <c r="S1423" i="3"/>
  <c r="S1424" i="3"/>
  <c r="S1425" i="3"/>
  <c r="S1426" i="3"/>
  <c r="S1427" i="3"/>
  <c r="S1428" i="3"/>
  <c r="S1429" i="3"/>
  <c r="S1430" i="3"/>
  <c r="S1431" i="3"/>
  <c r="S1432" i="3"/>
  <c r="S1433" i="3"/>
  <c r="S1434" i="3"/>
  <c r="S1435" i="3"/>
  <c r="S1436" i="3"/>
  <c r="S1437" i="3"/>
  <c r="S1438" i="3"/>
  <c r="S1439" i="3"/>
  <c r="S1440" i="3"/>
  <c r="S1441" i="3"/>
  <c r="S1442" i="3"/>
  <c r="S1443" i="3"/>
  <c r="S1444" i="3"/>
  <c r="S1445" i="3"/>
  <c r="S1446" i="3"/>
  <c r="S1447" i="3"/>
  <c r="S1448" i="3"/>
  <c r="S1449" i="3"/>
  <c r="S1450" i="3"/>
  <c r="S1451" i="3"/>
  <c r="S1452" i="3"/>
  <c r="S1453" i="3"/>
  <c r="S1454" i="3"/>
  <c r="S1455" i="3"/>
  <c r="S1456" i="3"/>
  <c r="S1457" i="3"/>
  <c r="S1458" i="3"/>
  <c r="S1459" i="3"/>
  <c r="S1460" i="3"/>
  <c r="S1461" i="3"/>
  <c r="S1462" i="3"/>
  <c r="S1463" i="3"/>
  <c r="S1464" i="3"/>
  <c r="S1465" i="3"/>
  <c r="S1466" i="3"/>
  <c r="S1467" i="3"/>
  <c r="S1468" i="3"/>
  <c r="S1469" i="3"/>
  <c r="S1470" i="3"/>
  <c r="S1471" i="3"/>
  <c r="S1472" i="3"/>
  <c r="S1473" i="3"/>
  <c r="S1474" i="3"/>
  <c r="S1475" i="3"/>
  <c r="S1476" i="3"/>
  <c r="S1477" i="3"/>
  <c r="S1478" i="3"/>
  <c r="S1479" i="3"/>
  <c r="S1480" i="3"/>
  <c r="S1481" i="3"/>
  <c r="S1482" i="3"/>
  <c r="S1483" i="3"/>
  <c r="S1484" i="3"/>
  <c r="S1485" i="3"/>
  <c r="S1486" i="3"/>
  <c r="S1487" i="3"/>
  <c r="S1488" i="3"/>
  <c r="S1489" i="3"/>
  <c r="S1490" i="3"/>
  <c r="S1491" i="3"/>
  <c r="S1492" i="3"/>
  <c r="S1493" i="3"/>
  <c r="S1494" i="3"/>
  <c r="S1495" i="3"/>
  <c r="S1496" i="3"/>
  <c r="S1497" i="3"/>
  <c r="S1498" i="3"/>
  <c r="S1499" i="3"/>
  <c r="S1500" i="3"/>
  <c r="S1501" i="3"/>
  <c r="S1502" i="3"/>
  <c r="S1503" i="3"/>
  <c r="S1504" i="3"/>
  <c r="S1505" i="3"/>
  <c r="S1506" i="3"/>
  <c r="S1507" i="3"/>
  <c r="S1508" i="3"/>
  <c r="S1509" i="3"/>
  <c r="S1510" i="3"/>
  <c r="S1511" i="3"/>
  <c r="S1512" i="3"/>
  <c r="S1513" i="3"/>
  <c r="S1514" i="3"/>
  <c r="S1515" i="3"/>
  <c r="S1516" i="3"/>
  <c r="S1517" i="3"/>
  <c r="S1518" i="3"/>
  <c r="S1519" i="3"/>
  <c r="S1520" i="3"/>
  <c r="S1521" i="3"/>
  <c r="S1522" i="3"/>
  <c r="S1523" i="3"/>
  <c r="S1524" i="3"/>
  <c r="S1525" i="3"/>
  <c r="S1526" i="3"/>
  <c r="S1527" i="3"/>
  <c r="S1528" i="3"/>
  <c r="S1529" i="3"/>
  <c r="S1530" i="3"/>
  <c r="S1531" i="3"/>
  <c r="S1532" i="3"/>
  <c r="S1533" i="3"/>
  <c r="S1534" i="3"/>
  <c r="S1535" i="3"/>
  <c r="S1536" i="3"/>
  <c r="S1537" i="3"/>
  <c r="S1538" i="3"/>
  <c r="S1539" i="3"/>
  <c r="S1540" i="3"/>
  <c r="S1541" i="3"/>
  <c r="S1542" i="3"/>
  <c r="S1543" i="3"/>
  <c r="S1544" i="3"/>
  <c r="S1545" i="3"/>
  <c r="S1546" i="3"/>
  <c r="S1547" i="3"/>
  <c r="S1548" i="3"/>
  <c r="S1549" i="3"/>
  <c r="S1550" i="3"/>
  <c r="S1551" i="3"/>
  <c r="S1552" i="3"/>
  <c r="S1553" i="3"/>
  <c r="S1554" i="3"/>
  <c r="S1555" i="3"/>
  <c r="S1556" i="3"/>
  <c r="S1557" i="3"/>
  <c r="S1558" i="3"/>
  <c r="S1559" i="3"/>
  <c r="S1560" i="3"/>
  <c r="S1561" i="3"/>
  <c r="S1562" i="3"/>
  <c r="S1563" i="3"/>
  <c r="S1564" i="3"/>
  <c r="S1565" i="3"/>
  <c r="S1566" i="3"/>
  <c r="S1567" i="3"/>
  <c r="S1568" i="3"/>
  <c r="S1569" i="3"/>
  <c r="S1570" i="3"/>
  <c r="S1571" i="3"/>
  <c r="S1572" i="3"/>
  <c r="S1573" i="3"/>
  <c r="S1574" i="3"/>
  <c r="S1575" i="3"/>
  <c r="S1576" i="3"/>
  <c r="S1577" i="3"/>
  <c r="S1578" i="3"/>
  <c r="S1579" i="3"/>
  <c r="S1580" i="3"/>
  <c r="S1581" i="3"/>
  <c r="S1582" i="3"/>
  <c r="S1583" i="3"/>
  <c r="S1584" i="3"/>
  <c r="S1585" i="3"/>
  <c r="S1586" i="3"/>
  <c r="S1587" i="3"/>
  <c r="S1588" i="3"/>
  <c r="S1589" i="3"/>
  <c r="S1590" i="3"/>
  <c r="S1591" i="3"/>
  <c r="S1592" i="3"/>
  <c r="S1593" i="3"/>
  <c r="S1594" i="3"/>
  <c r="S1595" i="3"/>
  <c r="S1596" i="3"/>
  <c r="S1597" i="3"/>
  <c r="S1598" i="3"/>
  <c r="S1599" i="3"/>
  <c r="S1600" i="3"/>
  <c r="S1601" i="3"/>
  <c r="S1602" i="3"/>
  <c r="S1603" i="3"/>
  <c r="S1604" i="3"/>
  <c r="S1605" i="3"/>
  <c r="S1606" i="3"/>
  <c r="S1607" i="3"/>
  <c r="S1608" i="3"/>
  <c r="S1609" i="3"/>
  <c r="S1610" i="3"/>
  <c r="S1611" i="3"/>
  <c r="S1612" i="3"/>
  <c r="S1613" i="3"/>
  <c r="S1614" i="3"/>
  <c r="S1615" i="3"/>
  <c r="S1616" i="3"/>
  <c r="S1617" i="3"/>
  <c r="S1618" i="3"/>
  <c r="S1619" i="3"/>
  <c r="S1620" i="3"/>
  <c r="S1621" i="3"/>
  <c r="S1622" i="3"/>
  <c r="S1623" i="3"/>
  <c r="S1624" i="3"/>
  <c r="S1625" i="3"/>
  <c r="S1626" i="3"/>
  <c r="S1627" i="3"/>
  <c r="S1628" i="3"/>
  <c r="S1629" i="3"/>
  <c r="S1630" i="3"/>
  <c r="S1631" i="3"/>
  <c r="S1632" i="3"/>
  <c r="S1633" i="3"/>
  <c r="S1634" i="3"/>
  <c r="S1635" i="3"/>
  <c r="S1636" i="3"/>
  <c r="S1637" i="3"/>
  <c r="S1638" i="3"/>
  <c r="S1639" i="3"/>
  <c r="S1640" i="3"/>
  <c r="S1641" i="3"/>
  <c r="S1642" i="3"/>
  <c r="S1643" i="3"/>
  <c r="S1644" i="3"/>
  <c r="S1645" i="3"/>
  <c r="S1646" i="3"/>
  <c r="S1647" i="3"/>
  <c r="S1648" i="3"/>
  <c r="S1649" i="3"/>
  <c r="S1650" i="3"/>
  <c r="S1651" i="3"/>
  <c r="S1652" i="3"/>
  <c r="S1653" i="3"/>
  <c r="S1654" i="3"/>
  <c r="S1655" i="3"/>
  <c r="S1656" i="3"/>
  <c r="S1657" i="3"/>
  <c r="S1658" i="3"/>
  <c r="S1659" i="3"/>
  <c r="S1660" i="3"/>
  <c r="S1661" i="3"/>
  <c r="S1662" i="3"/>
  <c r="S1663" i="3"/>
  <c r="S1664" i="3"/>
  <c r="S1665" i="3"/>
  <c r="S1666" i="3"/>
  <c r="S1667" i="3"/>
  <c r="S1668" i="3"/>
  <c r="S1669" i="3"/>
  <c r="S1670" i="3"/>
  <c r="S1671" i="3"/>
  <c r="S1672" i="3"/>
  <c r="S1673" i="3"/>
  <c r="S1674" i="3"/>
  <c r="S1675" i="3"/>
  <c r="S1676" i="3"/>
  <c r="S1677" i="3"/>
  <c r="S1678" i="3"/>
  <c r="S1679" i="3"/>
  <c r="S1680" i="3"/>
  <c r="S1681" i="3"/>
  <c r="S1682" i="3"/>
  <c r="S1683" i="3"/>
  <c r="S1684" i="3"/>
  <c r="S1685" i="3"/>
  <c r="S1686" i="3"/>
  <c r="S1687" i="3"/>
  <c r="S1688" i="3"/>
  <c r="S1689" i="3"/>
  <c r="S1690" i="3"/>
  <c r="S1691" i="3"/>
  <c r="S1692" i="3"/>
  <c r="S1693" i="3"/>
  <c r="S1694" i="3"/>
  <c r="S1695" i="3"/>
  <c r="S1696" i="3"/>
  <c r="S1697" i="3"/>
  <c r="S1698" i="3"/>
  <c r="S1699" i="3"/>
  <c r="S1700" i="3"/>
  <c r="S1701" i="3"/>
  <c r="S1702" i="3"/>
  <c r="S1703" i="3"/>
  <c r="S1704" i="3"/>
  <c r="S1705" i="3"/>
  <c r="S1706" i="3"/>
  <c r="S1707" i="3"/>
  <c r="S1708" i="3"/>
  <c r="S1709" i="3"/>
  <c r="S3" i="3"/>
  <c r="R3" i="3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R200" i="3"/>
  <c r="R201" i="3"/>
  <c r="R202" i="3"/>
  <c r="R203" i="3"/>
  <c r="R204" i="3"/>
  <c r="R205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R226" i="3"/>
  <c r="R227" i="3"/>
  <c r="R228" i="3"/>
  <c r="R229" i="3"/>
  <c r="R230" i="3"/>
  <c r="R231" i="3"/>
  <c r="R232" i="3"/>
  <c r="R233" i="3"/>
  <c r="R234" i="3"/>
  <c r="R235" i="3"/>
  <c r="R236" i="3"/>
  <c r="R237" i="3"/>
  <c r="R238" i="3"/>
  <c r="R239" i="3"/>
  <c r="R240" i="3"/>
  <c r="R241" i="3"/>
  <c r="R242" i="3"/>
  <c r="R243" i="3"/>
  <c r="R244" i="3"/>
  <c r="R245" i="3"/>
  <c r="R246" i="3"/>
  <c r="R247" i="3"/>
  <c r="R248" i="3"/>
  <c r="R249" i="3"/>
  <c r="R250" i="3"/>
  <c r="R251" i="3"/>
  <c r="R252" i="3"/>
  <c r="R253" i="3"/>
  <c r="R254" i="3"/>
  <c r="R255" i="3"/>
  <c r="R256" i="3"/>
  <c r="R257" i="3"/>
  <c r="R258" i="3"/>
  <c r="R259" i="3"/>
  <c r="R260" i="3"/>
  <c r="R261" i="3"/>
  <c r="R262" i="3"/>
  <c r="R263" i="3"/>
  <c r="R264" i="3"/>
  <c r="R265" i="3"/>
  <c r="R266" i="3"/>
  <c r="R267" i="3"/>
  <c r="R268" i="3"/>
  <c r="R269" i="3"/>
  <c r="R270" i="3"/>
  <c r="R271" i="3"/>
  <c r="R272" i="3"/>
  <c r="R273" i="3"/>
  <c r="R274" i="3"/>
  <c r="R275" i="3"/>
  <c r="R276" i="3"/>
  <c r="R277" i="3"/>
  <c r="R278" i="3"/>
  <c r="R279" i="3"/>
  <c r="R280" i="3"/>
  <c r="R281" i="3"/>
  <c r="R282" i="3"/>
  <c r="R283" i="3"/>
  <c r="R284" i="3"/>
  <c r="R285" i="3"/>
  <c r="R286" i="3"/>
  <c r="R287" i="3"/>
  <c r="R288" i="3"/>
  <c r="R289" i="3"/>
  <c r="R290" i="3"/>
  <c r="R291" i="3"/>
  <c r="R292" i="3"/>
  <c r="R293" i="3"/>
  <c r="R294" i="3"/>
  <c r="R295" i="3"/>
  <c r="R296" i="3"/>
  <c r="R297" i="3"/>
  <c r="R298" i="3"/>
  <c r="R299" i="3"/>
  <c r="R300" i="3"/>
  <c r="R301" i="3"/>
  <c r="R302" i="3"/>
  <c r="R303" i="3"/>
  <c r="R304" i="3"/>
  <c r="R305" i="3"/>
  <c r="R306" i="3"/>
  <c r="R307" i="3"/>
  <c r="R308" i="3"/>
  <c r="R309" i="3"/>
  <c r="R310" i="3"/>
  <c r="R311" i="3"/>
  <c r="R312" i="3"/>
  <c r="R313" i="3"/>
  <c r="R314" i="3"/>
  <c r="R315" i="3"/>
  <c r="R316" i="3"/>
  <c r="R317" i="3"/>
  <c r="R318" i="3"/>
  <c r="R319" i="3"/>
  <c r="R320" i="3"/>
  <c r="R321" i="3"/>
  <c r="R322" i="3"/>
  <c r="R323" i="3"/>
  <c r="R324" i="3"/>
  <c r="R325" i="3"/>
  <c r="R326" i="3"/>
  <c r="R327" i="3"/>
  <c r="R328" i="3"/>
  <c r="R329" i="3"/>
  <c r="R330" i="3"/>
  <c r="R331" i="3"/>
  <c r="R332" i="3"/>
  <c r="R333" i="3"/>
  <c r="R334" i="3"/>
  <c r="R335" i="3"/>
  <c r="R336" i="3"/>
  <c r="R337" i="3"/>
  <c r="R338" i="3"/>
  <c r="R339" i="3"/>
  <c r="R340" i="3"/>
  <c r="R341" i="3"/>
  <c r="R342" i="3"/>
  <c r="R343" i="3"/>
  <c r="R344" i="3"/>
  <c r="R345" i="3"/>
  <c r="R346" i="3"/>
  <c r="R347" i="3"/>
  <c r="R348" i="3"/>
  <c r="R349" i="3"/>
  <c r="R350" i="3"/>
  <c r="R351" i="3"/>
  <c r="R352" i="3"/>
  <c r="R353" i="3"/>
  <c r="R354" i="3"/>
  <c r="R355" i="3"/>
  <c r="R356" i="3"/>
  <c r="R357" i="3"/>
  <c r="R358" i="3"/>
  <c r="R359" i="3"/>
  <c r="R360" i="3"/>
  <c r="R361" i="3"/>
  <c r="R362" i="3"/>
  <c r="R363" i="3"/>
  <c r="R364" i="3"/>
  <c r="R365" i="3"/>
  <c r="R366" i="3"/>
  <c r="R367" i="3"/>
  <c r="R368" i="3"/>
  <c r="R369" i="3"/>
  <c r="R370" i="3"/>
  <c r="R371" i="3"/>
  <c r="R372" i="3"/>
  <c r="R373" i="3"/>
  <c r="R374" i="3"/>
  <c r="R375" i="3"/>
  <c r="R376" i="3"/>
  <c r="R377" i="3"/>
  <c r="R378" i="3"/>
  <c r="R379" i="3"/>
  <c r="R380" i="3"/>
  <c r="R381" i="3"/>
  <c r="R382" i="3"/>
  <c r="R383" i="3"/>
  <c r="R384" i="3"/>
  <c r="R385" i="3"/>
  <c r="R386" i="3"/>
  <c r="R387" i="3"/>
  <c r="R388" i="3"/>
  <c r="R389" i="3"/>
  <c r="R390" i="3"/>
  <c r="R391" i="3"/>
  <c r="R392" i="3"/>
  <c r="R393" i="3"/>
  <c r="R394" i="3"/>
  <c r="R395" i="3"/>
  <c r="R396" i="3"/>
  <c r="R397" i="3"/>
  <c r="R398" i="3"/>
  <c r="R399" i="3"/>
  <c r="R400" i="3"/>
  <c r="R401" i="3"/>
  <c r="R402" i="3"/>
  <c r="R403" i="3"/>
  <c r="R404" i="3"/>
  <c r="R405" i="3"/>
  <c r="R406" i="3"/>
  <c r="R407" i="3"/>
  <c r="R408" i="3"/>
  <c r="R409" i="3"/>
  <c r="R410" i="3"/>
  <c r="R411" i="3"/>
  <c r="R412" i="3"/>
  <c r="R413" i="3"/>
  <c r="R414" i="3"/>
  <c r="R415" i="3"/>
  <c r="R416" i="3"/>
  <c r="R417" i="3"/>
  <c r="R418" i="3"/>
  <c r="R419" i="3"/>
  <c r="R420" i="3"/>
  <c r="R421" i="3"/>
  <c r="R422" i="3"/>
  <c r="R423" i="3"/>
  <c r="R424" i="3"/>
  <c r="R425" i="3"/>
  <c r="R426" i="3"/>
  <c r="R427" i="3"/>
  <c r="R428" i="3"/>
  <c r="R429" i="3"/>
  <c r="R430" i="3"/>
  <c r="R431" i="3"/>
  <c r="R432" i="3"/>
  <c r="R433" i="3"/>
  <c r="R434" i="3"/>
  <c r="R435" i="3"/>
  <c r="R436" i="3"/>
  <c r="R437" i="3"/>
  <c r="R438" i="3"/>
  <c r="R439" i="3"/>
  <c r="R440" i="3"/>
  <c r="R441" i="3"/>
  <c r="R442" i="3"/>
  <c r="R443" i="3"/>
  <c r="R444" i="3"/>
  <c r="R445" i="3"/>
  <c r="R446" i="3"/>
  <c r="R447" i="3"/>
  <c r="R448" i="3"/>
  <c r="R449" i="3"/>
  <c r="R450" i="3"/>
  <c r="R451" i="3"/>
  <c r="R452" i="3"/>
  <c r="R453" i="3"/>
  <c r="R454" i="3"/>
  <c r="R455" i="3"/>
  <c r="R456" i="3"/>
  <c r="R457" i="3"/>
  <c r="R458" i="3"/>
  <c r="R459" i="3"/>
  <c r="R460" i="3"/>
  <c r="R461" i="3"/>
  <c r="R462" i="3"/>
  <c r="R463" i="3"/>
  <c r="R464" i="3"/>
  <c r="R465" i="3"/>
  <c r="R466" i="3"/>
  <c r="R467" i="3"/>
  <c r="R468" i="3"/>
  <c r="R469" i="3"/>
  <c r="R470" i="3"/>
  <c r="R471" i="3"/>
  <c r="R472" i="3"/>
  <c r="R473" i="3"/>
  <c r="R474" i="3"/>
  <c r="R475" i="3"/>
  <c r="R476" i="3"/>
  <c r="R477" i="3"/>
  <c r="R478" i="3"/>
  <c r="R479" i="3"/>
  <c r="R480" i="3"/>
  <c r="R481" i="3"/>
  <c r="R482" i="3"/>
  <c r="R483" i="3"/>
  <c r="R484" i="3"/>
  <c r="R485" i="3"/>
  <c r="R486" i="3"/>
  <c r="R487" i="3"/>
  <c r="R488" i="3"/>
  <c r="R489" i="3"/>
  <c r="R490" i="3"/>
  <c r="R491" i="3"/>
  <c r="R492" i="3"/>
  <c r="R493" i="3"/>
  <c r="R494" i="3"/>
  <c r="R495" i="3"/>
  <c r="R496" i="3"/>
  <c r="R497" i="3"/>
  <c r="R498" i="3"/>
  <c r="R499" i="3"/>
  <c r="R500" i="3"/>
  <c r="R501" i="3"/>
  <c r="R502" i="3"/>
  <c r="R503" i="3"/>
  <c r="R504" i="3"/>
  <c r="R505" i="3"/>
  <c r="R506" i="3"/>
  <c r="R507" i="3"/>
  <c r="R508" i="3"/>
  <c r="R509" i="3"/>
  <c r="R510" i="3"/>
  <c r="R511" i="3"/>
  <c r="R512" i="3"/>
  <c r="R513" i="3"/>
  <c r="R514" i="3"/>
  <c r="R515" i="3"/>
  <c r="R516" i="3"/>
  <c r="R517" i="3"/>
  <c r="R518" i="3"/>
  <c r="R519" i="3"/>
  <c r="R520" i="3"/>
  <c r="R521" i="3"/>
  <c r="R522" i="3"/>
  <c r="R523" i="3"/>
  <c r="R524" i="3"/>
  <c r="R525" i="3"/>
  <c r="R526" i="3"/>
  <c r="R527" i="3"/>
  <c r="R528" i="3"/>
  <c r="R529" i="3"/>
  <c r="R530" i="3"/>
  <c r="R531" i="3"/>
  <c r="R532" i="3"/>
  <c r="R533" i="3"/>
  <c r="R534" i="3"/>
  <c r="R535" i="3"/>
  <c r="R536" i="3"/>
  <c r="R537" i="3"/>
  <c r="R538" i="3"/>
  <c r="R539" i="3"/>
  <c r="R540" i="3"/>
  <c r="R541" i="3"/>
  <c r="R542" i="3"/>
  <c r="R543" i="3"/>
  <c r="R544" i="3"/>
  <c r="R545" i="3"/>
  <c r="R546" i="3"/>
  <c r="R547" i="3"/>
  <c r="R548" i="3"/>
  <c r="R549" i="3"/>
  <c r="R550" i="3"/>
  <c r="R551" i="3"/>
  <c r="R552" i="3"/>
  <c r="R553" i="3"/>
  <c r="R554" i="3"/>
  <c r="R555" i="3"/>
  <c r="R556" i="3"/>
  <c r="R557" i="3"/>
  <c r="R558" i="3"/>
  <c r="R559" i="3"/>
  <c r="R560" i="3"/>
  <c r="R561" i="3"/>
  <c r="R562" i="3"/>
  <c r="R563" i="3"/>
  <c r="R564" i="3"/>
  <c r="R565" i="3"/>
  <c r="R566" i="3"/>
  <c r="R567" i="3"/>
  <c r="R568" i="3"/>
  <c r="R569" i="3"/>
  <c r="R570" i="3"/>
  <c r="R571" i="3"/>
  <c r="R572" i="3"/>
  <c r="R573" i="3"/>
  <c r="R574" i="3"/>
  <c r="R575" i="3"/>
  <c r="R576" i="3"/>
  <c r="R577" i="3"/>
  <c r="R578" i="3"/>
  <c r="R579" i="3"/>
  <c r="R580" i="3"/>
  <c r="R581" i="3"/>
  <c r="R582" i="3"/>
  <c r="R583" i="3"/>
  <c r="R584" i="3"/>
  <c r="R585" i="3"/>
  <c r="R586" i="3"/>
  <c r="R587" i="3"/>
  <c r="R588" i="3"/>
  <c r="R589" i="3"/>
  <c r="R590" i="3"/>
  <c r="R591" i="3"/>
  <c r="R592" i="3"/>
  <c r="R593" i="3"/>
  <c r="R594" i="3"/>
  <c r="R595" i="3"/>
  <c r="R596" i="3"/>
  <c r="R597" i="3"/>
  <c r="R598" i="3"/>
  <c r="R599" i="3"/>
  <c r="R600" i="3"/>
  <c r="R601" i="3"/>
  <c r="R602" i="3"/>
  <c r="R603" i="3"/>
  <c r="R604" i="3"/>
  <c r="R605" i="3"/>
  <c r="R606" i="3"/>
  <c r="R607" i="3"/>
  <c r="R608" i="3"/>
  <c r="R609" i="3"/>
  <c r="R610" i="3"/>
  <c r="R611" i="3"/>
  <c r="R612" i="3"/>
  <c r="R613" i="3"/>
  <c r="R614" i="3"/>
  <c r="R615" i="3"/>
  <c r="R616" i="3"/>
  <c r="R617" i="3"/>
  <c r="R618" i="3"/>
  <c r="R619" i="3"/>
  <c r="R620" i="3"/>
  <c r="R621" i="3"/>
  <c r="R622" i="3"/>
  <c r="R623" i="3"/>
  <c r="R624" i="3"/>
  <c r="R625" i="3"/>
  <c r="R626" i="3"/>
  <c r="R627" i="3"/>
  <c r="R628" i="3"/>
  <c r="R629" i="3"/>
  <c r="R630" i="3"/>
  <c r="R631" i="3"/>
  <c r="R632" i="3"/>
  <c r="R633" i="3"/>
  <c r="R634" i="3"/>
  <c r="R635" i="3"/>
  <c r="R636" i="3"/>
  <c r="R637" i="3"/>
  <c r="R638" i="3"/>
  <c r="R639" i="3"/>
  <c r="R640" i="3"/>
  <c r="R641" i="3"/>
  <c r="R642" i="3"/>
  <c r="R643" i="3"/>
  <c r="R644" i="3"/>
  <c r="R645" i="3"/>
  <c r="R646" i="3"/>
  <c r="R647" i="3"/>
  <c r="R648" i="3"/>
  <c r="R649" i="3"/>
  <c r="R650" i="3"/>
  <c r="R651" i="3"/>
  <c r="R652" i="3"/>
  <c r="R653" i="3"/>
  <c r="R654" i="3"/>
  <c r="R655" i="3"/>
  <c r="R656" i="3"/>
  <c r="R657" i="3"/>
  <c r="R658" i="3"/>
  <c r="R659" i="3"/>
  <c r="R660" i="3"/>
  <c r="R661" i="3"/>
  <c r="R662" i="3"/>
  <c r="R663" i="3"/>
  <c r="R664" i="3"/>
  <c r="R665" i="3"/>
  <c r="R666" i="3"/>
  <c r="R667" i="3"/>
  <c r="R668" i="3"/>
  <c r="R669" i="3"/>
  <c r="R670" i="3"/>
  <c r="R671" i="3"/>
  <c r="R672" i="3"/>
  <c r="R673" i="3"/>
  <c r="R674" i="3"/>
  <c r="R675" i="3"/>
  <c r="R676" i="3"/>
  <c r="R677" i="3"/>
  <c r="R678" i="3"/>
  <c r="R679" i="3"/>
  <c r="R680" i="3"/>
  <c r="R681" i="3"/>
  <c r="R682" i="3"/>
  <c r="R683" i="3"/>
  <c r="R684" i="3"/>
  <c r="R685" i="3"/>
  <c r="R686" i="3"/>
  <c r="R687" i="3"/>
  <c r="R688" i="3"/>
  <c r="R689" i="3"/>
  <c r="R690" i="3"/>
  <c r="R691" i="3"/>
  <c r="R692" i="3"/>
  <c r="R693" i="3"/>
  <c r="R694" i="3"/>
  <c r="R695" i="3"/>
  <c r="R696" i="3"/>
  <c r="R697" i="3"/>
  <c r="R698" i="3"/>
  <c r="R699" i="3"/>
  <c r="R700" i="3"/>
  <c r="R701" i="3"/>
  <c r="R702" i="3"/>
  <c r="R703" i="3"/>
  <c r="R704" i="3"/>
  <c r="R705" i="3"/>
  <c r="R706" i="3"/>
  <c r="R707" i="3"/>
  <c r="R708" i="3"/>
  <c r="R709" i="3"/>
  <c r="R710" i="3"/>
  <c r="R711" i="3"/>
  <c r="R712" i="3"/>
  <c r="R713" i="3"/>
  <c r="R714" i="3"/>
  <c r="R715" i="3"/>
  <c r="R716" i="3"/>
  <c r="R717" i="3"/>
  <c r="R718" i="3"/>
  <c r="R719" i="3"/>
  <c r="R720" i="3"/>
  <c r="R721" i="3"/>
  <c r="R722" i="3"/>
  <c r="R723" i="3"/>
  <c r="R724" i="3"/>
  <c r="R725" i="3"/>
  <c r="R726" i="3"/>
  <c r="R727" i="3"/>
  <c r="R728" i="3"/>
  <c r="R729" i="3"/>
  <c r="R730" i="3"/>
  <c r="R731" i="3"/>
  <c r="R732" i="3"/>
  <c r="R733" i="3"/>
  <c r="R734" i="3"/>
  <c r="R735" i="3"/>
  <c r="R736" i="3"/>
  <c r="R737" i="3"/>
  <c r="R738" i="3"/>
  <c r="R739" i="3"/>
  <c r="R740" i="3"/>
  <c r="R741" i="3"/>
  <c r="R742" i="3"/>
  <c r="R743" i="3"/>
  <c r="R744" i="3"/>
  <c r="R745" i="3"/>
  <c r="R746" i="3"/>
  <c r="R747" i="3"/>
  <c r="R748" i="3"/>
  <c r="R749" i="3"/>
  <c r="R750" i="3"/>
  <c r="R751" i="3"/>
  <c r="R752" i="3"/>
  <c r="R753" i="3"/>
  <c r="R754" i="3"/>
  <c r="R755" i="3"/>
  <c r="R756" i="3"/>
  <c r="R757" i="3"/>
  <c r="R758" i="3"/>
  <c r="R759" i="3"/>
  <c r="R760" i="3"/>
  <c r="R761" i="3"/>
  <c r="R762" i="3"/>
  <c r="R763" i="3"/>
  <c r="R764" i="3"/>
  <c r="R765" i="3"/>
  <c r="R766" i="3"/>
  <c r="R767" i="3"/>
  <c r="R768" i="3"/>
  <c r="R769" i="3"/>
  <c r="R770" i="3"/>
  <c r="R771" i="3"/>
  <c r="R772" i="3"/>
  <c r="R773" i="3"/>
  <c r="R774" i="3"/>
  <c r="R775" i="3"/>
  <c r="R776" i="3"/>
  <c r="R777" i="3"/>
  <c r="R778" i="3"/>
  <c r="R779" i="3"/>
  <c r="R780" i="3"/>
  <c r="R781" i="3"/>
  <c r="R782" i="3"/>
  <c r="R783" i="3"/>
  <c r="R784" i="3"/>
  <c r="R785" i="3"/>
  <c r="R786" i="3"/>
  <c r="R787" i="3"/>
  <c r="R788" i="3"/>
  <c r="R789" i="3"/>
  <c r="R790" i="3"/>
  <c r="R791" i="3"/>
  <c r="R792" i="3"/>
  <c r="R793" i="3"/>
  <c r="R794" i="3"/>
  <c r="R795" i="3"/>
  <c r="R796" i="3"/>
  <c r="R797" i="3"/>
  <c r="R798" i="3"/>
  <c r="R799" i="3"/>
  <c r="R800" i="3"/>
  <c r="R801" i="3"/>
  <c r="R802" i="3"/>
  <c r="R803" i="3"/>
  <c r="R804" i="3"/>
  <c r="R805" i="3"/>
  <c r="R806" i="3"/>
  <c r="R807" i="3"/>
  <c r="R808" i="3"/>
  <c r="R809" i="3"/>
  <c r="R810" i="3"/>
  <c r="R811" i="3"/>
  <c r="R812" i="3"/>
  <c r="R813" i="3"/>
  <c r="R814" i="3"/>
  <c r="R815" i="3"/>
  <c r="R816" i="3"/>
  <c r="R817" i="3"/>
  <c r="R818" i="3"/>
  <c r="R819" i="3"/>
  <c r="R820" i="3"/>
  <c r="R821" i="3"/>
  <c r="R822" i="3"/>
  <c r="R823" i="3"/>
  <c r="R824" i="3"/>
  <c r="R825" i="3"/>
  <c r="R826" i="3"/>
  <c r="R827" i="3"/>
  <c r="R828" i="3"/>
  <c r="R829" i="3"/>
  <c r="R830" i="3"/>
  <c r="R831" i="3"/>
  <c r="R832" i="3"/>
  <c r="R833" i="3"/>
  <c r="R834" i="3"/>
  <c r="R835" i="3"/>
  <c r="R836" i="3"/>
  <c r="R837" i="3"/>
  <c r="R838" i="3"/>
  <c r="R839" i="3"/>
  <c r="R840" i="3"/>
  <c r="R841" i="3"/>
  <c r="R842" i="3"/>
  <c r="R843" i="3"/>
  <c r="R844" i="3"/>
  <c r="R845" i="3"/>
  <c r="R846" i="3"/>
  <c r="R847" i="3"/>
  <c r="R848" i="3"/>
  <c r="R849" i="3"/>
  <c r="R850" i="3"/>
  <c r="R851" i="3"/>
  <c r="R852" i="3"/>
  <c r="R853" i="3"/>
  <c r="R854" i="3"/>
  <c r="R855" i="3"/>
  <c r="R856" i="3"/>
  <c r="R857" i="3"/>
  <c r="R858" i="3"/>
  <c r="R859" i="3"/>
  <c r="R860" i="3"/>
  <c r="R861" i="3"/>
  <c r="R862" i="3"/>
  <c r="R863" i="3"/>
  <c r="R864" i="3"/>
  <c r="R865" i="3"/>
  <c r="R866" i="3"/>
  <c r="R867" i="3"/>
  <c r="R868" i="3"/>
  <c r="R869" i="3"/>
  <c r="R870" i="3"/>
  <c r="R871" i="3"/>
  <c r="R872" i="3"/>
  <c r="R873" i="3"/>
  <c r="R874" i="3"/>
  <c r="R875" i="3"/>
  <c r="R876" i="3"/>
  <c r="R877" i="3"/>
  <c r="R878" i="3"/>
  <c r="R879" i="3"/>
  <c r="R880" i="3"/>
  <c r="R881" i="3"/>
  <c r="R882" i="3"/>
  <c r="R883" i="3"/>
  <c r="R884" i="3"/>
  <c r="R885" i="3"/>
  <c r="R886" i="3"/>
  <c r="R887" i="3"/>
  <c r="R888" i="3"/>
  <c r="R889" i="3"/>
  <c r="R890" i="3"/>
  <c r="R891" i="3"/>
  <c r="R892" i="3"/>
  <c r="R893" i="3"/>
  <c r="R894" i="3"/>
  <c r="R895" i="3"/>
  <c r="R896" i="3"/>
  <c r="R897" i="3"/>
  <c r="R898" i="3"/>
  <c r="R899" i="3"/>
  <c r="R900" i="3"/>
  <c r="R901" i="3"/>
  <c r="R902" i="3"/>
  <c r="R903" i="3"/>
  <c r="R904" i="3"/>
  <c r="R905" i="3"/>
  <c r="R906" i="3"/>
  <c r="R907" i="3"/>
  <c r="R908" i="3"/>
  <c r="R909" i="3"/>
  <c r="R910" i="3"/>
  <c r="R911" i="3"/>
  <c r="R912" i="3"/>
  <c r="R913" i="3"/>
  <c r="R914" i="3"/>
  <c r="R915" i="3"/>
  <c r="R916" i="3"/>
  <c r="R917" i="3"/>
  <c r="R918" i="3"/>
  <c r="R919" i="3"/>
  <c r="R920" i="3"/>
  <c r="R921" i="3"/>
  <c r="R922" i="3"/>
  <c r="R923" i="3"/>
  <c r="R924" i="3"/>
  <c r="R925" i="3"/>
  <c r="R926" i="3"/>
  <c r="R927" i="3"/>
  <c r="R928" i="3"/>
  <c r="R929" i="3"/>
  <c r="R930" i="3"/>
  <c r="R931" i="3"/>
  <c r="R932" i="3"/>
  <c r="R933" i="3"/>
  <c r="R934" i="3"/>
  <c r="R935" i="3"/>
  <c r="R936" i="3"/>
  <c r="R937" i="3"/>
  <c r="R938" i="3"/>
  <c r="R939" i="3"/>
  <c r="R940" i="3"/>
  <c r="R941" i="3"/>
  <c r="R942" i="3"/>
  <c r="R943" i="3"/>
  <c r="R944" i="3"/>
  <c r="R945" i="3"/>
  <c r="R946" i="3"/>
  <c r="R947" i="3"/>
  <c r="R948" i="3"/>
  <c r="R949" i="3"/>
  <c r="R950" i="3"/>
  <c r="R951" i="3"/>
  <c r="R952" i="3"/>
  <c r="R953" i="3"/>
  <c r="R954" i="3"/>
  <c r="R955" i="3"/>
  <c r="R956" i="3"/>
  <c r="R957" i="3"/>
  <c r="R958" i="3"/>
  <c r="R959" i="3"/>
  <c r="R960" i="3"/>
  <c r="R961" i="3"/>
  <c r="R962" i="3"/>
  <c r="R963" i="3"/>
  <c r="R964" i="3"/>
  <c r="R965" i="3"/>
  <c r="R966" i="3"/>
  <c r="R967" i="3"/>
  <c r="R968" i="3"/>
  <c r="R969" i="3"/>
  <c r="R970" i="3"/>
  <c r="R971" i="3"/>
  <c r="R972" i="3"/>
  <c r="R973" i="3"/>
  <c r="R974" i="3"/>
  <c r="R975" i="3"/>
  <c r="R976" i="3"/>
  <c r="R977" i="3"/>
  <c r="R978" i="3"/>
  <c r="R979" i="3"/>
  <c r="R980" i="3"/>
  <c r="R981" i="3"/>
  <c r="R982" i="3"/>
  <c r="R983" i="3"/>
  <c r="R984" i="3"/>
  <c r="R985" i="3"/>
  <c r="R986" i="3"/>
  <c r="R987" i="3"/>
  <c r="R988" i="3"/>
  <c r="R989" i="3"/>
  <c r="R990" i="3"/>
  <c r="R991" i="3"/>
  <c r="R992" i="3"/>
  <c r="R993" i="3"/>
  <c r="R994" i="3"/>
  <c r="R995" i="3"/>
  <c r="R996" i="3"/>
  <c r="R997" i="3"/>
  <c r="R998" i="3"/>
  <c r="R999" i="3"/>
  <c r="R1000" i="3"/>
  <c r="R1001" i="3"/>
  <c r="R1002" i="3"/>
  <c r="R1003" i="3"/>
  <c r="R1004" i="3"/>
  <c r="R1005" i="3"/>
  <c r="R1006" i="3"/>
  <c r="R1007" i="3"/>
  <c r="R1008" i="3"/>
  <c r="R1009" i="3"/>
  <c r="R1010" i="3"/>
  <c r="R1011" i="3"/>
  <c r="R1012" i="3"/>
  <c r="R1013" i="3"/>
  <c r="R1014" i="3"/>
  <c r="R1015" i="3"/>
  <c r="R1016" i="3"/>
  <c r="R1017" i="3"/>
  <c r="R1018" i="3"/>
  <c r="R1019" i="3"/>
  <c r="R1020" i="3"/>
  <c r="R1021" i="3"/>
  <c r="R1022" i="3"/>
  <c r="R1023" i="3"/>
  <c r="R1024" i="3"/>
  <c r="R1025" i="3"/>
  <c r="R1026" i="3"/>
  <c r="R1027" i="3"/>
  <c r="R1028" i="3"/>
  <c r="R1029" i="3"/>
  <c r="R1030" i="3"/>
  <c r="R1031" i="3"/>
  <c r="R1032" i="3"/>
  <c r="R1033" i="3"/>
  <c r="R1034" i="3"/>
  <c r="R1035" i="3"/>
  <c r="R1036" i="3"/>
  <c r="R1037" i="3"/>
  <c r="R1038" i="3"/>
  <c r="R1039" i="3"/>
  <c r="R1040" i="3"/>
  <c r="R1041" i="3"/>
  <c r="R1042" i="3"/>
  <c r="R1043" i="3"/>
  <c r="R1044" i="3"/>
  <c r="R1045" i="3"/>
  <c r="R1046" i="3"/>
  <c r="R1047" i="3"/>
  <c r="R1048" i="3"/>
  <c r="R1049" i="3"/>
  <c r="R1050" i="3"/>
  <c r="R1051" i="3"/>
  <c r="R1052" i="3"/>
  <c r="R1053" i="3"/>
  <c r="R1054" i="3"/>
  <c r="R1055" i="3"/>
  <c r="R1056" i="3"/>
  <c r="R1057" i="3"/>
  <c r="R1058" i="3"/>
  <c r="R1059" i="3"/>
  <c r="R1060" i="3"/>
  <c r="R1061" i="3"/>
  <c r="R1062" i="3"/>
  <c r="R1063" i="3"/>
  <c r="R1064" i="3"/>
  <c r="R1065" i="3"/>
  <c r="R1066" i="3"/>
  <c r="R1067" i="3"/>
  <c r="R1068" i="3"/>
  <c r="R1069" i="3"/>
  <c r="R1070" i="3"/>
  <c r="R1071" i="3"/>
  <c r="R1072" i="3"/>
  <c r="R1073" i="3"/>
  <c r="R1074" i="3"/>
  <c r="R1075" i="3"/>
  <c r="R1076" i="3"/>
  <c r="R1077" i="3"/>
  <c r="R1078" i="3"/>
  <c r="R1079" i="3"/>
  <c r="R1080" i="3"/>
  <c r="R1081" i="3"/>
  <c r="R1082" i="3"/>
  <c r="R1083" i="3"/>
  <c r="R1084" i="3"/>
  <c r="R1085" i="3"/>
  <c r="R1086" i="3"/>
  <c r="R1087" i="3"/>
  <c r="R1088" i="3"/>
  <c r="R1089" i="3"/>
  <c r="R1090" i="3"/>
  <c r="R1091" i="3"/>
  <c r="R1092" i="3"/>
  <c r="R1093" i="3"/>
  <c r="R1094" i="3"/>
  <c r="R1095" i="3"/>
  <c r="R1096" i="3"/>
  <c r="R1097" i="3"/>
  <c r="R1098" i="3"/>
  <c r="R1099" i="3"/>
  <c r="R1100" i="3"/>
  <c r="R1101" i="3"/>
  <c r="R1102" i="3"/>
  <c r="R1103" i="3"/>
  <c r="R1104" i="3"/>
  <c r="R1105" i="3"/>
  <c r="R1106" i="3"/>
  <c r="R1107" i="3"/>
  <c r="R1108" i="3"/>
  <c r="R1109" i="3"/>
  <c r="R1110" i="3"/>
  <c r="R1111" i="3"/>
  <c r="R1112" i="3"/>
  <c r="R1113" i="3"/>
  <c r="R1114" i="3"/>
  <c r="R1115" i="3"/>
  <c r="R1116" i="3"/>
  <c r="R1117" i="3"/>
  <c r="R1118" i="3"/>
  <c r="R1119" i="3"/>
  <c r="R1120" i="3"/>
  <c r="R1121" i="3"/>
  <c r="R1122" i="3"/>
  <c r="R1123" i="3"/>
  <c r="R1124" i="3"/>
  <c r="R1125" i="3"/>
  <c r="R1126" i="3"/>
  <c r="R1127" i="3"/>
  <c r="R1128" i="3"/>
  <c r="R1129" i="3"/>
  <c r="R1130" i="3"/>
  <c r="R1131" i="3"/>
  <c r="R1132" i="3"/>
  <c r="R1133" i="3"/>
  <c r="R1134" i="3"/>
  <c r="R1135" i="3"/>
  <c r="R1136" i="3"/>
  <c r="R1137" i="3"/>
  <c r="R1138" i="3"/>
  <c r="R1139" i="3"/>
  <c r="R1140" i="3"/>
  <c r="R1141" i="3"/>
  <c r="R1142" i="3"/>
  <c r="R1143" i="3"/>
  <c r="R1144" i="3"/>
  <c r="R1145" i="3"/>
  <c r="R1146" i="3"/>
  <c r="R1147" i="3"/>
  <c r="R1148" i="3"/>
  <c r="R1149" i="3"/>
  <c r="R1150" i="3"/>
  <c r="R1151" i="3"/>
  <c r="R1152" i="3"/>
  <c r="R1153" i="3"/>
  <c r="R1154" i="3"/>
  <c r="R1155" i="3"/>
  <c r="R1156" i="3"/>
  <c r="R1157" i="3"/>
  <c r="R1158" i="3"/>
  <c r="R1159" i="3"/>
  <c r="R1160" i="3"/>
  <c r="R1161" i="3"/>
  <c r="R1162" i="3"/>
  <c r="R1163" i="3"/>
  <c r="R1164" i="3"/>
  <c r="R1165" i="3"/>
  <c r="R1166" i="3"/>
  <c r="R1167" i="3"/>
  <c r="R1168" i="3"/>
  <c r="R1169" i="3"/>
  <c r="R1170" i="3"/>
  <c r="R1171" i="3"/>
  <c r="R1172" i="3"/>
  <c r="R1173" i="3"/>
  <c r="R1174" i="3"/>
  <c r="R1175" i="3"/>
  <c r="R1176" i="3"/>
  <c r="R1177" i="3"/>
  <c r="R1178" i="3"/>
  <c r="R1179" i="3"/>
  <c r="R1180" i="3"/>
  <c r="R1181" i="3"/>
  <c r="R1182" i="3"/>
  <c r="R1183" i="3"/>
  <c r="R1184" i="3"/>
  <c r="R1185" i="3"/>
  <c r="R1186" i="3"/>
  <c r="R1187" i="3"/>
  <c r="R1188" i="3"/>
  <c r="R1189" i="3"/>
  <c r="R1190" i="3"/>
  <c r="R1191" i="3"/>
  <c r="R1192" i="3"/>
  <c r="R1193" i="3"/>
  <c r="R1194" i="3"/>
  <c r="R1195" i="3"/>
  <c r="R1196" i="3"/>
  <c r="R1197" i="3"/>
  <c r="R1198" i="3"/>
  <c r="R1199" i="3"/>
  <c r="R1200" i="3"/>
  <c r="R1201" i="3"/>
  <c r="R1202" i="3"/>
  <c r="R1203" i="3"/>
  <c r="R1204" i="3"/>
  <c r="R1205" i="3"/>
  <c r="R1206" i="3"/>
  <c r="R1207" i="3"/>
  <c r="R1208" i="3"/>
  <c r="R1209" i="3"/>
  <c r="R1210" i="3"/>
  <c r="R1211" i="3"/>
  <c r="R1212" i="3"/>
  <c r="R1213" i="3"/>
  <c r="R1214" i="3"/>
  <c r="R1215" i="3"/>
  <c r="R1216" i="3"/>
  <c r="R1217" i="3"/>
  <c r="R1218" i="3"/>
  <c r="R1219" i="3"/>
  <c r="R1220" i="3"/>
  <c r="R1221" i="3"/>
  <c r="R1222" i="3"/>
  <c r="R1223" i="3"/>
  <c r="R1224" i="3"/>
  <c r="R1225" i="3"/>
  <c r="R1226" i="3"/>
  <c r="R1227" i="3"/>
  <c r="R1228" i="3"/>
  <c r="R1229" i="3"/>
  <c r="R1230" i="3"/>
  <c r="R1231" i="3"/>
  <c r="R1232" i="3"/>
  <c r="R1233" i="3"/>
  <c r="R1234" i="3"/>
  <c r="R1235" i="3"/>
  <c r="R1236" i="3"/>
  <c r="R1237" i="3"/>
  <c r="R1238" i="3"/>
  <c r="R1239" i="3"/>
  <c r="R1240" i="3"/>
  <c r="R1241" i="3"/>
  <c r="R1242" i="3"/>
  <c r="R1243" i="3"/>
  <c r="R1244" i="3"/>
  <c r="R1245" i="3"/>
  <c r="R1246" i="3"/>
  <c r="R1247" i="3"/>
  <c r="R1248" i="3"/>
  <c r="R1249" i="3"/>
  <c r="R1250" i="3"/>
  <c r="R1251" i="3"/>
  <c r="R1252" i="3"/>
  <c r="R1253" i="3"/>
  <c r="R1254" i="3"/>
  <c r="R1255" i="3"/>
  <c r="R1256" i="3"/>
  <c r="R1257" i="3"/>
  <c r="R1258" i="3"/>
  <c r="R1259" i="3"/>
  <c r="R1260" i="3"/>
  <c r="R1261" i="3"/>
  <c r="R1262" i="3"/>
  <c r="R1263" i="3"/>
  <c r="R1264" i="3"/>
  <c r="R1265" i="3"/>
  <c r="R1266" i="3"/>
  <c r="R1267" i="3"/>
  <c r="R1268" i="3"/>
  <c r="R1269" i="3"/>
  <c r="R1270" i="3"/>
  <c r="R1271" i="3"/>
  <c r="R1272" i="3"/>
  <c r="R1273" i="3"/>
  <c r="R1274" i="3"/>
  <c r="R1275" i="3"/>
  <c r="R1276" i="3"/>
  <c r="R1277" i="3"/>
  <c r="R1278" i="3"/>
  <c r="R1279" i="3"/>
  <c r="R1280" i="3"/>
  <c r="R1281" i="3"/>
  <c r="R1282" i="3"/>
  <c r="R1283" i="3"/>
  <c r="R1284" i="3"/>
  <c r="R1285" i="3"/>
  <c r="R1286" i="3"/>
  <c r="R1287" i="3"/>
  <c r="R1288" i="3"/>
  <c r="R1289" i="3"/>
  <c r="R1290" i="3"/>
  <c r="R1291" i="3"/>
  <c r="R1292" i="3"/>
  <c r="R1293" i="3"/>
  <c r="R1294" i="3"/>
  <c r="R1295" i="3"/>
  <c r="R1296" i="3"/>
  <c r="R1297" i="3"/>
  <c r="R1298" i="3"/>
  <c r="R1299" i="3"/>
  <c r="R1300" i="3"/>
  <c r="R1301" i="3"/>
  <c r="R1302" i="3"/>
  <c r="R1303" i="3"/>
  <c r="R1304" i="3"/>
  <c r="R1305" i="3"/>
  <c r="R1306" i="3"/>
  <c r="R1307" i="3"/>
  <c r="R1308" i="3"/>
  <c r="R1309" i="3"/>
  <c r="R1310" i="3"/>
  <c r="R1311" i="3"/>
  <c r="R1312" i="3"/>
  <c r="R1313" i="3"/>
  <c r="R1314" i="3"/>
  <c r="R1315" i="3"/>
  <c r="R1316" i="3"/>
  <c r="R1317" i="3"/>
  <c r="R1318" i="3"/>
  <c r="R1319" i="3"/>
  <c r="R1320" i="3"/>
  <c r="R1321" i="3"/>
  <c r="R1322" i="3"/>
  <c r="R1323" i="3"/>
  <c r="R1324" i="3"/>
  <c r="R1325" i="3"/>
  <c r="R1326" i="3"/>
  <c r="R1327" i="3"/>
  <c r="R1328" i="3"/>
  <c r="R1329" i="3"/>
  <c r="R1330" i="3"/>
  <c r="R1331" i="3"/>
  <c r="R1332" i="3"/>
  <c r="R1333" i="3"/>
  <c r="R1334" i="3"/>
  <c r="R1335" i="3"/>
  <c r="R1336" i="3"/>
  <c r="R1337" i="3"/>
  <c r="R1338" i="3"/>
  <c r="R1339" i="3"/>
  <c r="R1340" i="3"/>
  <c r="R1341" i="3"/>
  <c r="R1342" i="3"/>
  <c r="R1343" i="3"/>
  <c r="R1344" i="3"/>
  <c r="R1345" i="3"/>
  <c r="R1346" i="3"/>
  <c r="R1347" i="3"/>
  <c r="R1348" i="3"/>
  <c r="R1349" i="3"/>
  <c r="R1350" i="3"/>
  <c r="R1351" i="3"/>
  <c r="R1352" i="3"/>
  <c r="R1353" i="3"/>
  <c r="R1354" i="3"/>
  <c r="R1355" i="3"/>
  <c r="R1356" i="3"/>
  <c r="R1357" i="3"/>
  <c r="R1358" i="3"/>
  <c r="R1359" i="3"/>
  <c r="R1360" i="3"/>
  <c r="R1361" i="3"/>
  <c r="R1362" i="3"/>
  <c r="R1363" i="3"/>
  <c r="R1364" i="3"/>
  <c r="R1365" i="3"/>
  <c r="R1366" i="3"/>
  <c r="R1367" i="3"/>
  <c r="R1368" i="3"/>
  <c r="R1369" i="3"/>
  <c r="R1370" i="3"/>
  <c r="R1371" i="3"/>
  <c r="R1372" i="3"/>
  <c r="R1373" i="3"/>
  <c r="R1374" i="3"/>
  <c r="R1375" i="3"/>
  <c r="R1376" i="3"/>
  <c r="R1377" i="3"/>
  <c r="R1378" i="3"/>
  <c r="R1379" i="3"/>
  <c r="R1380" i="3"/>
  <c r="R1381" i="3"/>
  <c r="R1382" i="3"/>
  <c r="R1383" i="3"/>
  <c r="R1384" i="3"/>
  <c r="R1385" i="3"/>
  <c r="R1386" i="3"/>
  <c r="R1387" i="3"/>
  <c r="R1388" i="3"/>
  <c r="R1389" i="3"/>
  <c r="R1390" i="3"/>
  <c r="R1391" i="3"/>
  <c r="R1392" i="3"/>
  <c r="R1393" i="3"/>
  <c r="R1394" i="3"/>
  <c r="R1395" i="3"/>
  <c r="R1396" i="3"/>
  <c r="R1397" i="3"/>
  <c r="R1398" i="3"/>
  <c r="R1399" i="3"/>
  <c r="R1400" i="3"/>
  <c r="R1401" i="3"/>
  <c r="R1402" i="3"/>
  <c r="R1403" i="3"/>
  <c r="R1404" i="3"/>
  <c r="R1405" i="3"/>
  <c r="R1406" i="3"/>
  <c r="R1407" i="3"/>
  <c r="R1408" i="3"/>
  <c r="R1409" i="3"/>
  <c r="R1410" i="3"/>
  <c r="R1411" i="3"/>
  <c r="R1412" i="3"/>
  <c r="R1413" i="3"/>
  <c r="R1414" i="3"/>
  <c r="R1415" i="3"/>
  <c r="R1416" i="3"/>
  <c r="R1417" i="3"/>
  <c r="R1418" i="3"/>
  <c r="R1419" i="3"/>
  <c r="R1420" i="3"/>
  <c r="R1421" i="3"/>
  <c r="R1422" i="3"/>
  <c r="R1423" i="3"/>
  <c r="R1424" i="3"/>
  <c r="R1425" i="3"/>
  <c r="R1426" i="3"/>
  <c r="R1427" i="3"/>
  <c r="R1428" i="3"/>
  <c r="R1429" i="3"/>
  <c r="R1430" i="3"/>
  <c r="R1431" i="3"/>
  <c r="R1432" i="3"/>
  <c r="R1433" i="3"/>
  <c r="R1434" i="3"/>
  <c r="R1435" i="3"/>
  <c r="R1436" i="3"/>
  <c r="R1437" i="3"/>
  <c r="R1438" i="3"/>
  <c r="R1439" i="3"/>
  <c r="R1440" i="3"/>
  <c r="R1441" i="3"/>
  <c r="R1442" i="3"/>
  <c r="R1443" i="3"/>
  <c r="R1444" i="3"/>
  <c r="R1445" i="3"/>
  <c r="R1446" i="3"/>
  <c r="R1447" i="3"/>
  <c r="R1448" i="3"/>
  <c r="R1449" i="3"/>
  <c r="R1450" i="3"/>
  <c r="R1451" i="3"/>
  <c r="R1452" i="3"/>
  <c r="R1453" i="3"/>
  <c r="R1454" i="3"/>
  <c r="R1455" i="3"/>
  <c r="R1456" i="3"/>
  <c r="R1457" i="3"/>
  <c r="R1458" i="3"/>
  <c r="R1459" i="3"/>
  <c r="R1460" i="3"/>
  <c r="R1461" i="3"/>
  <c r="R1462" i="3"/>
  <c r="R1463" i="3"/>
  <c r="R1464" i="3"/>
  <c r="R1465" i="3"/>
  <c r="R1466" i="3"/>
  <c r="R1467" i="3"/>
  <c r="R1468" i="3"/>
  <c r="R1469" i="3"/>
  <c r="R1470" i="3"/>
  <c r="R1471" i="3"/>
  <c r="R1472" i="3"/>
  <c r="R1473" i="3"/>
  <c r="R1474" i="3"/>
  <c r="R1475" i="3"/>
  <c r="R1476" i="3"/>
  <c r="R1477" i="3"/>
  <c r="R1478" i="3"/>
  <c r="R1479" i="3"/>
  <c r="R1480" i="3"/>
  <c r="R1481" i="3"/>
  <c r="R1482" i="3"/>
  <c r="R1483" i="3"/>
  <c r="R1484" i="3"/>
  <c r="R1485" i="3"/>
  <c r="R1486" i="3"/>
  <c r="R1487" i="3"/>
  <c r="R1488" i="3"/>
  <c r="R1489" i="3"/>
  <c r="R1490" i="3"/>
  <c r="R1491" i="3"/>
  <c r="R1492" i="3"/>
  <c r="R1493" i="3"/>
  <c r="R1494" i="3"/>
  <c r="R1495" i="3"/>
  <c r="R1496" i="3"/>
  <c r="R1497" i="3"/>
  <c r="R1498" i="3"/>
  <c r="R1499" i="3"/>
  <c r="R1500" i="3"/>
  <c r="R1501" i="3"/>
  <c r="R1502" i="3"/>
  <c r="R1503" i="3"/>
  <c r="R1504" i="3"/>
  <c r="R1505" i="3"/>
  <c r="R1506" i="3"/>
  <c r="R1507" i="3"/>
  <c r="R1508" i="3"/>
  <c r="R1509" i="3"/>
  <c r="R1510" i="3"/>
  <c r="R1511" i="3"/>
  <c r="R1512" i="3"/>
  <c r="R1513" i="3"/>
  <c r="R1514" i="3"/>
  <c r="R1515" i="3"/>
  <c r="R1516" i="3"/>
  <c r="R1517" i="3"/>
  <c r="R1518" i="3"/>
  <c r="R1519" i="3"/>
  <c r="R1520" i="3"/>
  <c r="R1521" i="3"/>
  <c r="R1522" i="3"/>
  <c r="R1523" i="3"/>
  <c r="R1524" i="3"/>
  <c r="R1525" i="3"/>
  <c r="R1526" i="3"/>
  <c r="R1527" i="3"/>
  <c r="R1528" i="3"/>
  <c r="R1529" i="3"/>
  <c r="R1530" i="3"/>
  <c r="R1531" i="3"/>
  <c r="R1532" i="3"/>
  <c r="R1533" i="3"/>
  <c r="R1534" i="3"/>
  <c r="R1535" i="3"/>
  <c r="R1536" i="3"/>
  <c r="R1537" i="3"/>
  <c r="R1538" i="3"/>
  <c r="R1539" i="3"/>
  <c r="R1540" i="3"/>
  <c r="R1541" i="3"/>
  <c r="R1542" i="3"/>
  <c r="R1543" i="3"/>
  <c r="R1544" i="3"/>
  <c r="R1545" i="3"/>
  <c r="R1546" i="3"/>
  <c r="R1547" i="3"/>
  <c r="R1548" i="3"/>
  <c r="R1549" i="3"/>
  <c r="R1550" i="3"/>
  <c r="R1551" i="3"/>
  <c r="R1552" i="3"/>
  <c r="R1553" i="3"/>
  <c r="R1554" i="3"/>
  <c r="R1555" i="3"/>
  <c r="R1556" i="3"/>
  <c r="R1557" i="3"/>
  <c r="R1558" i="3"/>
  <c r="R1559" i="3"/>
  <c r="R1560" i="3"/>
  <c r="R1561" i="3"/>
  <c r="R1562" i="3"/>
  <c r="R1563" i="3"/>
  <c r="R1564" i="3"/>
  <c r="R1565" i="3"/>
  <c r="R1566" i="3"/>
  <c r="R1567" i="3"/>
  <c r="R1568" i="3"/>
  <c r="R1569" i="3"/>
  <c r="R1570" i="3"/>
  <c r="R1571" i="3"/>
  <c r="R1572" i="3"/>
  <c r="R1573" i="3"/>
  <c r="R1574" i="3"/>
  <c r="R1575" i="3"/>
  <c r="R1576" i="3"/>
  <c r="R1577" i="3"/>
  <c r="R1578" i="3"/>
  <c r="R1579" i="3"/>
  <c r="R1580" i="3"/>
  <c r="R1581" i="3"/>
  <c r="R1582" i="3"/>
  <c r="R1583" i="3"/>
  <c r="R1584" i="3"/>
  <c r="R1585" i="3"/>
  <c r="R1586" i="3"/>
  <c r="R1587" i="3"/>
  <c r="R1588" i="3"/>
  <c r="R1589" i="3"/>
  <c r="R1590" i="3"/>
  <c r="R1591" i="3"/>
  <c r="R1592" i="3"/>
  <c r="R1593" i="3"/>
  <c r="R1594" i="3"/>
  <c r="R1595" i="3"/>
  <c r="R1596" i="3"/>
  <c r="R1597" i="3"/>
  <c r="R1598" i="3"/>
  <c r="R1599" i="3"/>
  <c r="R1600" i="3"/>
  <c r="R1601" i="3"/>
  <c r="R1602" i="3"/>
  <c r="R1603" i="3"/>
  <c r="R1604" i="3"/>
  <c r="R1605" i="3"/>
  <c r="R1606" i="3"/>
  <c r="R1607" i="3"/>
  <c r="R1608" i="3"/>
  <c r="R1609" i="3"/>
  <c r="R1610" i="3"/>
  <c r="R1611" i="3"/>
  <c r="R1612" i="3"/>
  <c r="R1613" i="3"/>
  <c r="R1614" i="3"/>
  <c r="R1615" i="3"/>
  <c r="R1616" i="3"/>
  <c r="R1617" i="3"/>
  <c r="R1618" i="3"/>
  <c r="R1619" i="3"/>
  <c r="R1620" i="3"/>
  <c r="R1621" i="3"/>
  <c r="R1622" i="3"/>
  <c r="R1623" i="3"/>
  <c r="R1624" i="3"/>
  <c r="R1625" i="3"/>
  <c r="R1626" i="3"/>
  <c r="R1627" i="3"/>
  <c r="R1628" i="3"/>
  <c r="R1629" i="3"/>
  <c r="R1630" i="3"/>
  <c r="R1631" i="3"/>
  <c r="R1632" i="3"/>
  <c r="R1633" i="3"/>
  <c r="R1634" i="3"/>
  <c r="R1635" i="3"/>
  <c r="R1636" i="3"/>
  <c r="R1637" i="3"/>
  <c r="R1638" i="3"/>
  <c r="R1639" i="3"/>
  <c r="R1640" i="3"/>
  <c r="R1641" i="3"/>
  <c r="R1642" i="3"/>
  <c r="R1643" i="3"/>
  <c r="R1644" i="3"/>
  <c r="R1645" i="3"/>
  <c r="R1646" i="3"/>
  <c r="R1647" i="3"/>
  <c r="R1648" i="3"/>
  <c r="R1649" i="3"/>
  <c r="R1650" i="3"/>
  <c r="R1651" i="3"/>
  <c r="R1652" i="3"/>
  <c r="R1653" i="3"/>
  <c r="R1654" i="3"/>
  <c r="R1655" i="3"/>
  <c r="R1656" i="3"/>
  <c r="R1657" i="3"/>
  <c r="R1658" i="3"/>
  <c r="R1659" i="3"/>
  <c r="R1660" i="3"/>
  <c r="R1661" i="3"/>
  <c r="R1662" i="3"/>
  <c r="R1663" i="3"/>
  <c r="R1664" i="3"/>
  <c r="R1665" i="3"/>
  <c r="R1666" i="3"/>
  <c r="R1667" i="3"/>
  <c r="R1668" i="3"/>
  <c r="R1669" i="3"/>
  <c r="R1670" i="3"/>
  <c r="R1671" i="3"/>
  <c r="R1672" i="3"/>
  <c r="R1673" i="3"/>
  <c r="R1674" i="3"/>
  <c r="R1675" i="3"/>
  <c r="R1676" i="3"/>
  <c r="R1677" i="3"/>
  <c r="R1678" i="3"/>
  <c r="R1679" i="3"/>
  <c r="R1680" i="3"/>
  <c r="R1681" i="3"/>
  <c r="R1682" i="3"/>
  <c r="R1683" i="3"/>
  <c r="R1684" i="3"/>
  <c r="R1685" i="3"/>
  <c r="R1686" i="3"/>
  <c r="R1687" i="3"/>
  <c r="R1688" i="3"/>
  <c r="R1689" i="3"/>
  <c r="R1690" i="3"/>
  <c r="R1691" i="3"/>
  <c r="R1692" i="3"/>
  <c r="R1693" i="3"/>
  <c r="R1694" i="3"/>
  <c r="R1695" i="3"/>
  <c r="R1696" i="3"/>
  <c r="R1697" i="3"/>
  <c r="R1698" i="3"/>
  <c r="R1699" i="3"/>
  <c r="R1700" i="3"/>
  <c r="R1701" i="3"/>
  <c r="R1702" i="3"/>
  <c r="R1703" i="3"/>
  <c r="R1704" i="3"/>
  <c r="R1705" i="3"/>
  <c r="R1706" i="3"/>
  <c r="R1707" i="3"/>
  <c r="R1708" i="3"/>
  <c r="R1709" i="3"/>
  <c r="Q10" i="3" a="1"/>
  <c r="Q10" i="3" s="1"/>
  <c r="Q11" i="3" a="1"/>
  <c r="Q11" i="3" s="1"/>
  <c r="Q12" i="3" a="1"/>
  <c r="Q12" i="3" s="1"/>
  <c r="Q13" i="3" a="1"/>
  <c r="Q13" i="3" s="1"/>
  <c r="Q14" i="3" a="1"/>
  <c r="Q14" i="3" s="1"/>
  <c r="Q15" i="3" a="1"/>
  <c r="Q15" i="3" s="1"/>
  <c r="Q16" i="3" a="1"/>
  <c r="Q16" i="3" s="1"/>
  <c r="Q17" i="3" a="1"/>
  <c r="Q17" i="3"/>
  <c r="Q18" i="3" a="1"/>
  <c r="Q18" i="3" s="1"/>
  <c r="Q19" i="3" a="1"/>
  <c r="Q19" i="3" s="1"/>
  <c r="Q20" i="3" a="1"/>
  <c r="Q20" i="3" s="1"/>
  <c r="Q21" i="3" a="1"/>
  <c r="Q21" i="3" s="1"/>
  <c r="Q22" i="3" a="1"/>
  <c r="Q22" i="3" s="1"/>
  <c r="Q23" i="3" a="1"/>
  <c r="Q23" i="3" s="1"/>
  <c r="Q24" i="3" a="1"/>
  <c r="Q24" i="3" s="1"/>
  <c r="Q25" i="3" a="1"/>
  <c r="Q25" i="3" s="1"/>
  <c r="Q26" i="3" a="1"/>
  <c r="Q26" i="3" s="1"/>
  <c r="Q27" i="3" a="1"/>
  <c r="Q27" i="3" s="1"/>
  <c r="Q28" i="3" a="1"/>
  <c r="Q28" i="3" s="1"/>
  <c r="Q29" i="3" a="1"/>
  <c r="Q29" i="3" s="1"/>
  <c r="Q30" i="3" a="1"/>
  <c r="Q30" i="3" s="1"/>
  <c r="Q31" i="3" a="1"/>
  <c r="Q31" i="3" s="1"/>
  <c r="Q32" i="3" a="1"/>
  <c r="Q32" i="3" s="1"/>
  <c r="Q33" i="3" a="1"/>
  <c r="Q33" i="3" s="1"/>
  <c r="Q34" i="3" a="1"/>
  <c r="Q34" i="3" s="1"/>
  <c r="Q35" i="3" a="1"/>
  <c r="Q35" i="3" s="1"/>
  <c r="Q36" i="3" a="1"/>
  <c r="Q36" i="3" s="1"/>
  <c r="Q37" i="3" a="1"/>
  <c r="Q37" i="3" s="1"/>
  <c r="Q38" i="3" a="1"/>
  <c r="Q38" i="3" s="1"/>
  <c r="Q39" i="3" a="1"/>
  <c r="Q39" i="3" s="1"/>
  <c r="Q40" i="3" a="1"/>
  <c r="Q40" i="3" s="1"/>
  <c r="Q41" i="3" a="1"/>
  <c r="Q41" i="3" s="1"/>
  <c r="Q42" i="3" a="1"/>
  <c r="Q42" i="3" s="1"/>
  <c r="Q43" i="3" a="1"/>
  <c r="Q43" i="3" s="1"/>
  <c r="Q44" i="3" a="1"/>
  <c r="Q44" i="3" s="1"/>
  <c r="Q45" i="3" a="1"/>
  <c r="Q45" i="3" s="1"/>
  <c r="Q46" i="3" a="1"/>
  <c r="Q46" i="3" s="1"/>
  <c r="Q47" i="3" a="1"/>
  <c r="Q47" i="3" s="1"/>
  <c r="Q48" i="3" a="1"/>
  <c r="Q48" i="3" s="1"/>
  <c r="Q49" i="3" a="1"/>
  <c r="Q49" i="3" s="1"/>
  <c r="Q50" i="3" a="1"/>
  <c r="Q50" i="3" s="1"/>
  <c r="Q51" i="3" a="1"/>
  <c r="Q51" i="3" s="1"/>
  <c r="Q52" i="3" a="1"/>
  <c r="Q52" i="3" s="1"/>
  <c r="Q53" i="3" a="1"/>
  <c r="Q53" i="3" s="1"/>
  <c r="Q54" i="3" a="1"/>
  <c r="Q54" i="3" s="1"/>
  <c r="Q55" i="3" a="1"/>
  <c r="Q55" i="3" s="1"/>
  <c r="Q56" i="3" a="1"/>
  <c r="Q56" i="3" s="1"/>
  <c r="Q57" i="3" a="1"/>
  <c r="Q57" i="3" s="1"/>
  <c r="Q58" i="3" a="1"/>
  <c r="Q58" i="3" s="1"/>
  <c r="Q59" i="3" a="1"/>
  <c r="Q59" i="3" s="1"/>
  <c r="Q60" i="3" a="1"/>
  <c r="Q60" i="3" s="1"/>
  <c r="Q61" i="3" a="1"/>
  <c r="Q61" i="3" s="1"/>
  <c r="Q62" i="3" a="1"/>
  <c r="Q62" i="3" s="1"/>
  <c r="Q63" i="3" a="1"/>
  <c r="Q63" i="3" s="1"/>
  <c r="Q64" i="3" a="1"/>
  <c r="Q64" i="3" s="1"/>
  <c r="Q65" i="3" a="1"/>
  <c r="Q65" i="3" s="1"/>
  <c r="Q66" i="3" a="1"/>
  <c r="Q66" i="3" s="1"/>
  <c r="Q67" i="3" a="1"/>
  <c r="Q67" i="3" s="1"/>
  <c r="Q68" i="3" a="1"/>
  <c r="Q68" i="3" s="1"/>
  <c r="Q69" i="3" a="1"/>
  <c r="Q69" i="3" s="1"/>
  <c r="Q70" i="3" a="1"/>
  <c r="Q70" i="3" s="1"/>
  <c r="Q71" i="3" a="1"/>
  <c r="Q71" i="3" s="1"/>
  <c r="Q72" i="3" a="1"/>
  <c r="Q72" i="3" s="1"/>
  <c r="Q73" i="3" a="1"/>
  <c r="Q73" i="3"/>
  <c r="Q74" i="3" a="1"/>
  <c r="Q74" i="3" s="1"/>
  <c r="Q75" i="3" a="1"/>
  <c r="Q75" i="3" s="1"/>
  <c r="Q76" i="3" a="1"/>
  <c r="Q76" i="3" s="1"/>
  <c r="Q77" i="3" a="1"/>
  <c r="Q77" i="3" s="1"/>
  <c r="Q78" i="3" a="1"/>
  <c r="Q78" i="3" s="1"/>
  <c r="Q79" i="3" a="1"/>
  <c r="Q79" i="3" s="1"/>
  <c r="Q80" i="3" a="1"/>
  <c r="Q80" i="3" s="1"/>
  <c r="Q81" i="3" a="1"/>
  <c r="Q81" i="3" s="1"/>
  <c r="Q82" i="3" a="1"/>
  <c r="Q82" i="3" s="1"/>
  <c r="Q83" i="3" a="1"/>
  <c r="Q83" i="3" s="1"/>
  <c r="Q84" i="3" a="1"/>
  <c r="Q84" i="3" s="1"/>
  <c r="Q85" i="3" a="1"/>
  <c r="Q85" i="3" s="1"/>
  <c r="Q86" i="3" a="1"/>
  <c r="Q86" i="3" s="1"/>
  <c r="Q87" i="3" a="1"/>
  <c r="Q87" i="3" s="1"/>
  <c r="Q88" i="3" a="1"/>
  <c r="Q88" i="3" s="1"/>
  <c r="Q89" i="3" a="1"/>
  <c r="Q89" i="3" s="1"/>
  <c r="Q90" i="3" a="1"/>
  <c r="Q90" i="3" s="1"/>
  <c r="Q91" i="3" a="1"/>
  <c r="Q91" i="3" s="1"/>
  <c r="Q92" i="3" a="1"/>
  <c r="Q92" i="3" s="1"/>
  <c r="Q93" i="3" a="1"/>
  <c r="Q93" i="3" s="1"/>
  <c r="Q94" i="3" a="1"/>
  <c r="Q94" i="3" s="1"/>
  <c r="Q95" i="3" a="1"/>
  <c r="Q95" i="3" s="1"/>
  <c r="Q96" i="3" a="1"/>
  <c r="Q96" i="3" s="1"/>
  <c r="Q97" i="3" a="1"/>
  <c r="Q97" i="3" s="1"/>
  <c r="Q98" i="3" a="1"/>
  <c r="Q98" i="3" s="1"/>
  <c r="Q99" i="3" a="1"/>
  <c r="Q99" i="3" s="1"/>
  <c r="Q100" i="3" a="1"/>
  <c r="Q100" i="3" s="1"/>
  <c r="Q101" i="3" a="1"/>
  <c r="Q101" i="3" s="1"/>
  <c r="Q102" i="3" a="1"/>
  <c r="Q102" i="3" s="1"/>
  <c r="Q103" i="3" a="1"/>
  <c r="Q103" i="3" s="1"/>
  <c r="Q104" i="3" a="1"/>
  <c r="Q104" i="3" s="1"/>
  <c r="Q105" i="3" a="1"/>
  <c r="Q105" i="3" s="1"/>
  <c r="Q106" i="3" a="1"/>
  <c r="Q106" i="3" s="1"/>
  <c r="Q107" i="3" a="1"/>
  <c r="Q107" i="3" s="1"/>
  <c r="Q108" i="3" a="1"/>
  <c r="Q108" i="3" s="1"/>
  <c r="Q109" i="3" a="1"/>
  <c r="Q109" i="3" s="1"/>
  <c r="Q110" i="3" a="1"/>
  <c r="Q110" i="3" s="1"/>
  <c r="Q111" i="3" a="1"/>
  <c r="Q111" i="3" s="1"/>
  <c r="Q112" i="3" a="1"/>
  <c r="Q112" i="3" s="1"/>
  <c r="Q113" i="3" a="1"/>
  <c r="Q113" i="3"/>
  <c r="Q114" i="3" a="1"/>
  <c r="Q114" i="3" s="1"/>
  <c r="Q115" i="3" a="1"/>
  <c r="Q115" i="3" s="1"/>
  <c r="Q116" i="3" a="1"/>
  <c r="Q116" i="3" s="1"/>
  <c r="Q117" i="3" a="1"/>
  <c r="Q117" i="3" s="1"/>
  <c r="Q118" i="3" a="1"/>
  <c r="Q118" i="3" s="1"/>
  <c r="Q119" i="3" a="1"/>
  <c r="Q119" i="3" s="1"/>
  <c r="Q120" i="3" a="1"/>
  <c r="Q120" i="3" s="1"/>
  <c r="Q121" i="3" a="1"/>
  <c r="Q121" i="3" s="1"/>
  <c r="Q122" i="3" a="1"/>
  <c r="Q122" i="3" s="1"/>
  <c r="Q123" i="3" a="1"/>
  <c r="Q123" i="3" s="1"/>
  <c r="Q124" i="3" a="1"/>
  <c r="Q124" i="3" s="1"/>
  <c r="Q125" i="3" a="1"/>
  <c r="Q125" i="3" s="1"/>
  <c r="Q126" i="3" a="1"/>
  <c r="Q126" i="3" s="1"/>
  <c r="Q127" i="3" a="1"/>
  <c r="Q127" i="3" s="1"/>
  <c r="Q128" i="3" a="1"/>
  <c r="Q128" i="3" s="1"/>
  <c r="Q129" i="3" a="1"/>
  <c r="Q129" i="3" s="1"/>
  <c r="Q130" i="3" a="1"/>
  <c r="Q130" i="3" s="1"/>
  <c r="Q131" i="3" a="1"/>
  <c r="Q131" i="3" s="1"/>
  <c r="Q132" i="3" a="1"/>
  <c r="Q132" i="3" s="1"/>
  <c r="Q133" i="3" a="1"/>
  <c r="Q133" i="3" s="1"/>
  <c r="Q134" i="3" a="1"/>
  <c r="Q134" i="3" s="1"/>
  <c r="Q135" i="3" a="1"/>
  <c r="Q135" i="3" s="1"/>
  <c r="Q136" i="3" a="1"/>
  <c r="Q136" i="3" s="1"/>
  <c r="Q137" i="3" a="1"/>
  <c r="Q137" i="3"/>
  <c r="Q138" i="3" a="1"/>
  <c r="Q138" i="3" s="1"/>
  <c r="Q139" i="3" a="1"/>
  <c r="Q139" i="3" s="1"/>
  <c r="Q140" i="3" a="1"/>
  <c r="Q140" i="3" s="1"/>
  <c r="Q141" i="3" a="1"/>
  <c r="Q141" i="3" s="1"/>
  <c r="Q142" i="3" a="1"/>
  <c r="Q142" i="3" s="1"/>
  <c r="Q143" i="3" a="1"/>
  <c r="Q143" i="3" s="1"/>
  <c r="Q144" i="3" a="1"/>
  <c r="Q144" i="3" s="1"/>
  <c r="Q145" i="3" a="1"/>
  <c r="Q145" i="3"/>
  <c r="Q146" i="3" a="1"/>
  <c r="Q146" i="3" s="1"/>
  <c r="Q147" i="3" a="1"/>
  <c r="Q147" i="3" s="1"/>
  <c r="Q148" i="3" a="1"/>
  <c r="Q148" i="3" s="1"/>
  <c r="Q149" i="3" a="1"/>
  <c r="Q149" i="3" s="1"/>
  <c r="Q150" i="3" a="1"/>
  <c r="Q150" i="3" s="1"/>
  <c r="Q151" i="3" a="1"/>
  <c r="Q151" i="3" s="1"/>
  <c r="Q152" i="3" a="1"/>
  <c r="Q152" i="3" s="1"/>
  <c r="Q153" i="3" a="1"/>
  <c r="Q153" i="3" s="1"/>
  <c r="Q154" i="3" a="1"/>
  <c r="Q154" i="3" s="1"/>
  <c r="Q155" i="3" a="1"/>
  <c r="Q155" i="3" s="1"/>
  <c r="Q156" i="3" a="1"/>
  <c r="Q156" i="3" s="1"/>
  <c r="Q157" i="3" a="1"/>
  <c r="Q157" i="3" s="1"/>
  <c r="Q158" i="3" a="1"/>
  <c r="Q158" i="3" s="1"/>
  <c r="Q159" i="3" a="1"/>
  <c r="Q159" i="3" s="1"/>
  <c r="Q160" i="3" a="1"/>
  <c r="Q160" i="3" s="1"/>
  <c r="Q161" i="3" a="1"/>
  <c r="Q161" i="3" s="1"/>
  <c r="Q162" i="3" a="1"/>
  <c r="Q162" i="3" s="1"/>
  <c r="Q163" i="3" a="1"/>
  <c r="Q163" i="3" s="1"/>
  <c r="Q164" i="3" a="1"/>
  <c r="Q164" i="3" s="1"/>
  <c r="Q165" i="3" a="1"/>
  <c r="Q165" i="3" s="1"/>
  <c r="Q166" i="3" a="1"/>
  <c r="Q166" i="3" s="1"/>
  <c r="Q167" i="3" a="1"/>
  <c r="Q167" i="3" s="1"/>
  <c r="Q168" i="3" a="1"/>
  <c r="Q168" i="3" s="1"/>
  <c r="Q169" i="3" a="1"/>
  <c r="Q169" i="3" s="1"/>
  <c r="Q170" i="3" a="1"/>
  <c r="Q170" i="3" s="1"/>
  <c r="Q171" i="3" a="1"/>
  <c r="Q171" i="3" s="1"/>
  <c r="Q172" i="3" a="1"/>
  <c r="Q172" i="3" s="1"/>
  <c r="Q173" i="3" a="1"/>
  <c r="Q173" i="3" s="1"/>
  <c r="Q174" i="3" a="1"/>
  <c r="Q174" i="3" s="1"/>
  <c r="Q175" i="3" a="1"/>
  <c r="Q175" i="3" s="1"/>
  <c r="Q176" i="3" a="1"/>
  <c r="Q176" i="3" s="1"/>
  <c r="Q177" i="3" a="1"/>
  <c r="Q177" i="3"/>
  <c r="Q178" i="3" a="1"/>
  <c r="Q178" i="3" s="1"/>
  <c r="Q179" i="3" a="1"/>
  <c r="Q179" i="3" s="1"/>
  <c r="Q180" i="3" a="1"/>
  <c r="Q180" i="3" s="1"/>
  <c r="Q181" i="3" a="1"/>
  <c r="Q181" i="3" s="1"/>
  <c r="Q182" i="3" a="1"/>
  <c r="Q182" i="3" s="1"/>
  <c r="Q183" i="3" a="1"/>
  <c r="Q183" i="3" s="1"/>
  <c r="Q184" i="3" a="1"/>
  <c r="Q184" i="3" s="1"/>
  <c r="Q185" i="3" a="1"/>
  <c r="Q185" i="3" s="1"/>
  <c r="Q186" i="3" a="1"/>
  <c r="Q186" i="3" s="1"/>
  <c r="Q187" i="3" a="1"/>
  <c r="Q187" i="3" s="1"/>
  <c r="Q188" i="3" a="1"/>
  <c r="Q188" i="3" s="1"/>
  <c r="Q189" i="3" a="1"/>
  <c r="Q189" i="3" s="1"/>
  <c r="Q190" i="3" a="1"/>
  <c r="Q190" i="3" s="1"/>
  <c r="Q191" i="3" a="1"/>
  <c r="Q191" i="3" s="1"/>
  <c r="Q192" i="3" a="1"/>
  <c r="Q192" i="3" s="1"/>
  <c r="Q193" i="3" a="1"/>
  <c r="Q193" i="3" s="1"/>
  <c r="Q194" i="3" a="1"/>
  <c r="Q194" i="3" s="1"/>
  <c r="Q195" i="3" a="1"/>
  <c r="Q195" i="3" s="1"/>
  <c r="Q196" i="3" a="1"/>
  <c r="Q196" i="3" s="1"/>
  <c r="Q197" i="3" a="1"/>
  <c r="Q197" i="3" s="1"/>
  <c r="Q198" i="3" a="1"/>
  <c r="Q198" i="3" s="1"/>
  <c r="Q199" i="3" a="1"/>
  <c r="Q199" i="3" s="1"/>
  <c r="Q200" i="3" a="1"/>
  <c r="Q200" i="3" s="1"/>
  <c r="Q201" i="3" a="1"/>
  <c r="Q201" i="3"/>
  <c r="Q202" i="3" a="1"/>
  <c r="Q202" i="3" s="1"/>
  <c r="Q203" i="3" a="1"/>
  <c r="Q203" i="3" s="1"/>
  <c r="Q204" i="3" a="1"/>
  <c r="Q204" i="3" s="1"/>
  <c r="Q205" i="3" a="1"/>
  <c r="Q205" i="3" s="1"/>
  <c r="Q206" i="3" a="1"/>
  <c r="Q206" i="3" s="1"/>
  <c r="Q207" i="3" a="1"/>
  <c r="Q207" i="3" s="1"/>
  <c r="Q208" i="3" a="1"/>
  <c r="Q208" i="3" s="1"/>
  <c r="Q209" i="3" a="1"/>
  <c r="Q209" i="3" s="1"/>
  <c r="Q210" i="3" a="1"/>
  <c r="Q210" i="3" s="1"/>
  <c r="Q211" i="3" a="1"/>
  <c r="Q211" i="3" s="1"/>
  <c r="Q212" i="3" a="1"/>
  <c r="Q212" i="3" s="1"/>
  <c r="Q213" i="3" a="1"/>
  <c r="Q213" i="3" s="1"/>
  <c r="Q214" i="3" a="1"/>
  <c r="Q214" i="3" s="1"/>
  <c r="Q215" i="3" a="1"/>
  <c r="Q215" i="3" s="1"/>
  <c r="Q216" i="3" a="1"/>
  <c r="Q216" i="3" s="1"/>
  <c r="Q217" i="3" a="1"/>
  <c r="Q217" i="3"/>
  <c r="Q218" i="3" a="1"/>
  <c r="Q218" i="3" s="1"/>
  <c r="Q219" i="3" a="1"/>
  <c r="Q219" i="3" s="1"/>
  <c r="Q220" i="3" a="1"/>
  <c r="Q220" i="3" s="1"/>
  <c r="Q221" i="3" a="1"/>
  <c r="Q221" i="3" s="1"/>
  <c r="Q222" i="3" a="1"/>
  <c r="Q222" i="3" s="1"/>
  <c r="Q223" i="3" a="1"/>
  <c r="Q223" i="3" s="1"/>
  <c r="Q224" i="3" a="1"/>
  <c r="Q224" i="3" s="1"/>
  <c r="Q225" i="3" a="1"/>
  <c r="Q225" i="3" s="1"/>
  <c r="Q226" i="3" a="1"/>
  <c r="Q226" i="3" s="1"/>
  <c r="Q227" i="3" a="1"/>
  <c r="Q227" i="3" s="1"/>
  <c r="Q228" i="3" a="1"/>
  <c r="Q228" i="3" s="1"/>
  <c r="Q229" i="3" a="1"/>
  <c r="Q229" i="3" s="1"/>
  <c r="Q230" i="3" a="1"/>
  <c r="Q230" i="3" s="1"/>
  <c r="Q231" i="3" a="1"/>
  <c r="Q231" i="3" s="1"/>
  <c r="Q232" i="3" a="1"/>
  <c r="Q232" i="3" s="1"/>
  <c r="Q233" i="3" a="1"/>
  <c r="Q233" i="3" s="1"/>
  <c r="Q234" i="3" a="1"/>
  <c r="Q234" i="3" s="1"/>
  <c r="Q235" i="3" a="1"/>
  <c r="Q235" i="3" s="1"/>
  <c r="Q236" i="3" a="1"/>
  <c r="Q236" i="3" s="1"/>
  <c r="Q237" i="3" a="1"/>
  <c r="Q237" i="3" s="1"/>
  <c r="Q238" i="3" a="1"/>
  <c r="Q238" i="3" s="1"/>
  <c r="Q239" i="3" a="1"/>
  <c r="Q239" i="3" s="1"/>
  <c r="Q240" i="3" a="1"/>
  <c r="Q240" i="3" s="1"/>
  <c r="Q241" i="3" a="1"/>
  <c r="Q241" i="3"/>
  <c r="Q242" i="3" a="1"/>
  <c r="Q242" i="3" s="1"/>
  <c r="Q243" i="3" a="1"/>
  <c r="Q243" i="3" s="1"/>
  <c r="Q244" i="3" a="1"/>
  <c r="Q244" i="3" s="1"/>
  <c r="Q245" i="3" a="1"/>
  <c r="Q245" i="3" s="1"/>
  <c r="Q246" i="3" a="1"/>
  <c r="Q246" i="3" s="1"/>
  <c r="Q247" i="3" a="1"/>
  <c r="Q247" i="3" s="1"/>
  <c r="Q248" i="3" a="1"/>
  <c r="Q248" i="3" s="1"/>
  <c r="Q249" i="3" a="1"/>
  <c r="Q249" i="3" s="1"/>
  <c r="Q250" i="3" a="1"/>
  <c r="Q250" i="3" s="1"/>
  <c r="Q251" i="3" a="1"/>
  <c r="Q251" i="3" s="1"/>
  <c r="Q252" i="3" a="1"/>
  <c r="Q252" i="3" s="1"/>
  <c r="Q253" i="3" a="1"/>
  <c r="Q253" i="3" s="1"/>
  <c r="Q254" i="3" a="1"/>
  <c r="Q254" i="3" s="1"/>
  <c r="Q255" i="3" a="1"/>
  <c r="Q255" i="3" s="1"/>
  <c r="Q256" i="3" a="1"/>
  <c r="Q256" i="3" s="1"/>
  <c r="Q257" i="3" a="1"/>
  <c r="Q257" i="3" s="1"/>
  <c r="Q258" i="3" a="1"/>
  <c r="Q258" i="3" s="1"/>
  <c r="Q259" i="3" a="1"/>
  <c r="Q259" i="3" s="1"/>
  <c r="Q260" i="3" a="1"/>
  <c r="Q260" i="3" s="1"/>
  <c r="Q261" i="3" a="1"/>
  <c r="Q261" i="3" s="1"/>
  <c r="Q262" i="3" a="1"/>
  <c r="Q262" i="3" s="1"/>
  <c r="Q263" i="3" a="1"/>
  <c r="Q263" i="3" s="1"/>
  <c r="Q264" i="3" a="1"/>
  <c r="Q264" i="3" s="1"/>
  <c r="Q265" i="3" a="1"/>
  <c r="Q265" i="3"/>
  <c r="Q266" i="3" a="1"/>
  <c r="Q266" i="3" s="1"/>
  <c r="Q267" i="3" a="1"/>
  <c r="Q267" i="3" s="1"/>
  <c r="Q268" i="3" a="1"/>
  <c r="Q268" i="3" s="1"/>
  <c r="Q269" i="3" a="1"/>
  <c r="Q269" i="3" s="1"/>
  <c r="Q270" i="3" a="1"/>
  <c r="Q270" i="3" s="1"/>
  <c r="Q271" i="3" a="1"/>
  <c r="Q271" i="3" s="1"/>
  <c r="Q272" i="3" a="1"/>
  <c r="Q272" i="3" s="1"/>
  <c r="Q273" i="3" a="1"/>
  <c r="Q273" i="3"/>
  <c r="Q274" i="3" a="1"/>
  <c r="Q274" i="3" s="1"/>
  <c r="Q275" i="3" a="1"/>
  <c r="Q275" i="3" s="1"/>
  <c r="Q276" i="3" a="1"/>
  <c r="Q276" i="3" s="1"/>
  <c r="Q277" i="3" a="1"/>
  <c r="Q277" i="3" s="1"/>
  <c r="Q278" i="3" a="1"/>
  <c r="Q278" i="3" s="1"/>
  <c r="Q279" i="3" a="1"/>
  <c r="Q279" i="3" s="1"/>
  <c r="Q280" i="3" a="1"/>
  <c r="Q280" i="3" s="1"/>
  <c r="Q281" i="3" a="1"/>
  <c r="Q281" i="3"/>
  <c r="Q282" i="3" a="1"/>
  <c r="Q282" i="3" s="1"/>
  <c r="Q283" i="3" a="1"/>
  <c r="Q283" i="3" s="1"/>
  <c r="Q284" i="3" a="1"/>
  <c r="Q284" i="3" s="1"/>
  <c r="Q285" i="3" a="1"/>
  <c r="Q285" i="3" s="1"/>
  <c r="Q286" i="3" a="1"/>
  <c r="Q286" i="3" s="1"/>
  <c r="Q287" i="3" a="1"/>
  <c r="Q287" i="3" s="1"/>
  <c r="Q288" i="3" a="1"/>
  <c r="Q288" i="3" s="1"/>
  <c r="Q289" i="3" a="1"/>
  <c r="Q289" i="3" s="1"/>
  <c r="Q290" i="3" a="1"/>
  <c r="Q290" i="3" s="1"/>
  <c r="Q291" i="3" a="1"/>
  <c r="Q291" i="3" s="1"/>
  <c r="Q292" i="3" a="1"/>
  <c r="Q292" i="3" s="1"/>
  <c r="Q293" i="3" a="1"/>
  <c r="Q293" i="3" s="1"/>
  <c r="Q294" i="3" a="1"/>
  <c r="Q294" i="3" s="1"/>
  <c r="Q295" i="3" a="1"/>
  <c r="Q295" i="3" s="1"/>
  <c r="Q296" i="3" a="1"/>
  <c r="Q296" i="3" s="1"/>
  <c r="Q297" i="3" a="1"/>
  <c r="Q297" i="3" s="1"/>
  <c r="Q298" i="3" a="1"/>
  <c r="Q298" i="3" s="1"/>
  <c r="Q299" i="3" a="1"/>
  <c r="Q299" i="3" s="1"/>
  <c r="Q300" i="3" a="1"/>
  <c r="Q300" i="3" s="1"/>
  <c r="Q301" i="3" a="1"/>
  <c r="Q301" i="3" s="1"/>
  <c r="Q302" i="3" a="1"/>
  <c r="Q302" i="3" s="1"/>
  <c r="Q303" i="3" a="1"/>
  <c r="Q303" i="3" s="1"/>
  <c r="Q304" i="3" a="1"/>
  <c r="Q304" i="3" s="1"/>
  <c r="Q305" i="3" a="1"/>
  <c r="Q305" i="3"/>
  <c r="Q306" i="3" a="1"/>
  <c r="Q306" i="3" s="1"/>
  <c r="Q307" i="3" a="1"/>
  <c r="Q307" i="3" s="1"/>
  <c r="Q308" i="3" a="1"/>
  <c r="Q308" i="3" s="1"/>
  <c r="Q309" i="3" a="1"/>
  <c r="Q309" i="3" s="1"/>
  <c r="Q310" i="3" a="1"/>
  <c r="Q310" i="3" s="1"/>
  <c r="Q311" i="3" a="1"/>
  <c r="Q311" i="3" s="1"/>
  <c r="Q312" i="3" a="1"/>
  <c r="Q312" i="3" s="1"/>
  <c r="Q313" i="3" a="1"/>
  <c r="Q313" i="3" s="1"/>
  <c r="Q314" i="3" a="1"/>
  <c r="Q314" i="3" s="1"/>
  <c r="Q315" i="3" a="1"/>
  <c r="Q315" i="3" s="1"/>
  <c r="Q316" i="3" a="1"/>
  <c r="Q316" i="3" s="1"/>
  <c r="Q317" i="3" a="1"/>
  <c r="Q317" i="3" s="1"/>
  <c r="Q318" i="3" a="1"/>
  <c r="Q318" i="3" s="1"/>
  <c r="Q319" i="3" a="1"/>
  <c r="Q319" i="3" s="1"/>
  <c r="Q320" i="3" a="1"/>
  <c r="Q320" i="3" s="1"/>
  <c r="Q321" i="3" a="1"/>
  <c r="Q321" i="3"/>
  <c r="Q322" i="3" a="1"/>
  <c r="Q322" i="3" s="1"/>
  <c r="Q323" i="3" a="1"/>
  <c r="Q323" i="3" s="1"/>
  <c r="Q324" i="3" a="1"/>
  <c r="Q324" i="3" s="1"/>
  <c r="Q325" i="3" a="1"/>
  <c r="Q325" i="3" s="1"/>
  <c r="Q326" i="3" a="1"/>
  <c r="Q326" i="3" s="1"/>
  <c r="Q327" i="3" a="1"/>
  <c r="Q327" i="3" s="1"/>
  <c r="Q328" i="3" a="1"/>
  <c r="Q328" i="3" s="1"/>
  <c r="Q329" i="3" a="1"/>
  <c r="Q329" i="3"/>
  <c r="Q330" i="3" a="1"/>
  <c r="Q330" i="3" s="1"/>
  <c r="Q331" i="3" a="1"/>
  <c r="Q331" i="3" s="1"/>
  <c r="Q332" i="3" a="1"/>
  <c r="Q332" i="3" s="1"/>
  <c r="Q333" i="3" a="1"/>
  <c r="Q333" i="3" s="1"/>
  <c r="Q334" i="3" a="1"/>
  <c r="Q334" i="3" s="1"/>
  <c r="Q335" i="3" a="1"/>
  <c r="Q335" i="3" s="1"/>
  <c r="Q336" i="3" a="1"/>
  <c r="Q336" i="3" s="1"/>
  <c r="Q337" i="3" a="1"/>
  <c r="Q337" i="3" s="1"/>
  <c r="Q338" i="3" a="1"/>
  <c r="Q338" i="3" s="1"/>
  <c r="Q339" i="3" a="1"/>
  <c r="Q339" i="3" s="1"/>
  <c r="Q340" i="3" a="1"/>
  <c r="Q340" i="3" s="1"/>
  <c r="Q341" i="3" a="1"/>
  <c r="Q341" i="3" s="1"/>
  <c r="Q342" i="3" a="1"/>
  <c r="Q342" i="3" s="1"/>
  <c r="Q343" i="3" a="1"/>
  <c r="Q343" i="3" s="1"/>
  <c r="Q344" i="3" a="1"/>
  <c r="Q344" i="3" s="1"/>
  <c r="Q345" i="3" a="1"/>
  <c r="Q345" i="3"/>
  <c r="Q346" i="3" a="1"/>
  <c r="Q346" i="3" s="1"/>
  <c r="Q347" i="3" a="1"/>
  <c r="Q347" i="3" s="1"/>
  <c r="Q348" i="3" a="1"/>
  <c r="Q348" i="3" s="1"/>
  <c r="Q349" i="3" a="1"/>
  <c r="Q349" i="3" s="1"/>
  <c r="Q350" i="3" a="1"/>
  <c r="Q350" i="3" s="1"/>
  <c r="Q351" i="3" a="1"/>
  <c r="Q351" i="3" s="1"/>
  <c r="Q352" i="3" a="1"/>
  <c r="Q352" i="3" s="1"/>
  <c r="Q353" i="3" a="1"/>
  <c r="Q353" i="3" s="1"/>
  <c r="Q354" i="3" a="1"/>
  <c r="Q354" i="3" s="1"/>
  <c r="Q355" i="3" a="1"/>
  <c r="Q355" i="3" s="1"/>
  <c r="Q356" i="3" a="1"/>
  <c r="Q356" i="3" s="1"/>
  <c r="Q357" i="3" a="1"/>
  <c r="Q357" i="3" s="1"/>
  <c r="Q358" i="3" a="1"/>
  <c r="Q358" i="3" s="1"/>
  <c r="Q359" i="3" a="1"/>
  <c r="Q359" i="3" s="1"/>
  <c r="Q360" i="3" a="1"/>
  <c r="Q360" i="3" s="1"/>
  <c r="Q361" i="3" a="1"/>
  <c r="Q361" i="3" s="1"/>
  <c r="Q362" i="3" a="1"/>
  <c r="Q362" i="3" s="1"/>
  <c r="Q363" i="3" a="1"/>
  <c r="Q363" i="3" s="1"/>
  <c r="Q364" i="3" a="1"/>
  <c r="Q364" i="3" s="1"/>
  <c r="Q365" i="3" a="1"/>
  <c r="Q365" i="3" s="1"/>
  <c r="Q366" i="3" a="1"/>
  <c r="Q366" i="3" s="1"/>
  <c r="Q367" i="3" a="1"/>
  <c r="Q367" i="3" s="1"/>
  <c r="Q368" i="3" a="1"/>
  <c r="Q368" i="3" s="1"/>
  <c r="Q369" i="3" a="1"/>
  <c r="Q369" i="3"/>
  <c r="Q370" i="3" a="1"/>
  <c r="Q370" i="3" s="1"/>
  <c r="Q371" i="3" a="1"/>
  <c r="Q371" i="3" s="1"/>
  <c r="Q372" i="3" a="1"/>
  <c r="Q372" i="3" s="1"/>
  <c r="Q373" i="3" a="1"/>
  <c r="Q373" i="3" s="1"/>
  <c r="Q374" i="3" a="1"/>
  <c r="Q374" i="3" s="1"/>
  <c r="Q375" i="3" a="1"/>
  <c r="Q375" i="3" s="1"/>
  <c r="Q376" i="3" a="1"/>
  <c r="Q376" i="3" s="1"/>
  <c r="Q377" i="3" a="1"/>
  <c r="Q377" i="3" s="1"/>
  <c r="Q378" i="3" a="1"/>
  <c r="Q378" i="3" s="1"/>
  <c r="Q379" i="3" a="1"/>
  <c r="Q379" i="3" s="1"/>
  <c r="Q380" i="3" a="1"/>
  <c r="Q380" i="3" s="1"/>
  <c r="Q381" i="3" a="1"/>
  <c r="Q381" i="3" s="1"/>
  <c r="Q382" i="3" a="1"/>
  <c r="Q382" i="3" s="1"/>
  <c r="Q383" i="3" a="1"/>
  <c r="Q383" i="3" s="1"/>
  <c r="Q384" i="3" a="1"/>
  <c r="Q384" i="3" s="1"/>
  <c r="Q385" i="3" a="1"/>
  <c r="Q385" i="3" s="1"/>
  <c r="Q386" i="3" a="1"/>
  <c r="Q386" i="3" s="1"/>
  <c r="Q387" i="3" a="1"/>
  <c r="Q387" i="3" s="1"/>
  <c r="Q388" i="3" a="1"/>
  <c r="Q388" i="3" s="1"/>
  <c r="Q389" i="3" a="1"/>
  <c r="Q389" i="3" s="1"/>
  <c r="Q390" i="3" a="1"/>
  <c r="Q390" i="3" s="1"/>
  <c r="Q391" i="3" a="1"/>
  <c r="Q391" i="3" s="1"/>
  <c r="Q392" i="3" a="1"/>
  <c r="Q392" i="3" s="1"/>
  <c r="Q393" i="3" a="1"/>
  <c r="Q393" i="3"/>
  <c r="Q394" i="3" a="1"/>
  <c r="Q394" i="3" s="1"/>
  <c r="Q395" i="3" a="1"/>
  <c r="Q395" i="3" s="1"/>
  <c r="Q396" i="3" a="1"/>
  <c r="Q396" i="3" s="1"/>
  <c r="Q397" i="3" a="1"/>
  <c r="Q397" i="3" s="1"/>
  <c r="Q398" i="3" a="1"/>
  <c r="Q398" i="3" s="1"/>
  <c r="Q399" i="3" a="1"/>
  <c r="Q399" i="3" s="1"/>
  <c r="Q400" i="3" a="1"/>
  <c r="Q400" i="3" s="1"/>
  <c r="Q401" i="3" a="1"/>
  <c r="Q401" i="3"/>
  <c r="Q402" i="3" a="1"/>
  <c r="Q402" i="3" s="1"/>
  <c r="Q403" i="3" a="1"/>
  <c r="Q403" i="3" s="1"/>
  <c r="Q404" i="3" a="1"/>
  <c r="Q404" i="3" s="1"/>
  <c r="Q405" i="3" a="1"/>
  <c r="Q405" i="3" s="1"/>
  <c r="Q406" i="3" a="1"/>
  <c r="Q406" i="3" s="1"/>
  <c r="Q407" i="3" a="1"/>
  <c r="Q407" i="3" s="1"/>
  <c r="Q408" i="3" a="1"/>
  <c r="Q408" i="3" s="1"/>
  <c r="Q409" i="3" a="1"/>
  <c r="Q409" i="3"/>
  <c r="Q410" i="3" a="1"/>
  <c r="Q410" i="3" s="1"/>
  <c r="Q411" i="3" a="1"/>
  <c r="Q411" i="3" s="1"/>
  <c r="Q412" i="3" a="1"/>
  <c r="Q412" i="3" s="1"/>
  <c r="Q413" i="3" a="1"/>
  <c r="Q413" i="3" s="1"/>
  <c r="Q414" i="3" a="1"/>
  <c r="Q414" i="3" s="1"/>
  <c r="Q415" i="3" a="1"/>
  <c r="Q415" i="3" s="1"/>
  <c r="Q416" i="3" a="1"/>
  <c r="Q416" i="3" s="1"/>
  <c r="Q417" i="3" a="1"/>
  <c r="Q417" i="3" s="1"/>
  <c r="Q418" i="3" a="1"/>
  <c r="Q418" i="3" s="1"/>
  <c r="Q419" i="3" a="1"/>
  <c r="Q419" i="3" s="1"/>
  <c r="Q420" i="3" a="1"/>
  <c r="Q420" i="3" s="1"/>
  <c r="Q421" i="3" a="1"/>
  <c r="Q421" i="3" s="1"/>
  <c r="Q422" i="3" a="1"/>
  <c r="Q422" i="3" s="1"/>
  <c r="Q423" i="3" a="1"/>
  <c r="Q423" i="3" s="1"/>
  <c r="Q424" i="3" a="1"/>
  <c r="Q424" i="3" s="1"/>
  <c r="Q425" i="3" a="1"/>
  <c r="Q425" i="3" s="1"/>
  <c r="Q426" i="3" a="1"/>
  <c r="Q426" i="3" s="1"/>
  <c r="Q427" i="3" a="1"/>
  <c r="Q427" i="3" s="1"/>
  <c r="Q428" i="3" a="1"/>
  <c r="Q428" i="3" s="1"/>
  <c r="Q429" i="3" a="1"/>
  <c r="Q429" i="3" s="1"/>
  <c r="Q430" i="3" a="1"/>
  <c r="Q430" i="3" s="1"/>
  <c r="Q431" i="3" a="1"/>
  <c r="Q431" i="3" s="1"/>
  <c r="Q432" i="3" a="1"/>
  <c r="Q432" i="3" s="1"/>
  <c r="Q433" i="3" a="1"/>
  <c r="Q433" i="3"/>
  <c r="Q434" i="3" a="1"/>
  <c r="Q434" i="3" s="1"/>
  <c r="Q435" i="3" a="1"/>
  <c r="Q435" i="3" s="1"/>
  <c r="Q436" i="3" a="1"/>
  <c r="Q436" i="3" s="1"/>
  <c r="Q437" i="3" a="1"/>
  <c r="Q437" i="3" s="1"/>
  <c r="Q438" i="3" a="1"/>
  <c r="Q438" i="3" s="1"/>
  <c r="Q439" i="3" a="1"/>
  <c r="Q439" i="3" s="1"/>
  <c r="Q440" i="3" a="1"/>
  <c r="Q440" i="3" s="1"/>
  <c r="Q441" i="3" a="1"/>
  <c r="Q441" i="3" s="1"/>
  <c r="Q442" i="3" a="1"/>
  <c r="Q442" i="3" s="1"/>
  <c r="Q443" i="3" a="1"/>
  <c r="Q443" i="3" s="1"/>
  <c r="Q444" i="3" a="1"/>
  <c r="Q444" i="3" s="1"/>
  <c r="Q445" i="3" a="1"/>
  <c r="Q445" i="3" s="1"/>
  <c r="Q446" i="3" a="1"/>
  <c r="Q446" i="3" s="1"/>
  <c r="Q447" i="3" a="1"/>
  <c r="Q447" i="3" s="1"/>
  <c r="Q448" i="3" a="1"/>
  <c r="Q448" i="3" s="1"/>
  <c r="Q449" i="3" a="1"/>
  <c r="Q449" i="3"/>
  <c r="Q450" i="3" a="1"/>
  <c r="Q450" i="3" s="1"/>
  <c r="Q451" i="3" a="1"/>
  <c r="Q451" i="3" s="1"/>
  <c r="Q452" i="3" a="1"/>
  <c r="Q452" i="3" s="1"/>
  <c r="Q453" i="3" a="1"/>
  <c r="Q453" i="3" s="1"/>
  <c r="Q454" i="3" a="1"/>
  <c r="Q454" i="3" s="1"/>
  <c r="Q455" i="3" a="1"/>
  <c r="Q455" i="3" s="1"/>
  <c r="Q456" i="3" a="1"/>
  <c r="Q456" i="3"/>
  <c r="Q457" i="3" a="1"/>
  <c r="Q457" i="3"/>
  <c r="Q458" i="3" a="1"/>
  <c r="Q458" i="3" s="1"/>
  <c r="Q459" i="3" a="1"/>
  <c r="Q459" i="3" s="1"/>
  <c r="Q460" i="3" a="1"/>
  <c r="Q460" i="3" s="1"/>
  <c r="Q461" i="3" a="1"/>
  <c r="Q461" i="3" s="1"/>
  <c r="Q462" i="3" a="1"/>
  <c r="Q462" i="3" s="1"/>
  <c r="Q463" i="3" a="1"/>
  <c r="Q463" i="3" s="1"/>
  <c r="Q464" i="3" a="1"/>
  <c r="Q464" i="3"/>
  <c r="Q465" i="3" a="1"/>
  <c r="Q465" i="3" s="1"/>
  <c r="Q466" i="3" a="1"/>
  <c r="Q466" i="3" s="1"/>
  <c r="Q467" i="3" a="1"/>
  <c r="Q467" i="3" s="1"/>
  <c r="Q468" i="3" a="1"/>
  <c r="Q468" i="3" s="1"/>
  <c r="Q469" i="3" a="1"/>
  <c r="Q469" i="3" s="1"/>
  <c r="Q470" i="3" a="1"/>
  <c r="Q470" i="3" s="1"/>
  <c r="Q471" i="3" a="1"/>
  <c r="Q471" i="3" s="1"/>
  <c r="Q472" i="3" a="1"/>
  <c r="Q472" i="3" s="1"/>
  <c r="Q473" i="3" a="1"/>
  <c r="Q473" i="3" s="1"/>
  <c r="Q474" i="3" a="1"/>
  <c r="Q474" i="3" s="1"/>
  <c r="Q475" i="3" a="1"/>
  <c r="Q475" i="3" s="1"/>
  <c r="Q476" i="3" a="1"/>
  <c r="Q476" i="3" s="1"/>
  <c r="Q477" i="3" a="1"/>
  <c r="Q477" i="3" s="1"/>
  <c r="Q478" i="3" a="1"/>
  <c r="Q478" i="3" s="1"/>
  <c r="Q479" i="3" a="1"/>
  <c r="Q479" i="3" s="1"/>
  <c r="Q480" i="3" a="1"/>
  <c r="Q480" i="3" s="1"/>
  <c r="Q481" i="3" a="1"/>
  <c r="Q481" i="3"/>
  <c r="Q482" i="3" a="1"/>
  <c r="Q482" i="3" s="1"/>
  <c r="Q483" i="3" a="1"/>
  <c r="Q483" i="3" s="1"/>
  <c r="Q484" i="3" a="1"/>
  <c r="Q484" i="3" s="1"/>
  <c r="Q485" i="3" a="1"/>
  <c r="Q485" i="3" s="1"/>
  <c r="Q486" i="3" a="1"/>
  <c r="Q486" i="3" s="1"/>
  <c r="Q487" i="3" a="1"/>
  <c r="Q487" i="3" s="1"/>
  <c r="Q488" i="3" a="1"/>
  <c r="Q488" i="3"/>
  <c r="Q489" i="3" a="1"/>
  <c r="Q489" i="3" s="1"/>
  <c r="Q490" i="3" a="1"/>
  <c r="Q490" i="3" s="1"/>
  <c r="Q491" i="3" a="1"/>
  <c r="Q491" i="3" s="1"/>
  <c r="Q492" i="3" a="1"/>
  <c r="Q492" i="3" s="1"/>
  <c r="Q493" i="3" a="1"/>
  <c r="Q493" i="3" s="1"/>
  <c r="Q494" i="3" a="1"/>
  <c r="Q494" i="3" s="1"/>
  <c r="Q495" i="3" a="1"/>
  <c r="Q495" i="3" s="1"/>
  <c r="Q496" i="3" a="1"/>
  <c r="Q496" i="3"/>
  <c r="Q497" i="3" a="1"/>
  <c r="Q497" i="3" s="1"/>
  <c r="Q498" i="3" a="1"/>
  <c r="Q498" i="3" s="1"/>
  <c r="Q499" i="3" a="1"/>
  <c r="Q499" i="3" s="1"/>
  <c r="Q500" i="3" a="1"/>
  <c r="Q500" i="3" s="1"/>
  <c r="Q501" i="3" a="1"/>
  <c r="Q501" i="3" s="1"/>
  <c r="Q502" i="3" a="1"/>
  <c r="Q502" i="3" s="1"/>
  <c r="Q503" i="3" a="1"/>
  <c r="Q503" i="3" s="1"/>
  <c r="Q504" i="3" a="1"/>
  <c r="Q504" i="3" s="1"/>
  <c r="Q505" i="3" a="1"/>
  <c r="Q505" i="3" s="1"/>
  <c r="Q506" i="3" a="1"/>
  <c r="Q506" i="3" s="1"/>
  <c r="Q507" i="3" a="1"/>
  <c r="Q507" i="3" s="1"/>
  <c r="Q508" i="3" a="1"/>
  <c r="Q508" i="3" s="1"/>
  <c r="Q509" i="3" a="1"/>
  <c r="Q509" i="3" s="1"/>
  <c r="Q510" i="3" a="1"/>
  <c r="Q510" i="3" s="1"/>
  <c r="Q511" i="3" a="1"/>
  <c r="Q511" i="3"/>
  <c r="Q512" i="3" a="1"/>
  <c r="Q512" i="3"/>
  <c r="Q513" i="3" a="1"/>
  <c r="Q513" i="3" s="1"/>
  <c r="Q514" i="3" a="1"/>
  <c r="Q514" i="3" s="1"/>
  <c r="Q515" i="3" a="1"/>
  <c r="Q515" i="3" s="1"/>
  <c r="Q516" i="3" a="1"/>
  <c r="Q516" i="3" s="1"/>
  <c r="Q517" i="3" a="1"/>
  <c r="Q517" i="3" s="1"/>
  <c r="Q518" i="3" a="1"/>
  <c r="Q518" i="3"/>
  <c r="Q519" i="3" a="1"/>
  <c r="Q519" i="3" s="1"/>
  <c r="Q520" i="3" a="1"/>
  <c r="Q520" i="3" s="1"/>
  <c r="Q521" i="3" a="1"/>
  <c r="Q521" i="3" s="1"/>
  <c r="Q522" i="3" a="1"/>
  <c r="Q522" i="3" s="1"/>
  <c r="Q523" i="3" a="1"/>
  <c r="Q523" i="3" s="1"/>
  <c r="Q524" i="3" a="1"/>
  <c r="Q524" i="3" s="1"/>
  <c r="Q525" i="3" a="1"/>
  <c r="Q525" i="3" s="1"/>
  <c r="Q526" i="3" a="1"/>
  <c r="Q526" i="3" s="1"/>
  <c r="Q527" i="3" a="1"/>
  <c r="Q527" i="3"/>
  <c r="Q528" i="3" a="1"/>
  <c r="Q528" i="3" s="1"/>
  <c r="Q529" i="3" a="1"/>
  <c r="Q529" i="3" s="1"/>
  <c r="Q530" i="3" a="1"/>
  <c r="Q530" i="3" s="1"/>
  <c r="Q531" i="3" a="1"/>
  <c r="Q531" i="3"/>
  <c r="Q532" i="3" a="1"/>
  <c r="Q532" i="3" s="1"/>
  <c r="Q533" i="3" a="1"/>
  <c r="Q533" i="3"/>
  <c r="Q534" i="3" a="1"/>
  <c r="Q534" i="3" s="1"/>
  <c r="Q535" i="3" a="1"/>
  <c r="Q535" i="3" s="1"/>
  <c r="Q536" i="3" a="1"/>
  <c r="Q536" i="3" s="1"/>
  <c r="Q537" i="3" a="1"/>
  <c r="Q537" i="3" s="1"/>
  <c r="Q538" i="3" a="1"/>
  <c r="Q538" i="3" s="1"/>
  <c r="Q539" i="3" a="1"/>
  <c r="Q539" i="3"/>
  <c r="Q540" i="3" a="1"/>
  <c r="Q540" i="3" s="1"/>
  <c r="Q541" i="3" a="1"/>
  <c r="Q541" i="3"/>
  <c r="Q542" i="3" a="1"/>
  <c r="Q542" i="3" s="1"/>
  <c r="Q543" i="3" a="1"/>
  <c r="Q543" i="3" s="1"/>
  <c r="Q544" i="3" a="1"/>
  <c r="Q544" i="3" s="1"/>
  <c r="Q545" i="3" a="1"/>
  <c r="Q545" i="3" s="1"/>
  <c r="Q546" i="3" a="1"/>
  <c r="Q546" i="3" s="1"/>
  <c r="Q547" i="3" a="1"/>
  <c r="Q547" i="3"/>
  <c r="Q548" i="3" a="1"/>
  <c r="Q548" i="3" s="1"/>
  <c r="Q549" i="3" a="1"/>
  <c r="Q549" i="3" s="1"/>
  <c r="Q550" i="3" a="1"/>
  <c r="Q550" i="3"/>
  <c r="Q551" i="3" a="1"/>
  <c r="Q551" i="3" s="1"/>
  <c r="Q552" i="3" a="1"/>
  <c r="Q552" i="3" s="1"/>
  <c r="Q553" i="3" a="1"/>
  <c r="Q553" i="3" s="1"/>
  <c r="Q554" i="3" a="1"/>
  <c r="Q554" i="3" s="1"/>
  <c r="Q555" i="3" a="1"/>
  <c r="Q555" i="3"/>
  <c r="Q556" i="3" a="1"/>
  <c r="Q556" i="3"/>
  <c r="Q557" i="3" a="1"/>
  <c r="Q557" i="3"/>
  <c r="Q558" i="3" a="1"/>
  <c r="Q558" i="3"/>
  <c r="Q559" i="3" a="1"/>
  <c r="Q559" i="3" s="1"/>
  <c r="Q560" i="3" a="1"/>
  <c r="Q560" i="3"/>
  <c r="Q561" i="3" a="1"/>
  <c r="Q561" i="3"/>
  <c r="Q562" i="3" a="1"/>
  <c r="Q562" i="3" s="1"/>
  <c r="Q563" i="3" a="1"/>
  <c r="Q563" i="3" s="1"/>
  <c r="Q564" i="3" a="1"/>
  <c r="Q564" i="3" s="1"/>
  <c r="Q565" i="3" a="1"/>
  <c r="Q565" i="3" s="1"/>
  <c r="Q566" i="3" a="1"/>
  <c r="Q566" i="3" s="1"/>
  <c r="Q567" i="3" a="1"/>
  <c r="Q567" i="3"/>
  <c r="Q568" i="3" a="1"/>
  <c r="Q568" i="3" s="1"/>
  <c r="Q569" i="3" a="1"/>
  <c r="Q569" i="3" s="1"/>
  <c r="Q570" i="3" a="1"/>
  <c r="Q570" i="3" s="1"/>
  <c r="Q571" i="3" a="1"/>
  <c r="Q571" i="3"/>
  <c r="Q572" i="3" a="1"/>
  <c r="Q572" i="3"/>
  <c r="Q573" i="3" a="1"/>
  <c r="Q573" i="3"/>
  <c r="Q574" i="3" a="1"/>
  <c r="Q574" i="3"/>
  <c r="Q575" i="3" a="1"/>
  <c r="Q575" i="3"/>
  <c r="Q576" i="3" a="1"/>
  <c r="Q576" i="3" s="1"/>
  <c r="Q577" i="3" a="1"/>
  <c r="Q577" i="3"/>
  <c r="Q578" i="3" a="1"/>
  <c r="Q578" i="3" s="1"/>
  <c r="Q579" i="3" a="1"/>
  <c r="Q579" i="3" s="1"/>
  <c r="Q580" i="3" a="1"/>
  <c r="Q580" i="3" s="1"/>
  <c r="Q581" i="3" a="1"/>
  <c r="Q581" i="3" s="1"/>
  <c r="Q582" i="3" a="1"/>
  <c r="Q582" i="3" s="1"/>
  <c r="Q583" i="3" a="1"/>
  <c r="Q583" i="3" s="1"/>
  <c r="Q584" i="3" a="1"/>
  <c r="Q584" i="3"/>
  <c r="Q585" i="3" a="1"/>
  <c r="Q585" i="3" s="1"/>
  <c r="Q586" i="3" a="1"/>
  <c r="Q586" i="3" s="1"/>
  <c r="Q587" i="3" a="1"/>
  <c r="Q587" i="3"/>
  <c r="Q588" i="3" a="1"/>
  <c r="Q588" i="3"/>
  <c r="Q589" i="3" a="1"/>
  <c r="Q589" i="3"/>
  <c r="Q590" i="3" a="1"/>
  <c r="Q590" i="3"/>
  <c r="Q591" i="3" a="1"/>
  <c r="Q591" i="3"/>
  <c r="Q592" i="3" a="1"/>
  <c r="Q592" i="3"/>
  <c r="Q593" i="3" a="1"/>
  <c r="Q593" i="3" s="1"/>
  <c r="Q594" i="3" a="1"/>
  <c r="Q594" i="3" s="1"/>
  <c r="Q595" i="3" a="1"/>
  <c r="Q595" i="3" s="1"/>
  <c r="Q596" i="3" a="1"/>
  <c r="Q596" i="3" s="1"/>
  <c r="Q597" i="3" a="1"/>
  <c r="Q597" i="3" s="1"/>
  <c r="Q598" i="3" a="1"/>
  <c r="Q598" i="3" s="1"/>
  <c r="Q599" i="3" a="1"/>
  <c r="Q599" i="3" s="1"/>
  <c r="Q600" i="3" a="1"/>
  <c r="Q600" i="3" s="1"/>
  <c r="Q601" i="3" a="1"/>
  <c r="Q601" i="3"/>
  <c r="Q602" i="3" a="1"/>
  <c r="Q602" i="3" s="1"/>
  <c r="Q603" i="3" a="1"/>
  <c r="Q603" i="3"/>
  <c r="Q604" i="3" a="1"/>
  <c r="Q604" i="3"/>
  <c r="Q605" i="3" a="1"/>
  <c r="Q605" i="3"/>
  <c r="Q606" i="3" a="1"/>
  <c r="Q606" i="3"/>
  <c r="Q607" i="3" a="1"/>
  <c r="Q607" i="3"/>
  <c r="Q608" i="3" a="1"/>
  <c r="Q608" i="3"/>
  <c r="Q609" i="3" a="1"/>
  <c r="Q609" i="3"/>
  <c r="Q610" i="3" a="1"/>
  <c r="Q610" i="3" s="1"/>
  <c r="Q611" i="3" a="1"/>
  <c r="Q611" i="3" s="1"/>
  <c r="Q612" i="3" a="1"/>
  <c r="Q612" i="3" s="1"/>
  <c r="Q613" i="3" a="1"/>
  <c r="Q613" i="3" s="1"/>
  <c r="Q614" i="3" a="1"/>
  <c r="Q614" i="3" s="1"/>
  <c r="Q615" i="3" a="1"/>
  <c r="Q615" i="3" s="1"/>
  <c r="Q616" i="3" a="1"/>
  <c r="Q616" i="3" s="1"/>
  <c r="Q617" i="3" a="1"/>
  <c r="Q617" i="3" s="1"/>
  <c r="Q618" i="3" a="1"/>
  <c r="Q618" i="3" s="1"/>
  <c r="Q619" i="3" a="1"/>
  <c r="Q619" i="3" s="1"/>
  <c r="Q620" i="3" a="1"/>
  <c r="Q620" i="3"/>
  <c r="Q621" i="3" a="1"/>
  <c r="Q621" i="3"/>
  <c r="Q622" i="3" a="1"/>
  <c r="Q622" i="3"/>
  <c r="Q623" i="3" a="1"/>
  <c r="Q623" i="3"/>
  <c r="Q624" i="3" a="1"/>
  <c r="Q624" i="3"/>
  <c r="Q625" i="3" a="1"/>
  <c r="Q625" i="3"/>
  <c r="Q626" i="3" a="1"/>
  <c r="Q626" i="3" s="1"/>
  <c r="Q627" i="3" a="1"/>
  <c r="Q627" i="3"/>
  <c r="Q628" i="3" a="1"/>
  <c r="Q628" i="3" s="1"/>
  <c r="Q629" i="3" a="1"/>
  <c r="Q629" i="3" s="1"/>
  <c r="Q630" i="3" a="1"/>
  <c r="Q630" i="3" s="1"/>
  <c r="Q631" i="3" a="1"/>
  <c r="Q631" i="3"/>
  <c r="Q632" i="3" a="1"/>
  <c r="Q632" i="3" s="1"/>
  <c r="Q633" i="3" a="1"/>
  <c r="Q633" i="3" s="1"/>
  <c r="Q634" i="3" a="1"/>
  <c r="Q634" i="3" s="1"/>
  <c r="Q635" i="3" a="1"/>
  <c r="Q635" i="3"/>
  <c r="Q636" i="3" a="1"/>
  <c r="Q636" i="3" s="1"/>
  <c r="Q637" i="3" a="1"/>
  <c r="Q637" i="3"/>
  <c r="Q638" i="3" a="1"/>
  <c r="Q638" i="3"/>
  <c r="Q639" i="3" a="1"/>
  <c r="Q639" i="3"/>
  <c r="Q640" i="3" a="1"/>
  <c r="Q640" i="3"/>
  <c r="Q641" i="3" a="1"/>
  <c r="Q641" i="3"/>
  <c r="Q642" i="3" a="1"/>
  <c r="Q642" i="3" s="1"/>
  <c r="Q643" i="3" a="1"/>
  <c r="Q643" i="3" s="1"/>
  <c r="Q644" i="3" a="1"/>
  <c r="Q644" i="3"/>
  <c r="Q645" i="3" a="1"/>
  <c r="Q645" i="3" s="1"/>
  <c r="Q646" i="3" a="1"/>
  <c r="Q646" i="3" s="1"/>
  <c r="Q647" i="3" a="1"/>
  <c r="Q647" i="3" s="1"/>
  <c r="Q648" i="3" a="1"/>
  <c r="Q648" i="3"/>
  <c r="Q649" i="3" a="1"/>
  <c r="Q649" i="3" s="1"/>
  <c r="Q650" i="3" a="1"/>
  <c r="Q650" i="3" s="1"/>
  <c r="Q651" i="3" a="1"/>
  <c r="Q651" i="3"/>
  <c r="Q652" i="3" a="1"/>
  <c r="Q652" i="3"/>
  <c r="Q653" i="3" a="1"/>
  <c r="Q653" i="3" s="1"/>
  <c r="Q654" i="3" a="1"/>
  <c r="Q654" i="3"/>
  <c r="Q655" i="3" a="1"/>
  <c r="Q655" i="3"/>
  <c r="Q656" i="3" a="1"/>
  <c r="Q656" i="3"/>
  <c r="Q657" i="3" a="1"/>
  <c r="Q657" i="3"/>
  <c r="Q658" i="3" a="1"/>
  <c r="Q658" i="3" s="1"/>
  <c r="Q659" i="3" a="1"/>
  <c r="Q659" i="3" s="1"/>
  <c r="Q660" i="3" a="1"/>
  <c r="Q660" i="3" s="1"/>
  <c r="Q661" i="3" a="1"/>
  <c r="Q661" i="3"/>
  <c r="Q662" i="3" a="1"/>
  <c r="Q662" i="3" s="1"/>
  <c r="Q663" i="3" a="1"/>
  <c r="Q663" i="3" s="1"/>
  <c r="Q664" i="3" a="1"/>
  <c r="Q664" i="3" s="1"/>
  <c r="Q665" i="3" a="1"/>
  <c r="Q665" i="3"/>
  <c r="Q666" i="3" a="1"/>
  <c r="Q666" i="3" s="1"/>
  <c r="Q667" i="3" a="1"/>
  <c r="Q667" i="3"/>
  <c r="Q668" i="3" a="1"/>
  <c r="Q668" i="3"/>
  <c r="Q669" i="3" a="1"/>
  <c r="Q669" i="3"/>
  <c r="Q670" i="3" a="1"/>
  <c r="Q670" i="3" s="1"/>
  <c r="Q671" i="3" a="1"/>
  <c r="Q671" i="3"/>
  <c r="Q672" i="3" a="1"/>
  <c r="Q672" i="3"/>
  <c r="Q673" i="3" a="1"/>
  <c r="Q673" i="3"/>
  <c r="Q674" i="3" a="1"/>
  <c r="Q674" i="3" s="1"/>
  <c r="Q675" i="3" a="1"/>
  <c r="Q675" i="3" s="1"/>
  <c r="Q676" i="3" a="1"/>
  <c r="Q676" i="3" s="1"/>
  <c r="Q677" i="3" a="1"/>
  <c r="Q677" i="3" s="1"/>
  <c r="Q678" i="3" a="1"/>
  <c r="Q678" i="3"/>
  <c r="Q679" i="3" a="1"/>
  <c r="Q679" i="3" s="1"/>
  <c r="Q680" i="3" a="1"/>
  <c r="Q680" i="3" s="1"/>
  <c r="Q681" i="3" a="1"/>
  <c r="Q681" i="3" s="1"/>
  <c r="Q682" i="3" a="1"/>
  <c r="Q682" i="3" s="1"/>
  <c r="Q683" i="3" a="1"/>
  <c r="Q683" i="3"/>
  <c r="Q684" i="3" a="1"/>
  <c r="Q684" i="3"/>
  <c r="Q685" i="3" a="1"/>
  <c r="Q685" i="3"/>
  <c r="Q686" i="3" a="1"/>
  <c r="Q686" i="3"/>
  <c r="Q687" i="3" a="1"/>
  <c r="Q687" i="3" s="1"/>
  <c r="Q688" i="3" a="1"/>
  <c r="Q688" i="3"/>
  <c r="Q689" i="3" a="1"/>
  <c r="Q689" i="3"/>
  <c r="Q690" i="3" a="1"/>
  <c r="Q690" i="3"/>
  <c r="Q691" i="3" a="1"/>
  <c r="Q691" i="3"/>
  <c r="Q692" i="3" a="1"/>
  <c r="Q692" i="3" s="1"/>
  <c r="Q693" i="3" a="1"/>
  <c r="Q693" i="3"/>
  <c r="Q694" i="3" a="1"/>
  <c r="Q694" i="3"/>
  <c r="Q695" i="3" a="1"/>
  <c r="Q695" i="3" s="1"/>
  <c r="Q696" i="3" a="1"/>
  <c r="Q696" i="3"/>
  <c r="Q697" i="3" a="1"/>
  <c r="Q697" i="3"/>
  <c r="Q698" i="3" a="1"/>
  <c r="Q698" i="3"/>
  <c r="Q699" i="3" a="1"/>
  <c r="Q699" i="3"/>
  <c r="Q700" i="3" a="1"/>
  <c r="Q700" i="3" s="1"/>
  <c r="Q701" i="3" a="1"/>
  <c r="Q701" i="3"/>
  <c r="Q702" i="3" a="1"/>
  <c r="Q702" i="3"/>
  <c r="Q703" i="3" a="1"/>
  <c r="Q703" i="3" s="1"/>
  <c r="Q704" i="3" a="1"/>
  <c r="Q704" i="3" s="1"/>
  <c r="Q705" i="3" a="1"/>
  <c r="Q705" i="3"/>
  <c r="Q706" i="3" a="1"/>
  <c r="Q706" i="3"/>
  <c r="Q707" i="3" a="1"/>
  <c r="Q707" i="3"/>
  <c r="Q708" i="3" a="1"/>
  <c r="Q708" i="3" s="1"/>
  <c r="Q709" i="3" a="1"/>
  <c r="Q709" i="3"/>
  <c r="Q710" i="3" a="1"/>
  <c r="Q710" i="3"/>
  <c r="Q711" i="3" a="1"/>
  <c r="Q711" i="3" s="1"/>
  <c r="Q712" i="3" a="1"/>
  <c r="Q712" i="3" s="1"/>
  <c r="Q713" i="3" a="1"/>
  <c r="Q713" i="3"/>
  <c r="Q714" i="3" a="1"/>
  <c r="Q714" i="3"/>
  <c r="Q715" i="3" a="1"/>
  <c r="Q715" i="3"/>
  <c r="Q716" i="3" a="1"/>
  <c r="Q716" i="3" s="1"/>
  <c r="Q717" i="3" a="1"/>
  <c r="Q717" i="3"/>
  <c r="Q718" i="3" a="1"/>
  <c r="Q718" i="3"/>
  <c r="Q719" i="3" a="1"/>
  <c r="Q719" i="3" s="1"/>
  <c r="Q720" i="3" a="1"/>
  <c r="Q720" i="3" s="1"/>
  <c r="Q721" i="3" a="1"/>
  <c r="Q721" i="3"/>
  <c r="Q722" i="3" a="1"/>
  <c r="Q722" i="3"/>
  <c r="Q723" i="3" a="1"/>
  <c r="Q723" i="3"/>
  <c r="Q724" i="3" a="1"/>
  <c r="Q724" i="3" s="1"/>
  <c r="Q725" i="3" a="1"/>
  <c r="Q725" i="3"/>
  <c r="Q726" i="3" a="1"/>
  <c r="Q726" i="3"/>
  <c r="Q727" i="3" a="1"/>
  <c r="Q727" i="3" s="1"/>
  <c r="Q728" i="3" a="1"/>
  <c r="Q728" i="3" s="1"/>
  <c r="Q729" i="3" a="1"/>
  <c r="Q729" i="3"/>
  <c r="Q730" i="3" a="1"/>
  <c r="Q730" i="3"/>
  <c r="Q731" i="3" a="1"/>
  <c r="Q731" i="3"/>
  <c r="Q732" i="3" a="1"/>
  <c r="Q732" i="3" s="1"/>
  <c r="Q733" i="3" a="1"/>
  <c r="Q733" i="3"/>
  <c r="Q734" i="3" a="1"/>
  <c r="Q734" i="3"/>
  <c r="Q735" i="3" a="1"/>
  <c r="Q735" i="3" s="1"/>
  <c r="Q736" i="3" a="1"/>
  <c r="Q736" i="3" s="1"/>
  <c r="Q737" i="3" a="1"/>
  <c r="Q737" i="3"/>
  <c r="Q738" i="3" a="1"/>
  <c r="Q738" i="3"/>
  <c r="Q739" i="3" a="1"/>
  <c r="Q739" i="3" s="1"/>
  <c r="Q740" i="3" a="1"/>
  <c r="Q740" i="3" s="1"/>
  <c r="Q741" i="3" a="1"/>
  <c r="Q741" i="3"/>
  <c r="Q742" i="3" a="1"/>
  <c r="Q742" i="3"/>
  <c r="Q743" i="3" a="1"/>
  <c r="Q743" i="3" s="1"/>
  <c r="Q744" i="3" a="1"/>
  <c r="Q744" i="3" s="1"/>
  <c r="Q745" i="3" a="1"/>
  <c r="Q745" i="3"/>
  <c r="Q746" i="3" a="1"/>
  <c r="Q746" i="3" s="1"/>
  <c r="Q747" i="3" a="1"/>
  <c r="Q747" i="3" s="1"/>
  <c r="Q748" i="3" a="1"/>
  <c r="Q748" i="3" s="1"/>
  <c r="Q749" i="3" a="1"/>
  <c r="Q749" i="3"/>
  <c r="Q750" i="3" a="1"/>
  <c r="Q750" i="3"/>
  <c r="Q751" i="3" a="1"/>
  <c r="Q751" i="3" s="1"/>
  <c r="Q752" i="3" a="1"/>
  <c r="Q752" i="3" s="1"/>
  <c r="Q753" i="3" a="1"/>
  <c r="Q753" i="3"/>
  <c r="Q754" i="3" a="1"/>
  <c r="Q754" i="3" s="1"/>
  <c r="Q755" i="3" a="1"/>
  <c r="Q755" i="3" s="1"/>
  <c r="Q756" i="3" a="1"/>
  <c r="Q756" i="3" s="1"/>
  <c r="Q757" i="3" a="1"/>
  <c r="Q757" i="3"/>
  <c r="Q758" i="3" a="1"/>
  <c r="Q758" i="3" s="1"/>
  <c r="Q759" i="3" a="1"/>
  <c r="Q759" i="3" s="1"/>
  <c r="Q760" i="3" a="1"/>
  <c r="Q760" i="3" s="1"/>
  <c r="Q761" i="3" a="1"/>
  <c r="Q761" i="3"/>
  <c r="Q762" i="3" a="1"/>
  <c r="Q762" i="3" s="1"/>
  <c r="Q763" i="3" a="1"/>
  <c r="Q763" i="3" s="1"/>
  <c r="Q764" i="3" a="1"/>
  <c r="Q764" i="3" s="1"/>
  <c r="Q765" i="3" a="1"/>
  <c r="Q765" i="3"/>
  <c r="Q766" i="3" a="1"/>
  <c r="Q766" i="3" s="1"/>
  <c r="Q767" i="3" a="1"/>
  <c r="Q767" i="3" s="1"/>
  <c r="Q768" i="3" a="1"/>
  <c r="Q768" i="3"/>
  <c r="Q769" i="3" a="1"/>
  <c r="Q769" i="3"/>
  <c r="Q770" i="3" a="1"/>
  <c r="Q770" i="3" s="1"/>
  <c r="Q771" i="3" a="1"/>
  <c r="Q771" i="3" s="1"/>
  <c r="Q772" i="3" a="1"/>
  <c r="Q772" i="3" s="1"/>
  <c r="Q773" i="3" a="1"/>
  <c r="Q773" i="3"/>
  <c r="Q774" i="3" a="1"/>
  <c r="Q774" i="3" s="1"/>
  <c r="Q775" i="3" a="1"/>
  <c r="Q775" i="3" s="1"/>
  <c r="Q776" i="3" a="1"/>
  <c r="Q776" i="3" s="1"/>
  <c r="Q777" i="3" a="1"/>
  <c r="Q777" i="3"/>
  <c r="Q778" i="3" a="1"/>
  <c r="Q778" i="3" s="1"/>
  <c r="Q779" i="3" a="1"/>
  <c r="Q779" i="3" s="1"/>
  <c r="Q780" i="3" a="1"/>
  <c r="Q780" i="3" s="1"/>
  <c r="Q781" i="3" a="1"/>
  <c r="Q781" i="3"/>
  <c r="Q782" i="3" a="1"/>
  <c r="Q782" i="3" s="1"/>
  <c r="Q783" i="3" a="1"/>
  <c r="Q783" i="3" s="1"/>
  <c r="Q784" i="3" a="1"/>
  <c r="Q784" i="3"/>
  <c r="Q785" i="3" a="1"/>
  <c r="Q785" i="3"/>
  <c r="Q786" i="3" a="1"/>
  <c r="Q786" i="3" s="1"/>
  <c r="Q787" i="3" a="1"/>
  <c r="Q787" i="3" s="1"/>
  <c r="Q788" i="3" a="1"/>
  <c r="Q788" i="3" s="1"/>
  <c r="Q789" i="3" a="1"/>
  <c r="Q789" i="3"/>
  <c r="Q790" i="3" a="1"/>
  <c r="Q790" i="3" s="1"/>
  <c r="Q791" i="3" a="1"/>
  <c r="Q791" i="3" s="1"/>
  <c r="Q792" i="3" a="1"/>
  <c r="Q792" i="3" s="1"/>
  <c r="Q793" i="3" a="1"/>
  <c r="Q793" i="3"/>
  <c r="Q794" i="3" a="1"/>
  <c r="Q794" i="3" s="1"/>
  <c r="Q795" i="3" a="1"/>
  <c r="Q795" i="3" s="1"/>
  <c r="Q796" i="3" a="1"/>
  <c r="Q796" i="3" s="1"/>
  <c r="Q797" i="3" a="1"/>
  <c r="Q797" i="3"/>
  <c r="Q798" i="3" a="1"/>
  <c r="Q798" i="3" s="1"/>
  <c r="Q799" i="3" a="1"/>
  <c r="Q799" i="3" s="1"/>
  <c r="Q800" i="3" a="1"/>
  <c r="Q800" i="3" s="1"/>
  <c r="Q801" i="3" a="1"/>
  <c r="Q801" i="3"/>
  <c r="Q802" i="3" a="1"/>
  <c r="Q802" i="3" s="1"/>
  <c r="Q803" i="3" a="1"/>
  <c r="Q803" i="3" s="1"/>
  <c r="Q804" i="3" a="1"/>
  <c r="Q804" i="3" s="1"/>
  <c r="Q805" i="3" a="1"/>
  <c r="Q805" i="3"/>
  <c r="Q806" i="3" a="1"/>
  <c r="Q806" i="3" s="1"/>
  <c r="Q807" i="3" a="1"/>
  <c r="Q807" i="3" s="1"/>
  <c r="Q808" i="3" a="1"/>
  <c r="Q808" i="3" s="1"/>
  <c r="Q809" i="3" a="1"/>
  <c r="Q809" i="3"/>
  <c r="Q810" i="3" a="1"/>
  <c r="Q810" i="3" s="1"/>
  <c r="Q811" i="3" a="1"/>
  <c r="Q811" i="3" s="1"/>
  <c r="Q812" i="3" a="1"/>
  <c r="Q812" i="3" s="1"/>
  <c r="Q813" i="3" a="1"/>
  <c r="Q813" i="3"/>
  <c r="Q814" i="3" a="1"/>
  <c r="Q814" i="3" s="1"/>
  <c r="Q815" i="3" a="1"/>
  <c r="Q815" i="3" s="1"/>
  <c r="Q816" i="3" a="1"/>
  <c r="Q816" i="3" s="1"/>
  <c r="Q817" i="3" a="1"/>
  <c r="Q817" i="3"/>
  <c r="Q818" i="3" a="1"/>
  <c r="Q818" i="3" s="1"/>
  <c r="Q819" i="3" a="1"/>
  <c r="Q819" i="3" s="1"/>
  <c r="Q820" i="3" a="1"/>
  <c r="Q820" i="3" s="1"/>
  <c r="Q821" i="3" a="1"/>
  <c r="Q821" i="3"/>
  <c r="Q822" i="3" a="1"/>
  <c r="Q822" i="3" s="1"/>
  <c r="Q823" i="3" a="1"/>
  <c r="Q823" i="3" s="1"/>
  <c r="Q824" i="3" a="1"/>
  <c r="Q824" i="3" s="1"/>
  <c r="Q825" i="3" a="1"/>
  <c r="Q825" i="3"/>
  <c r="Q826" i="3" a="1"/>
  <c r="Q826" i="3" s="1"/>
  <c r="Q827" i="3" a="1"/>
  <c r="Q827" i="3" s="1"/>
  <c r="Q828" i="3" a="1"/>
  <c r="Q828" i="3" s="1"/>
  <c r="Q829" i="3" a="1"/>
  <c r="Q829" i="3"/>
  <c r="Q830" i="3" a="1"/>
  <c r="Q830" i="3" s="1"/>
  <c r="Q831" i="3" a="1"/>
  <c r="Q831" i="3" s="1"/>
  <c r="Q832" i="3" a="1"/>
  <c r="Q832" i="3" s="1"/>
  <c r="Q833" i="3" a="1"/>
  <c r="Q833" i="3"/>
  <c r="Q834" i="3" a="1"/>
  <c r="Q834" i="3" s="1"/>
  <c r="Q835" i="3" a="1"/>
  <c r="Q835" i="3" s="1"/>
  <c r="Q836" i="3" a="1"/>
  <c r="Q836" i="3" s="1"/>
  <c r="Q837" i="3" a="1"/>
  <c r="Q837" i="3"/>
  <c r="Q838" i="3" a="1"/>
  <c r="Q838" i="3" s="1"/>
  <c r="Q839" i="3" a="1"/>
  <c r="Q839" i="3" s="1"/>
  <c r="Q840" i="3" a="1"/>
  <c r="Q840" i="3" s="1"/>
  <c r="Q841" i="3" a="1"/>
  <c r="Q841" i="3" s="1"/>
  <c r="Q842" i="3" a="1"/>
  <c r="Q842" i="3" s="1"/>
  <c r="Q843" i="3" a="1"/>
  <c r="Q843" i="3" s="1"/>
  <c r="Q844" i="3" a="1"/>
  <c r="Q844" i="3" s="1"/>
  <c r="Q845" i="3" a="1"/>
  <c r="Q845" i="3"/>
  <c r="Q846" i="3" a="1"/>
  <c r="Q846" i="3" s="1"/>
  <c r="Q847" i="3" a="1"/>
  <c r="Q847" i="3" s="1"/>
  <c r="Q848" i="3" a="1"/>
  <c r="Q848" i="3"/>
  <c r="Q849" i="3" a="1"/>
  <c r="Q849" i="3"/>
  <c r="Q850" i="3" a="1"/>
  <c r="Q850" i="3" s="1"/>
  <c r="Q851" i="3" a="1"/>
  <c r="Q851" i="3" s="1"/>
  <c r="Q852" i="3" a="1"/>
  <c r="Q852" i="3" s="1"/>
  <c r="Q853" i="3" a="1"/>
  <c r="Q853" i="3" s="1"/>
  <c r="Q854" i="3" a="1"/>
  <c r="Q854" i="3" s="1"/>
  <c r="Q855" i="3" a="1"/>
  <c r="Q855" i="3" s="1"/>
  <c r="Q856" i="3" a="1"/>
  <c r="Q856" i="3"/>
  <c r="Q857" i="3" a="1"/>
  <c r="Q857" i="3" s="1"/>
  <c r="Q858" i="3" a="1"/>
  <c r="Q858" i="3" s="1"/>
  <c r="Q859" i="3" a="1"/>
  <c r="Q859" i="3" s="1"/>
  <c r="Q860" i="3" a="1"/>
  <c r="Q860" i="3" s="1"/>
  <c r="Q861" i="3" a="1"/>
  <c r="Q861" i="3"/>
  <c r="Q862" i="3" a="1"/>
  <c r="Q862" i="3" s="1"/>
  <c r="Q863" i="3" a="1"/>
  <c r="Q863" i="3" s="1"/>
  <c r="Q864" i="3" a="1"/>
  <c r="Q864" i="3" s="1"/>
  <c r="Q865" i="3" a="1"/>
  <c r="Q865" i="3"/>
  <c r="Q866" i="3" a="1"/>
  <c r="Q866" i="3" s="1"/>
  <c r="Q867" i="3" a="1"/>
  <c r="Q867" i="3" s="1"/>
  <c r="Q868" i="3" a="1"/>
  <c r="Q868" i="3" s="1"/>
  <c r="Q869" i="3" a="1"/>
  <c r="Q869" i="3" s="1"/>
  <c r="Q870" i="3" a="1"/>
  <c r="Q870" i="3" s="1"/>
  <c r="Q871" i="3" a="1"/>
  <c r="Q871" i="3" s="1"/>
  <c r="Q872" i="3" a="1"/>
  <c r="Q872" i="3"/>
  <c r="Q873" i="3" a="1"/>
  <c r="Q873" i="3"/>
  <c r="Q874" i="3" a="1"/>
  <c r="Q874" i="3" s="1"/>
  <c r="Q875" i="3" a="1"/>
  <c r="Q875" i="3" s="1"/>
  <c r="Q876" i="3" a="1"/>
  <c r="Q876" i="3" s="1"/>
  <c r="Q877" i="3" a="1"/>
  <c r="Q877" i="3"/>
  <c r="Q878" i="3" a="1"/>
  <c r="Q878" i="3" s="1"/>
  <c r="Q879" i="3" a="1"/>
  <c r="Q879" i="3" s="1"/>
  <c r="Q880" i="3" a="1"/>
  <c r="Q880" i="3"/>
  <c r="Q881" i="3" a="1"/>
  <c r="Q881" i="3" s="1"/>
  <c r="Q882" i="3" a="1"/>
  <c r="Q882" i="3" s="1"/>
  <c r="Q883" i="3" a="1"/>
  <c r="Q883" i="3" s="1"/>
  <c r="Q884" i="3" a="1"/>
  <c r="Q884" i="3" s="1"/>
  <c r="Q885" i="3" a="1"/>
  <c r="Q885" i="3" s="1"/>
  <c r="Q886" i="3" a="1"/>
  <c r="Q886" i="3" s="1"/>
  <c r="Q887" i="3" a="1"/>
  <c r="Q887" i="3" s="1"/>
  <c r="Q888" i="3" a="1"/>
  <c r="Q888" i="3" s="1"/>
  <c r="Q889" i="3" a="1"/>
  <c r="Q889" i="3" s="1"/>
  <c r="Q890" i="3" a="1"/>
  <c r="Q890" i="3" s="1"/>
  <c r="Q891" i="3" a="1"/>
  <c r="Q891" i="3" s="1"/>
  <c r="Q892" i="3" a="1"/>
  <c r="Q892" i="3" s="1"/>
  <c r="Q893" i="3" a="1"/>
  <c r="Q893" i="3" s="1"/>
  <c r="Q894" i="3" a="1"/>
  <c r="Q894" i="3" s="1"/>
  <c r="Q895" i="3" a="1"/>
  <c r="Q895" i="3" s="1"/>
  <c r="Q896" i="3" a="1"/>
  <c r="Q896" i="3"/>
  <c r="Q897" i="3" a="1"/>
  <c r="Q897" i="3" s="1"/>
  <c r="Q898" i="3" a="1"/>
  <c r="Q898" i="3" s="1"/>
  <c r="Q899" i="3" a="1"/>
  <c r="Q899" i="3" s="1"/>
  <c r="Q900" i="3" a="1"/>
  <c r="Q900" i="3" s="1"/>
  <c r="Q901" i="3" a="1"/>
  <c r="Q901" i="3" s="1"/>
  <c r="Q902" i="3" a="1"/>
  <c r="Q902" i="3" s="1"/>
  <c r="Q903" i="3" a="1"/>
  <c r="Q903" i="3" s="1"/>
  <c r="Q904" i="3" a="1"/>
  <c r="Q904" i="3" s="1"/>
  <c r="Q905" i="3" a="1"/>
  <c r="Q905" i="3" s="1"/>
  <c r="Q906" i="3" a="1"/>
  <c r="Q906" i="3" s="1"/>
  <c r="Q907" i="3" a="1"/>
  <c r="Q907" i="3" s="1"/>
  <c r="Q908" i="3" a="1"/>
  <c r="Q908" i="3" s="1"/>
  <c r="Q909" i="3" a="1"/>
  <c r="Q909" i="3" s="1"/>
  <c r="Q910" i="3" a="1"/>
  <c r="Q910" i="3" s="1"/>
  <c r="Q911" i="3" a="1"/>
  <c r="Q911" i="3" s="1"/>
  <c r="Q912" i="3" a="1"/>
  <c r="Q912" i="3"/>
  <c r="Q913" i="3" a="1"/>
  <c r="Q913" i="3"/>
  <c r="Q914" i="3" a="1"/>
  <c r="Q914" i="3" s="1"/>
  <c r="Q915" i="3" a="1"/>
  <c r="Q915" i="3" s="1"/>
  <c r="Q916" i="3" a="1"/>
  <c r="Q916" i="3" s="1"/>
  <c r="Q917" i="3" a="1"/>
  <c r="Q917" i="3" s="1"/>
  <c r="Q918" i="3" a="1"/>
  <c r="Q918" i="3" s="1"/>
  <c r="Q919" i="3" a="1"/>
  <c r="Q919" i="3" s="1"/>
  <c r="Q920" i="3" a="1"/>
  <c r="Q920" i="3" s="1"/>
  <c r="Q921" i="3" a="1"/>
  <c r="Q921" i="3"/>
  <c r="Q922" i="3" a="1"/>
  <c r="Q922" i="3" s="1"/>
  <c r="Q923" i="3" a="1"/>
  <c r="Q923" i="3" s="1"/>
  <c r="Q924" i="3" a="1"/>
  <c r="Q924" i="3" s="1"/>
  <c r="Q925" i="3" a="1"/>
  <c r="Q925" i="3"/>
  <c r="Q926" i="3" a="1"/>
  <c r="Q926" i="3" s="1"/>
  <c r="Q927" i="3" a="1"/>
  <c r="Q927" i="3" s="1"/>
  <c r="Q928" i="3" a="1"/>
  <c r="Q928" i="3" s="1"/>
  <c r="Q929" i="3" a="1"/>
  <c r="Q929" i="3"/>
  <c r="Q930" i="3" a="1"/>
  <c r="Q930" i="3" s="1"/>
  <c r="Q931" i="3" a="1"/>
  <c r="Q931" i="3" s="1"/>
  <c r="Q932" i="3" a="1"/>
  <c r="Q932" i="3" s="1"/>
  <c r="Q933" i="3" a="1"/>
  <c r="Q933" i="3" s="1"/>
  <c r="Q934" i="3" a="1"/>
  <c r="Q934" i="3" s="1"/>
  <c r="Q935" i="3" a="1"/>
  <c r="Q935" i="3" s="1"/>
  <c r="Q936" i="3" a="1"/>
  <c r="Q936" i="3" s="1"/>
  <c r="Q937" i="3" a="1"/>
  <c r="Q937" i="3"/>
  <c r="Q938" i="3" a="1"/>
  <c r="Q938" i="3" s="1"/>
  <c r="Q939" i="3" a="1"/>
  <c r="Q939" i="3" s="1"/>
  <c r="Q940" i="3" a="1"/>
  <c r="Q940" i="3" s="1"/>
  <c r="Q941" i="3" a="1"/>
  <c r="Q941" i="3"/>
  <c r="Q942" i="3" a="1"/>
  <c r="Q942" i="3" s="1"/>
  <c r="Q943" i="3" a="1"/>
  <c r="Q943" i="3" s="1"/>
  <c r="Q944" i="3" a="1"/>
  <c r="Q944" i="3" s="1"/>
  <c r="Q945" i="3" a="1"/>
  <c r="Q945" i="3"/>
  <c r="Q946" i="3" a="1"/>
  <c r="Q946" i="3" s="1"/>
  <c r="Q947" i="3" a="1"/>
  <c r="Q947" i="3" s="1"/>
  <c r="Q948" i="3" a="1"/>
  <c r="Q948" i="3" s="1"/>
  <c r="Q949" i="3" a="1"/>
  <c r="Q949" i="3"/>
  <c r="Q950" i="3" a="1"/>
  <c r="Q950" i="3" s="1"/>
  <c r="Q951" i="3" a="1"/>
  <c r="Q951" i="3" s="1"/>
  <c r="Q952" i="3" a="1"/>
  <c r="Q952" i="3" s="1"/>
  <c r="Q953" i="3" a="1"/>
  <c r="Q953" i="3"/>
  <c r="Q954" i="3" a="1"/>
  <c r="Q954" i="3" s="1"/>
  <c r="Q955" i="3" a="1"/>
  <c r="Q955" i="3" s="1"/>
  <c r="Q956" i="3" a="1"/>
  <c r="Q956" i="3" s="1"/>
  <c r="Q957" i="3" a="1"/>
  <c r="Q957" i="3" s="1"/>
  <c r="Q958" i="3" a="1"/>
  <c r="Q958" i="3" s="1"/>
  <c r="Q959" i="3" a="1"/>
  <c r="Q959" i="3" s="1"/>
  <c r="Q960" i="3" a="1"/>
  <c r="Q960" i="3"/>
  <c r="Q961" i="3" a="1"/>
  <c r="Q961" i="3" s="1"/>
  <c r="Q962" i="3" a="1"/>
  <c r="Q962" i="3" s="1"/>
  <c r="Q963" i="3" a="1"/>
  <c r="Q963" i="3"/>
  <c r="Q964" i="3" a="1"/>
  <c r="Q964" i="3" s="1"/>
  <c r="Q965" i="3" a="1"/>
  <c r="Q965" i="3" s="1"/>
  <c r="Q966" i="3" a="1"/>
  <c r="Q966" i="3" s="1"/>
  <c r="Q967" i="3" a="1"/>
  <c r="Q967" i="3" s="1"/>
  <c r="Q968" i="3" a="1"/>
  <c r="Q968" i="3" s="1"/>
  <c r="Q969" i="3" a="1"/>
  <c r="Q969" i="3" s="1"/>
  <c r="Q970" i="3" a="1"/>
  <c r="Q970" i="3" s="1"/>
  <c r="Q971" i="3" a="1"/>
  <c r="Q971" i="3"/>
  <c r="Q972" i="3" a="1"/>
  <c r="Q972" i="3" s="1"/>
  <c r="Q973" i="3" a="1"/>
  <c r="Q973" i="3" s="1"/>
  <c r="Q974" i="3" a="1"/>
  <c r="Q974" i="3" s="1"/>
  <c r="Q975" i="3" a="1"/>
  <c r="Q975" i="3" s="1"/>
  <c r="Q976" i="3" a="1"/>
  <c r="Q976" i="3" s="1"/>
  <c r="Q977" i="3" a="1"/>
  <c r="Q977" i="3" s="1"/>
  <c r="Q978" i="3" a="1"/>
  <c r="Q978" i="3" s="1"/>
  <c r="Q979" i="3" a="1"/>
  <c r="Q979" i="3"/>
  <c r="Q980" i="3" a="1"/>
  <c r="Q980" i="3" s="1"/>
  <c r="Q981" i="3" a="1"/>
  <c r="Q981" i="3"/>
  <c r="Q982" i="3" a="1"/>
  <c r="Q982" i="3" s="1"/>
  <c r="Q983" i="3" a="1"/>
  <c r="Q983" i="3" s="1"/>
  <c r="Q984" i="3" a="1"/>
  <c r="Q984" i="3" s="1"/>
  <c r="Q985" i="3" a="1"/>
  <c r="Q985" i="3"/>
  <c r="Q986" i="3" a="1"/>
  <c r="Q986" i="3" s="1"/>
  <c r="Q987" i="3" a="1"/>
  <c r="Q987" i="3" s="1"/>
  <c r="Q988" i="3" a="1"/>
  <c r="Q988" i="3" s="1"/>
  <c r="Q989" i="3" a="1"/>
  <c r="Q989" i="3" s="1"/>
  <c r="Q990" i="3" a="1"/>
  <c r="Q990" i="3" s="1"/>
  <c r="Q991" i="3" a="1"/>
  <c r="Q991" i="3" s="1"/>
  <c r="Q992" i="3" a="1"/>
  <c r="Q992" i="3"/>
  <c r="Q993" i="3" a="1"/>
  <c r="Q993" i="3" s="1"/>
  <c r="Q994" i="3" a="1"/>
  <c r="Q994" i="3" s="1"/>
  <c r="Q995" i="3" a="1"/>
  <c r="Q995" i="3"/>
  <c r="Q996" i="3" a="1"/>
  <c r="Q996" i="3" s="1"/>
  <c r="Q997" i="3" a="1"/>
  <c r="Q997" i="3" s="1"/>
  <c r="Q998" i="3" a="1"/>
  <c r="Q998" i="3" s="1"/>
  <c r="Q999" i="3" a="1"/>
  <c r="Q999" i="3" s="1"/>
  <c r="Q1000" i="3" a="1"/>
  <c r="Q1000" i="3" s="1"/>
  <c r="Q1001" i="3" a="1"/>
  <c r="Q1001" i="3" s="1"/>
  <c r="Q1002" i="3" a="1"/>
  <c r="Q1002" i="3" s="1"/>
  <c r="Q1003" i="3" a="1"/>
  <c r="Q1003" i="3"/>
  <c r="Q1004" i="3" a="1"/>
  <c r="Q1004" i="3" s="1"/>
  <c r="Q1005" i="3" a="1"/>
  <c r="Q1005" i="3" s="1"/>
  <c r="Q1006" i="3" a="1"/>
  <c r="Q1006" i="3" s="1"/>
  <c r="Q1007" i="3" a="1"/>
  <c r="Q1007" i="3" s="1"/>
  <c r="Q1008" i="3" a="1"/>
  <c r="Q1008" i="3" s="1"/>
  <c r="Q1009" i="3" a="1"/>
  <c r="Q1009" i="3" s="1"/>
  <c r="Q1010" i="3" a="1"/>
  <c r="Q1010" i="3" s="1"/>
  <c r="Q1011" i="3" a="1"/>
  <c r="Q1011" i="3"/>
  <c r="Q1012" i="3" a="1"/>
  <c r="Q1012" i="3"/>
  <c r="Q1013" i="3" a="1"/>
  <c r="Q1013" i="3"/>
  <c r="Q1014" i="3" a="1"/>
  <c r="Q1014" i="3" s="1"/>
  <c r="Q1015" i="3" a="1"/>
  <c r="Q1015" i="3" s="1"/>
  <c r="Q1016" i="3" a="1"/>
  <c r="Q1016" i="3"/>
  <c r="Q1017" i="3" a="1"/>
  <c r="Q1017" i="3"/>
  <c r="Q1018" i="3" a="1"/>
  <c r="Q1018" i="3" s="1"/>
  <c r="Q1019" i="3" a="1"/>
  <c r="Q1019" i="3" s="1"/>
  <c r="Q1020" i="3" a="1"/>
  <c r="Q1020" i="3" s="1"/>
  <c r="Q1021" i="3" a="1"/>
  <c r="Q1021" i="3" s="1"/>
  <c r="Q1022" i="3" a="1"/>
  <c r="Q1022" i="3" s="1"/>
  <c r="Q1023" i="3" a="1"/>
  <c r="Q1023" i="3" s="1"/>
  <c r="Q1024" i="3" a="1"/>
  <c r="Q1024" i="3" s="1"/>
  <c r="Q1025" i="3" a="1"/>
  <c r="Q1025" i="3" s="1"/>
  <c r="Q1026" i="3" a="1"/>
  <c r="Q1026" i="3" s="1"/>
  <c r="Q1027" i="3" a="1"/>
  <c r="Q1027" i="3"/>
  <c r="Q1028" i="3" a="1"/>
  <c r="Q1028" i="3"/>
  <c r="Q1029" i="3" a="1"/>
  <c r="Q1029" i="3"/>
  <c r="Q1030" i="3" a="1"/>
  <c r="Q1030" i="3" s="1"/>
  <c r="Q1031" i="3" a="1"/>
  <c r="Q1031" i="3" s="1"/>
  <c r="Q1032" i="3" a="1"/>
  <c r="Q1032" i="3"/>
  <c r="Q1033" i="3" a="1"/>
  <c r="Q1033" i="3"/>
  <c r="Q1034" i="3" a="1"/>
  <c r="Q1034" i="3" s="1"/>
  <c r="Q1035" i="3" a="1"/>
  <c r="Q1035" i="3" s="1"/>
  <c r="Q1036" i="3" a="1"/>
  <c r="Q1036" i="3"/>
  <c r="Q1037" i="3" a="1"/>
  <c r="Q1037" i="3" s="1"/>
  <c r="Q1038" i="3" a="1"/>
  <c r="Q1038" i="3" s="1"/>
  <c r="Q1039" i="3" a="1"/>
  <c r="Q1039" i="3" s="1"/>
  <c r="Q1040" i="3" a="1"/>
  <c r="Q1040" i="3" s="1"/>
  <c r="Q1041" i="3" a="1"/>
  <c r="Q1041" i="3" s="1"/>
  <c r="Q1042" i="3" a="1"/>
  <c r="Q1042" i="3" s="1"/>
  <c r="Q1043" i="3" a="1"/>
  <c r="Q1043" i="3"/>
  <c r="Q1044" i="3" a="1"/>
  <c r="Q1044" i="3" s="1"/>
  <c r="Q1045" i="3" a="1"/>
  <c r="Q1045" i="3"/>
  <c r="Q1046" i="3" a="1"/>
  <c r="Q1046" i="3" s="1"/>
  <c r="Q1047" i="3" a="1"/>
  <c r="Q1047" i="3" s="1"/>
  <c r="Q1048" i="3" a="1"/>
  <c r="Q1048" i="3"/>
  <c r="Q1049" i="3" a="1"/>
  <c r="Q1049" i="3" s="1"/>
  <c r="Q1050" i="3" a="1"/>
  <c r="Q1050" i="3" s="1"/>
  <c r="Q1051" i="3" a="1"/>
  <c r="Q1051" i="3" s="1"/>
  <c r="Q1052" i="3" a="1"/>
  <c r="Q1052" i="3"/>
  <c r="Q1053" i="3" a="1"/>
  <c r="Q1053" i="3" s="1"/>
  <c r="Q1054" i="3" a="1"/>
  <c r="Q1054" i="3" s="1"/>
  <c r="Q1055" i="3" a="1"/>
  <c r="Q1055" i="3" s="1"/>
  <c r="Q1056" i="3" a="1"/>
  <c r="Q1056" i="3"/>
  <c r="Q1057" i="3" a="1"/>
  <c r="Q1057" i="3" s="1"/>
  <c r="Q1058" i="3" a="1"/>
  <c r="Q1058" i="3" s="1"/>
  <c r="Q1059" i="3" a="1"/>
  <c r="Q1059" i="3" s="1"/>
  <c r="Q1060" i="3" a="1"/>
  <c r="Q1060" i="3"/>
  <c r="Q1061" i="3" a="1"/>
  <c r="Q1061" i="3"/>
  <c r="Q1062" i="3" a="1"/>
  <c r="Q1062" i="3" s="1"/>
  <c r="Q1063" i="3" a="1"/>
  <c r="Q1063" i="3" s="1"/>
  <c r="Q1064" i="3" a="1"/>
  <c r="Q1064" i="3" s="1"/>
  <c r="Q1065" i="3" a="1"/>
  <c r="Q1065" i="3"/>
  <c r="Q1066" i="3" a="1"/>
  <c r="Q1066" i="3" s="1"/>
  <c r="Q1067" i="3" a="1"/>
  <c r="Q1067" i="3" s="1"/>
  <c r="Q1068" i="3" a="1"/>
  <c r="Q1068" i="3" s="1"/>
  <c r="Q1069" i="3" a="1"/>
  <c r="Q1069" i="3" s="1"/>
  <c r="Q1070" i="3" a="1"/>
  <c r="Q1070" i="3" s="1"/>
  <c r="Q1071" i="3" a="1"/>
  <c r="Q1071" i="3" s="1"/>
  <c r="Q1072" i="3" a="1"/>
  <c r="Q1072" i="3"/>
  <c r="Q1073" i="3" a="1"/>
  <c r="Q1073" i="3" s="1"/>
  <c r="Q1074" i="3" a="1"/>
  <c r="Q1074" i="3" s="1"/>
  <c r="Q1075" i="3" a="1"/>
  <c r="Q1075" i="3"/>
  <c r="Q1076" i="3" a="1"/>
  <c r="Q1076" i="3"/>
  <c r="Q1077" i="3" a="1"/>
  <c r="Q1077" i="3"/>
  <c r="Q1078" i="3" a="1"/>
  <c r="Q1078" i="3" s="1"/>
  <c r="Q1079" i="3" a="1"/>
  <c r="Q1079" i="3" s="1"/>
  <c r="Q1080" i="3" a="1"/>
  <c r="Q1080" i="3"/>
  <c r="Q1081" i="3" a="1"/>
  <c r="Q1081" i="3"/>
  <c r="Q1082" i="3" a="1"/>
  <c r="Q1082" i="3" s="1"/>
  <c r="Q1083" i="3" a="1"/>
  <c r="Q1083" i="3" s="1"/>
  <c r="Q1084" i="3" a="1"/>
  <c r="Q1084" i="3" s="1"/>
  <c r="Q1085" i="3" a="1"/>
  <c r="Q1085" i="3"/>
  <c r="Q1086" i="3" a="1"/>
  <c r="Q1086" i="3" s="1"/>
  <c r="Q1087" i="3" a="1"/>
  <c r="Q1087" i="3" s="1"/>
  <c r="Q1088" i="3" a="1"/>
  <c r="Q1088" i="3" s="1"/>
  <c r="Q1089" i="3" a="1"/>
  <c r="Q1089" i="3" s="1"/>
  <c r="Q1090" i="3" a="1"/>
  <c r="Q1090" i="3" s="1"/>
  <c r="Q1091" i="3" a="1"/>
  <c r="Q1091" i="3"/>
  <c r="Q1092" i="3" a="1"/>
  <c r="Q1092" i="3"/>
  <c r="Q1093" i="3" a="1"/>
  <c r="Q1093" i="3" s="1"/>
  <c r="Q1094" i="3" a="1"/>
  <c r="Q1094" i="3" s="1"/>
  <c r="Q1095" i="3" a="1"/>
  <c r="Q1095" i="3" s="1"/>
  <c r="Q1096" i="3" a="1"/>
  <c r="Q1096" i="3"/>
  <c r="Q1097" i="3" a="1"/>
  <c r="Q1097" i="3" s="1"/>
  <c r="Q1098" i="3" a="1"/>
  <c r="Q1098" i="3" s="1"/>
  <c r="Q1099" i="3" a="1"/>
  <c r="Q1099" i="3" s="1"/>
  <c r="Q1100" i="3" a="1"/>
  <c r="Q1100" i="3" s="1"/>
  <c r="Q1101" i="3" a="1"/>
  <c r="Q1101" i="3"/>
  <c r="Q1102" i="3" a="1"/>
  <c r="Q1102" i="3" s="1"/>
  <c r="Q1103" i="3" a="1"/>
  <c r="Q1103" i="3" s="1"/>
  <c r="Q1104" i="3" a="1"/>
  <c r="Q1104" i="3" s="1"/>
  <c r="Q1105" i="3" a="1"/>
  <c r="Q1105" i="3"/>
  <c r="Q1106" i="3" a="1"/>
  <c r="Q1106" i="3" s="1"/>
  <c r="Q1107" i="3" a="1"/>
  <c r="Q1107" i="3" s="1"/>
  <c r="Q1108" i="3" a="1"/>
  <c r="Q1108" i="3" s="1"/>
  <c r="Q1109" i="3" a="1"/>
  <c r="Q1109" i="3"/>
  <c r="Q1110" i="3" a="1"/>
  <c r="Q1110" i="3" s="1"/>
  <c r="Q1111" i="3" a="1"/>
  <c r="Q1111" i="3" s="1"/>
  <c r="Q1112" i="3" a="1"/>
  <c r="Q1112" i="3"/>
  <c r="Q1113" i="3" a="1"/>
  <c r="Q1113" i="3" s="1"/>
  <c r="Q1114" i="3" a="1"/>
  <c r="Q1114" i="3" s="1"/>
  <c r="Q1115" i="3" a="1"/>
  <c r="Q1115" i="3"/>
  <c r="Q1116" i="3" a="1"/>
  <c r="Q1116" i="3" s="1"/>
  <c r="Q1117" i="3" a="1"/>
  <c r="Q1117" i="3"/>
  <c r="Q1118" i="3" a="1"/>
  <c r="Q1118" i="3" s="1"/>
  <c r="Q1119" i="3" a="1"/>
  <c r="Q1119" i="3" s="1"/>
  <c r="Q1120" i="3" a="1"/>
  <c r="Q1120" i="3" s="1"/>
  <c r="Q1121" i="3" a="1"/>
  <c r="Q1121" i="3"/>
  <c r="Q1122" i="3" a="1"/>
  <c r="Q1122" i="3" s="1"/>
  <c r="Q1123" i="3" a="1"/>
  <c r="Q1123" i="3" s="1"/>
  <c r="Q1124" i="3" a="1"/>
  <c r="Q1124" i="3"/>
  <c r="Q1125" i="3" a="1"/>
  <c r="Q1125" i="3"/>
  <c r="Q1126" i="3" a="1"/>
  <c r="Q1126" i="3" s="1"/>
  <c r="Q1127" i="3" a="1"/>
  <c r="Q1127" i="3" s="1"/>
  <c r="Q1128" i="3" a="1"/>
  <c r="Q1128" i="3" s="1"/>
  <c r="Q1129" i="3" a="1"/>
  <c r="Q1129" i="3" s="1"/>
  <c r="Q1130" i="3" a="1"/>
  <c r="Q1130" i="3" s="1"/>
  <c r="Q1131" i="3" a="1"/>
  <c r="Q1131" i="3"/>
  <c r="Q1132" i="3" a="1"/>
  <c r="Q1132" i="3" s="1"/>
  <c r="Q1133" i="3" a="1"/>
  <c r="Q1133" i="3"/>
  <c r="Q1134" i="3" a="1"/>
  <c r="Q1134" i="3" s="1"/>
  <c r="Q1135" i="3" a="1"/>
  <c r="Q1135" i="3" s="1"/>
  <c r="Q1136" i="3" a="1"/>
  <c r="Q1136" i="3" s="1"/>
  <c r="Q1137" i="3" a="1"/>
  <c r="Q1137" i="3" s="1"/>
  <c r="Q1138" i="3" a="1"/>
  <c r="Q1138" i="3" s="1"/>
  <c r="Q1139" i="3" a="1"/>
  <c r="Q1139" i="3"/>
  <c r="Q1140" i="3" a="1"/>
  <c r="Q1140" i="3"/>
  <c r="Q1141" i="3" a="1"/>
  <c r="Q1141" i="3" s="1"/>
  <c r="Q1142" i="3" a="1"/>
  <c r="Q1142" i="3" s="1"/>
  <c r="Q1143" i="3" a="1"/>
  <c r="Q1143" i="3"/>
  <c r="Q1144" i="3" a="1"/>
  <c r="Q1144" i="3" s="1"/>
  <c r="Q1145" i="3" a="1"/>
  <c r="Q1145" i="3" s="1"/>
  <c r="Q1146" i="3" a="1"/>
  <c r="Q1146" i="3" s="1"/>
  <c r="Q1147" i="3" a="1"/>
  <c r="Q1147" i="3"/>
  <c r="Q1148" i="3" a="1"/>
  <c r="Q1148" i="3"/>
  <c r="Q1149" i="3" a="1"/>
  <c r="Q1149" i="3"/>
  <c r="Q1150" i="3" a="1"/>
  <c r="Q1150" i="3" s="1"/>
  <c r="Q1151" i="3" a="1"/>
  <c r="Q1151" i="3" s="1"/>
  <c r="Q1152" i="3" a="1"/>
  <c r="Q1152" i="3"/>
  <c r="Q1153" i="3" a="1"/>
  <c r="Q1153" i="3" s="1"/>
  <c r="Q1154" i="3" a="1"/>
  <c r="Q1154" i="3" s="1"/>
  <c r="Q1155" i="3" a="1"/>
  <c r="Q1155" i="3"/>
  <c r="Q1156" i="3" a="1"/>
  <c r="Q1156" i="3"/>
  <c r="Q1157" i="3" a="1"/>
  <c r="Q1157" i="3"/>
  <c r="Q1158" i="3" a="1"/>
  <c r="Q1158" i="3" s="1"/>
  <c r="Q1159" i="3" a="1"/>
  <c r="Q1159" i="3" s="1"/>
  <c r="Q1160" i="3" a="1"/>
  <c r="Q1160" i="3" s="1"/>
  <c r="Q1161" i="3" a="1"/>
  <c r="Q1161" i="3"/>
  <c r="Q1162" i="3" a="1"/>
  <c r="Q1162" i="3" s="1"/>
  <c r="Q1163" i="3" a="1"/>
  <c r="Q1163" i="3"/>
  <c r="Q1164" i="3" a="1"/>
  <c r="Q1164" i="3" s="1"/>
  <c r="Q1165" i="3" a="1"/>
  <c r="Q1165" i="3"/>
  <c r="Q1166" i="3" a="1"/>
  <c r="Q1166" i="3" s="1"/>
  <c r="Q1167" i="3" a="1"/>
  <c r="Q1167" i="3"/>
  <c r="Q1168" i="3" a="1"/>
  <c r="Q1168" i="3" s="1"/>
  <c r="Q1169" i="3" a="1"/>
  <c r="Q1169" i="3" s="1"/>
  <c r="Q1170" i="3" a="1"/>
  <c r="Q1170" i="3" s="1"/>
  <c r="Q1171" i="3" a="1"/>
  <c r="Q1171" i="3"/>
  <c r="Q1172" i="3" a="1"/>
  <c r="Q1172" i="3"/>
  <c r="Q1173" i="3" a="1"/>
  <c r="Q1173" i="3" s="1"/>
  <c r="Q1174" i="3" a="1"/>
  <c r="Q1174" i="3" s="1"/>
  <c r="Q1175" i="3" a="1"/>
  <c r="Q1175" i="3" s="1"/>
  <c r="Q1176" i="3" a="1"/>
  <c r="Q1176" i="3"/>
  <c r="Q1177" i="3" a="1"/>
  <c r="Q1177" i="3" s="1"/>
  <c r="Q1178" i="3" a="1"/>
  <c r="Q1178" i="3" s="1"/>
  <c r="Q1179" i="3" a="1"/>
  <c r="Q1179" i="3"/>
  <c r="Q1180" i="3" a="1"/>
  <c r="Q1180" i="3"/>
  <c r="Q1181" i="3" a="1"/>
  <c r="Q1181" i="3"/>
  <c r="Q1182" i="3" a="1"/>
  <c r="Q1182" i="3" s="1"/>
  <c r="Q1183" i="3" a="1"/>
  <c r="Q1183" i="3" s="1"/>
  <c r="Q1184" i="3" a="1"/>
  <c r="Q1184" i="3" s="1"/>
  <c r="Q1185" i="3" a="1"/>
  <c r="Q1185" i="3"/>
  <c r="Q1186" i="3" a="1"/>
  <c r="Q1186" i="3" s="1"/>
  <c r="Q1187" i="3" a="1"/>
  <c r="Q1187" i="3" s="1"/>
  <c r="Q1188" i="3" a="1"/>
  <c r="Q1188" i="3"/>
  <c r="Q1189" i="3" a="1"/>
  <c r="Q1189" i="3"/>
  <c r="Q1190" i="3" a="1"/>
  <c r="Q1190" i="3" s="1"/>
  <c r="Q1191" i="3" a="1"/>
  <c r="Q1191" i="3" s="1"/>
  <c r="Q1192" i="3" a="1"/>
  <c r="Q1192" i="3" s="1"/>
  <c r="Q1193" i="3" a="1"/>
  <c r="Q1193" i="3" s="1"/>
  <c r="Q1194" i="3" a="1"/>
  <c r="Q1194" i="3" s="1"/>
  <c r="Q1195" i="3" a="1"/>
  <c r="Q1195" i="3"/>
  <c r="Q1196" i="3" a="1"/>
  <c r="Q1196" i="3" s="1"/>
  <c r="Q1197" i="3" a="1"/>
  <c r="Q1197" i="3"/>
  <c r="Q1198" i="3" a="1"/>
  <c r="Q1198" i="3" s="1"/>
  <c r="Q1199" i="3" a="1"/>
  <c r="Q1199" i="3"/>
  <c r="Q1200" i="3" a="1"/>
  <c r="Q1200" i="3" s="1"/>
  <c r="Q1201" i="3" a="1"/>
  <c r="Q1201" i="3" s="1"/>
  <c r="Q1202" i="3" a="1"/>
  <c r="Q1202" i="3" s="1"/>
  <c r="Q1203" i="3" a="1"/>
  <c r="Q1203" i="3"/>
  <c r="Q1204" i="3" a="1"/>
  <c r="Q1204" i="3"/>
  <c r="Q1205" i="3" a="1"/>
  <c r="Q1205" i="3" s="1"/>
  <c r="Q1206" i="3" a="1"/>
  <c r="Q1206" i="3" s="1"/>
  <c r="Q1207" i="3" a="1"/>
  <c r="Q1207" i="3"/>
  <c r="Q1208" i="3" a="1"/>
  <c r="Q1208" i="3"/>
  <c r="Q1209" i="3" a="1"/>
  <c r="Q1209" i="3" s="1"/>
  <c r="Q1210" i="3" a="1"/>
  <c r="Q1210" i="3" s="1"/>
  <c r="Q1211" i="3" a="1"/>
  <c r="Q1211" i="3"/>
  <c r="Q1212" i="3" a="1"/>
  <c r="Q1212" i="3"/>
  <c r="Q1213" i="3" a="1"/>
  <c r="Q1213" i="3"/>
  <c r="Q1214" i="3" a="1"/>
  <c r="Q1214" i="3" s="1"/>
  <c r="Q1215" i="3" a="1"/>
  <c r="Q1215" i="3" s="1"/>
  <c r="Q1216" i="3" a="1"/>
  <c r="Q1216" i="3"/>
  <c r="Q1217" i="3" a="1"/>
  <c r="Q1217" i="3" s="1"/>
  <c r="Q1218" i="3" a="1"/>
  <c r="Q1218" i="3" s="1"/>
  <c r="Q1219" i="3" a="1"/>
  <c r="Q1219" i="3" s="1"/>
  <c r="Q1220" i="3" a="1"/>
  <c r="Q1220" i="3"/>
  <c r="Q1221" i="3" a="1"/>
  <c r="Q1221" i="3"/>
  <c r="Q1222" i="3" a="1"/>
  <c r="Q1222" i="3" s="1"/>
  <c r="Q1223" i="3" a="1"/>
  <c r="Q1223" i="3" s="1"/>
  <c r="Q1224" i="3" a="1"/>
  <c r="Q1224" i="3" s="1"/>
  <c r="Q1225" i="3" a="1"/>
  <c r="Q1225" i="3"/>
  <c r="Q1226" i="3" a="1"/>
  <c r="Q1226" i="3" s="1"/>
  <c r="Q1227" i="3" a="1"/>
  <c r="Q1227" i="3"/>
  <c r="Q1228" i="3" a="1"/>
  <c r="Q1228" i="3" s="1"/>
  <c r="Q1229" i="3" a="1"/>
  <c r="Q1229" i="3"/>
  <c r="Q1230" i="3" a="1"/>
  <c r="Q1230" i="3" s="1"/>
  <c r="Q1231" i="3" a="1"/>
  <c r="Q1231" i="3"/>
  <c r="Q1232" i="3" a="1"/>
  <c r="Q1232" i="3" s="1"/>
  <c r="Q1233" i="3" a="1"/>
  <c r="Q1233" i="3" s="1"/>
  <c r="Q1234" i="3" a="1"/>
  <c r="Q1234" i="3" s="1"/>
  <c r="Q1235" i="3" a="1"/>
  <c r="Q1235" i="3"/>
  <c r="Q1236" i="3" a="1"/>
  <c r="Q1236" i="3"/>
  <c r="Q1237" i="3" a="1"/>
  <c r="Q1237" i="3" s="1"/>
  <c r="Q1238" i="3" a="1"/>
  <c r="Q1238" i="3" s="1"/>
  <c r="Q1239" i="3" a="1"/>
  <c r="Q1239" i="3" s="1"/>
  <c r="Q1240" i="3" a="1"/>
  <c r="Q1240" i="3"/>
  <c r="Q1241" i="3" a="1"/>
  <c r="Q1241" i="3" s="1"/>
  <c r="Q1242" i="3" a="1"/>
  <c r="Q1242" i="3" s="1"/>
  <c r="Q1243" i="3" a="1"/>
  <c r="Q1243" i="3"/>
  <c r="Q1244" i="3" a="1"/>
  <c r="Q1244" i="3"/>
  <c r="Q1245" i="3" a="1"/>
  <c r="Q1245" i="3"/>
  <c r="Q1246" i="3" a="1"/>
  <c r="Q1246" i="3" s="1"/>
  <c r="Q1247" i="3" a="1"/>
  <c r="Q1247" i="3" s="1"/>
  <c r="Q1248" i="3" a="1"/>
  <c r="Q1248" i="3" s="1"/>
  <c r="Q1249" i="3" a="1"/>
  <c r="Q1249" i="3"/>
  <c r="Q1250" i="3" a="1"/>
  <c r="Q1250" i="3" s="1"/>
  <c r="Q1251" i="3" a="1"/>
  <c r="Q1251" i="3" s="1"/>
  <c r="Q1252" i="3" a="1"/>
  <c r="Q1252" i="3"/>
  <c r="Q1253" i="3" a="1"/>
  <c r="Q1253" i="3"/>
  <c r="Q1254" i="3" a="1"/>
  <c r="Q1254" i="3" s="1"/>
  <c r="Q1255" i="3" a="1"/>
  <c r="Q1255" i="3" s="1"/>
  <c r="Q1256" i="3" a="1"/>
  <c r="Q1256" i="3" s="1"/>
  <c r="Q1257" i="3" a="1"/>
  <c r="Q1257" i="3" s="1"/>
  <c r="Q1258" i="3" a="1"/>
  <c r="Q1258" i="3" s="1"/>
  <c r="Q1259" i="3" a="1"/>
  <c r="Q1259" i="3"/>
  <c r="Q1260" i="3" a="1"/>
  <c r="Q1260" i="3" s="1"/>
  <c r="Q1261" i="3" a="1"/>
  <c r="Q1261" i="3"/>
  <c r="Q1262" i="3" a="1"/>
  <c r="Q1262" i="3" s="1"/>
  <c r="Q1263" i="3" a="1"/>
  <c r="Q1263" i="3"/>
  <c r="Q1264" i="3" a="1"/>
  <c r="Q1264" i="3" s="1"/>
  <c r="Q1265" i="3" a="1"/>
  <c r="Q1265" i="3" s="1"/>
  <c r="Q1266" i="3" a="1"/>
  <c r="Q1266" i="3" s="1"/>
  <c r="Q1267" i="3" a="1"/>
  <c r="Q1267" i="3"/>
  <c r="Q1268" i="3" a="1"/>
  <c r="Q1268" i="3"/>
  <c r="Q1269" i="3" a="1"/>
  <c r="Q1269" i="3" s="1"/>
  <c r="Q1270" i="3" a="1"/>
  <c r="Q1270" i="3" s="1"/>
  <c r="Q1271" i="3" a="1"/>
  <c r="Q1271" i="3"/>
  <c r="Q1272" i="3" a="1"/>
  <c r="Q1272" i="3"/>
  <c r="Q1273" i="3" a="1"/>
  <c r="Q1273" i="3" s="1"/>
  <c r="Q1274" i="3" a="1"/>
  <c r="Q1274" i="3" s="1"/>
  <c r="Q1275" i="3" a="1"/>
  <c r="Q1275" i="3"/>
  <c r="Q1276" i="3" a="1"/>
  <c r="Q1276" i="3"/>
  <c r="Q1277" i="3" a="1"/>
  <c r="Q1277" i="3"/>
  <c r="Q1278" i="3" a="1"/>
  <c r="Q1278" i="3" s="1"/>
  <c r="Q1279" i="3" a="1"/>
  <c r="Q1279" i="3" s="1"/>
  <c r="Q1280" i="3" a="1"/>
  <c r="Q1280" i="3"/>
  <c r="Q1281" i="3" a="1"/>
  <c r="Q1281" i="3" s="1"/>
  <c r="Q1282" i="3" a="1"/>
  <c r="Q1282" i="3" s="1"/>
  <c r="Q1283" i="3" a="1"/>
  <c r="Q1283" i="3" s="1"/>
  <c r="Q1284" i="3" a="1"/>
  <c r="Q1284" i="3"/>
  <c r="Q1285" i="3" a="1"/>
  <c r="Q1285" i="3"/>
  <c r="Q1286" i="3" a="1"/>
  <c r="Q1286" i="3" s="1"/>
  <c r="Q1287" i="3" a="1"/>
  <c r="Q1287" i="3" s="1"/>
  <c r="Q1288" i="3" a="1"/>
  <c r="Q1288" i="3" s="1"/>
  <c r="Q1289" i="3" a="1"/>
  <c r="Q1289" i="3"/>
  <c r="Q1290" i="3" a="1"/>
  <c r="Q1290" i="3" s="1"/>
  <c r="Q1291" i="3" a="1"/>
  <c r="Q1291" i="3"/>
  <c r="Q1292" i="3" a="1"/>
  <c r="Q1292" i="3" s="1"/>
  <c r="Q1293" i="3" a="1"/>
  <c r="Q1293" i="3"/>
  <c r="Q1294" i="3" a="1"/>
  <c r="Q1294" i="3" s="1"/>
  <c r="Q1295" i="3" a="1"/>
  <c r="Q1295" i="3"/>
  <c r="Q1296" i="3" a="1"/>
  <c r="Q1296" i="3" s="1"/>
  <c r="Q1297" i="3" a="1"/>
  <c r="Q1297" i="3" s="1"/>
  <c r="Q1298" i="3" a="1"/>
  <c r="Q1298" i="3" s="1"/>
  <c r="Q1299" i="3" a="1"/>
  <c r="Q1299" i="3"/>
  <c r="Q1300" i="3" a="1"/>
  <c r="Q1300" i="3"/>
  <c r="Q1301" i="3" a="1"/>
  <c r="Q1301" i="3" s="1"/>
  <c r="Q1302" i="3" a="1"/>
  <c r="Q1302" i="3" s="1"/>
  <c r="Q1303" i="3" a="1"/>
  <c r="Q1303" i="3" s="1"/>
  <c r="Q1304" i="3" a="1"/>
  <c r="Q1304" i="3"/>
  <c r="Q1305" i="3" a="1"/>
  <c r="Q1305" i="3" s="1"/>
  <c r="Q1306" i="3" a="1"/>
  <c r="Q1306" i="3" s="1"/>
  <c r="Q1307" i="3" a="1"/>
  <c r="Q1307" i="3"/>
  <c r="Q1308" i="3" a="1"/>
  <c r="Q1308" i="3"/>
  <c r="Q1309" i="3" a="1"/>
  <c r="Q1309" i="3"/>
  <c r="Q1310" i="3" a="1"/>
  <c r="Q1310" i="3" s="1"/>
  <c r="Q1311" i="3" a="1"/>
  <c r="Q1311" i="3" s="1"/>
  <c r="Q1312" i="3" a="1"/>
  <c r="Q1312" i="3" s="1"/>
  <c r="Q1313" i="3" a="1"/>
  <c r="Q1313" i="3"/>
  <c r="Q1314" i="3" a="1"/>
  <c r="Q1314" i="3" s="1"/>
  <c r="Q1315" i="3" a="1"/>
  <c r="Q1315" i="3" s="1"/>
  <c r="Q1316" i="3" a="1"/>
  <c r="Q1316" i="3"/>
  <c r="Q1317" i="3" a="1"/>
  <c r="Q1317" i="3"/>
  <c r="Q1318" i="3" a="1"/>
  <c r="Q1318" i="3" s="1"/>
  <c r="Q1319" i="3" a="1"/>
  <c r="Q1319" i="3" s="1"/>
  <c r="Q1320" i="3" a="1"/>
  <c r="Q1320" i="3" s="1"/>
  <c r="Q1321" i="3" a="1"/>
  <c r="Q1321" i="3" s="1"/>
  <c r="Q1322" i="3" a="1"/>
  <c r="Q1322" i="3" s="1"/>
  <c r="Q1323" i="3" a="1"/>
  <c r="Q1323" i="3"/>
  <c r="Q1324" i="3" a="1"/>
  <c r="Q1324" i="3" s="1"/>
  <c r="Q1325" i="3" a="1"/>
  <c r="Q1325" i="3"/>
  <c r="Q1326" i="3" a="1"/>
  <c r="Q1326" i="3" s="1"/>
  <c r="Q1327" i="3" a="1"/>
  <c r="Q1327" i="3"/>
  <c r="Q1328" i="3" a="1"/>
  <c r="Q1328" i="3" s="1"/>
  <c r="Q1329" i="3" a="1"/>
  <c r="Q1329" i="3" s="1"/>
  <c r="Q1330" i="3" a="1"/>
  <c r="Q1330" i="3" s="1"/>
  <c r="Q1331" i="3" a="1"/>
  <c r="Q1331" i="3"/>
  <c r="Q1332" i="3" a="1"/>
  <c r="Q1332" i="3"/>
  <c r="Q1333" i="3" a="1"/>
  <c r="Q1333" i="3" s="1"/>
  <c r="Q1334" i="3" a="1"/>
  <c r="Q1334" i="3" s="1"/>
  <c r="Q1335" i="3" a="1"/>
  <c r="Q1335" i="3"/>
  <c r="Q1336" i="3" a="1"/>
  <c r="Q1336" i="3"/>
  <c r="Q1337" i="3" a="1"/>
  <c r="Q1337" i="3" s="1"/>
  <c r="Q1338" i="3" a="1"/>
  <c r="Q1338" i="3" s="1"/>
  <c r="Q1339" i="3" a="1"/>
  <c r="Q1339" i="3" s="1"/>
  <c r="Q1340" i="3" a="1"/>
  <c r="Q1340" i="3"/>
  <c r="Q1341" i="3" a="1"/>
  <c r="Q1341" i="3" s="1"/>
  <c r="Q1342" i="3" a="1"/>
  <c r="Q1342" i="3" s="1"/>
  <c r="Q1343" i="3" a="1"/>
  <c r="Q1343" i="3"/>
  <c r="Q1344" i="3" a="1"/>
  <c r="Q1344" i="3"/>
  <c r="Q1345" i="3" a="1"/>
  <c r="Q1345" i="3" s="1"/>
  <c r="Q1346" i="3" a="1"/>
  <c r="Q1346" i="3" s="1"/>
  <c r="Q1347" i="3" a="1"/>
  <c r="Q1347" i="3"/>
  <c r="Q1348" i="3" a="1"/>
  <c r="Q1348" i="3"/>
  <c r="Q1349" i="3" a="1"/>
  <c r="Q1349" i="3"/>
  <c r="Q1350" i="3" a="1"/>
  <c r="Q1350" i="3" s="1"/>
  <c r="Q1351" i="3" a="1"/>
  <c r="Q1351" i="3" s="1"/>
  <c r="Q1352" i="3" a="1"/>
  <c r="Q1352" i="3"/>
  <c r="Q1353" i="3" a="1"/>
  <c r="Q1353" i="3"/>
  <c r="Q1354" i="3" a="1"/>
  <c r="Q1354" i="3" s="1"/>
  <c r="Q1355" i="3" a="1"/>
  <c r="Q1355" i="3" s="1"/>
  <c r="Q1356" i="3" a="1"/>
  <c r="Q1356" i="3" s="1"/>
  <c r="Q1357" i="3" a="1"/>
  <c r="Q1357" i="3"/>
  <c r="Q1358" i="3" a="1"/>
  <c r="Q1358" i="3" s="1"/>
  <c r="Q1359" i="3" a="1"/>
  <c r="Q1359" i="3" s="1"/>
  <c r="Q1360" i="3" a="1"/>
  <c r="Q1360" i="3"/>
  <c r="Q1361" i="3" a="1"/>
  <c r="Q1361" i="3"/>
  <c r="Q1362" i="3" a="1"/>
  <c r="Q1362" i="3" s="1"/>
  <c r="Q1363" i="3" a="1"/>
  <c r="Q1363" i="3" s="1"/>
  <c r="Q1364" i="3" a="1"/>
  <c r="Q1364" i="3"/>
  <c r="Q1365" i="3" a="1"/>
  <c r="Q1365" i="3"/>
  <c r="Q1366" i="3" a="1"/>
  <c r="Q1366" i="3"/>
  <c r="Q1367" i="3" a="1"/>
  <c r="Q1367" i="3" s="1"/>
  <c r="Q1368" i="3" a="1"/>
  <c r="Q1368" i="3" s="1"/>
  <c r="Q1369" i="3" a="1"/>
  <c r="Q1369" i="3"/>
  <c r="Q1370" i="3" a="1"/>
  <c r="Q1370" i="3" s="1"/>
  <c r="Q1371" i="3" a="1"/>
  <c r="Q1371" i="3" s="1"/>
  <c r="Q1372" i="3" a="1"/>
  <c r="Q1372" i="3" s="1"/>
  <c r="Q1373" i="3" a="1"/>
  <c r="Q1373" i="3" s="1"/>
  <c r="Q1374" i="3" a="1"/>
  <c r="Q1374" i="3"/>
  <c r="Q1375" i="3" a="1"/>
  <c r="Q1375" i="3" s="1"/>
  <c r="Q1376" i="3" a="1"/>
  <c r="Q1376" i="3" s="1"/>
  <c r="Q1377" i="3" a="1"/>
  <c r="Q1377" i="3"/>
  <c r="Q1378" i="3" a="1"/>
  <c r="Q1378" i="3" s="1"/>
  <c r="Q1379" i="3" a="1"/>
  <c r="Q1379" i="3"/>
  <c r="Q1380" i="3" a="1"/>
  <c r="Q1380" i="3" s="1"/>
  <c r="Q1381" i="3" a="1"/>
  <c r="Q1381" i="3"/>
  <c r="Q1382" i="3" a="1"/>
  <c r="Q1382" i="3"/>
  <c r="Q1383" i="3" a="1"/>
  <c r="Q1383" i="3"/>
  <c r="Q1384" i="3" a="1"/>
  <c r="Q1384" i="3" s="1"/>
  <c r="Q1385" i="3" a="1"/>
  <c r="Q1385" i="3" s="1"/>
  <c r="Q1386" i="3" a="1"/>
  <c r="Q1386" i="3" s="1"/>
  <c r="Q1387" i="3" a="1"/>
  <c r="Q1387" i="3"/>
  <c r="Q1388" i="3" a="1"/>
  <c r="Q1388" i="3" s="1"/>
  <c r="Q1389" i="3" a="1"/>
  <c r="Q1389" i="3" s="1"/>
  <c r="Q1390" i="3" a="1"/>
  <c r="Q1390" i="3" s="1"/>
  <c r="Q1391" i="3" a="1"/>
  <c r="Q1391" i="3"/>
  <c r="Q1392" i="3" a="1"/>
  <c r="Q1392" i="3" s="1"/>
  <c r="Q1393" i="3" a="1"/>
  <c r="Q1393" i="3" s="1"/>
  <c r="Q1394" i="3" a="1"/>
  <c r="Q1394" i="3" s="1"/>
  <c r="Q1395" i="3" a="1"/>
  <c r="Q1395" i="3"/>
  <c r="Q1396" i="3" a="1"/>
  <c r="Q1396" i="3"/>
  <c r="Q1397" i="3" a="1"/>
  <c r="Q1397" i="3" s="1"/>
  <c r="Q1398" i="3" a="1"/>
  <c r="Q1398" i="3"/>
  <c r="Q1399" i="3" a="1"/>
  <c r="Q1399" i="3"/>
  <c r="Q1400" i="3" a="1"/>
  <c r="Q1400" i="3"/>
  <c r="Q1401" i="3" a="1"/>
  <c r="Q1401" i="3" s="1"/>
  <c r="Q1402" i="3" a="1"/>
  <c r="Q1402" i="3" s="1"/>
  <c r="Q1403" i="3" a="1"/>
  <c r="Q1403" i="3"/>
  <c r="Q1404" i="3" a="1"/>
  <c r="Q1404" i="3"/>
  <c r="Q1405" i="3" a="1"/>
  <c r="Q1405" i="3" s="1"/>
  <c r="Q1406" i="3" a="1"/>
  <c r="Q1406" i="3"/>
  <c r="Q1407" i="3" a="1"/>
  <c r="Q1407" i="3"/>
  <c r="Q1408" i="3" a="1"/>
  <c r="Q1408" i="3"/>
  <c r="Q1409" i="3" a="1"/>
  <c r="Q1409" i="3" s="1"/>
  <c r="Q1410" i="3" a="1"/>
  <c r="Q1410" i="3" s="1"/>
  <c r="Q1411" i="3" a="1"/>
  <c r="Q1411" i="3"/>
  <c r="Q1412" i="3" a="1"/>
  <c r="Q1412" i="3"/>
  <c r="Q1413" i="3" a="1"/>
  <c r="Q1413" i="3" s="1"/>
  <c r="Q1414" i="3" a="1"/>
  <c r="Q1414" i="3"/>
  <c r="Q1415" i="3" a="1"/>
  <c r="Q1415" i="3"/>
  <c r="Q1416" i="3" a="1"/>
  <c r="Q1416" i="3"/>
  <c r="Q1417" i="3" a="1"/>
  <c r="Q1417" i="3" s="1"/>
  <c r="Q1418" i="3" a="1"/>
  <c r="Q1418" i="3" s="1"/>
  <c r="Q1419" i="3" a="1"/>
  <c r="Q1419" i="3"/>
  <c r="Q1420" i="3" a="1"/>
  <c r="Q1420" i="3"/>
  <c r="Q1421" i="3" a="1"/>
  <c r="Q1421" i="3" s="1"/>
  <c r="Q1422" i="3" a="1"/>
  <c r="Q1422" i="3"/>
  <c r="Q1423" i="3" a="1"/>
  <c r="Q1423" i="3" s="1"/>
  <c r="Q1424" i="3" a="1"/>
  <c r="Q1424" i="3"/>
  <c r="Q1425" i="3" a="1"/>
  <c r="Q1425" i="3" s="1"/>
  <c r="Q1426" i="3" a="1"/>
  <c r="Q1426" i="3" s="1"/>
  <c r="Q1427" i="3" a="1"/>
  <c r="Q1427" i="3"/>
  <c r="Q1428" i="3" a="1"/>
  <c r="Q1428" i="3"/>
  <c r="Q1429" i="3" a="1"/>
  <c r="Q1429" i="3" s="1"/>
  <c r="Q1430" i="3" a="1"/>
  <c r="Q1430" i="3"/>
  <c r="Q1431" i="3" a="1"/>
  <c r="Q1431" i="3" s="1"/>
  <c r="Q1432" i="3" a="1"/>
  <c r="Q1432" i="3"/>
  <c r="Q1433" i="3" a="1"/>
  <c r="Q1433" i="3" s="1"/>
  <c r="Q1434" i="3" a="1"/>
  <c r="Q1434" i="3" s="1"/>
  <c r="Q1435" i="3" a="1"/>
  <c r="Q1435" i="3"/>
  <c r="Q1436" i="3" a="1"/>
  <c r="Q1436" i="3"/>
  <c r="Q1437" i="3" a="1"/>
  <c r="Q1437" i="3" s="1"/>
  <c r="Q1438" i="3" a="1"/>
  <c r="Q1438" i="3"/>
  <c r="Q1439" i="3" a="1"/>
  <c r="Q1439" i="3" s="1"/>
  <c r="Q1440" i="3" a="1"/>
  <c r="Q1440" i="3"/>
  <c r="Q1441" i="3" a="1"/>
  <c r="Q1441" i="3" s="1"/>
  <c r="Q1442" i="3" a="1"/>
  <c r="Q1442" i="3" s="1"/>
  <c r="Q1443" i="3" a="1"/>
  <c r="Q1443" i="3"/>
  <c r="Q1444" i="3" a="1"/>
  <c r="Q1444" i="3"/>
  <c r="Q1445" i="3" a="1"/>
  <c r="Q1445" i="3" s="1"/>
  <c r="Q1446" i="3" a="1"/>
  <c r="Q1446" i="3"/>
  <c r="Q1447" i="3" a="1"/>
  <c r="Q1447" i="3" s="1"/>
  <c r="Q1448" i="3" a="1"/>
  <c r="Q1448" i="3"/>
  <c r="Q1449" i="3" a="1"/>
  <c r="Q1449" i="3" s="1"/>
  <c r="Q1450" i="3" a="1"/>
  <c r="Q1450" i="3" s="1"/>
  <c r="Q1451" i="3" a="1"/>
  <c r="Q1451" i="3"/>
  <c r="Q1452" i="3" a="1"/>
  <c r="Q1452" i="3"/>
  <c r="Q1453" i="3" a="1"/>
  <c r="Q1453" i="3" s="1"/>
  <c r="Q1454" i="3" a="1"/>
  <c r="Q1454" i="3"/>
  <c r="Q1455" i="3" a="1"/>
  <c r="Q1455" i="3" s="1"/>
  <c r="Q1456" i="3" a="1"/>
  <c r="Q1456" i="3"/>
  <c r="Q1457" i="3" a="1"/>
  <c r="Q1457" i="3" s="1"/>
  <c r="Q1458" i="3" a="1"/>
  <c r="Q1458" i="3" s="1"/>
  <c r="Q1459" i="3" a="1"/>
  <c r="Q1459" i="3"/>
  <c r="Q1460" i="3" a="1"/>
  <c r="Q1460" i="3"/>
  <c r="Q1461" i="3" a="1"/>
  <c r="Q1461" i="3" s="1"/>
  <c r="Q1462" i="3" a="1"/>
  <c r="Q1462" i="3"/>
  <c r="Q1463" i="3" a="1"/>
  <c r="Q1463" i="3" s="1"/>
  <c r="Q1464" i="3" a="1"/>
  <c r="Q1464" i="3"/>
  <c r="Q1465" i="3" a="1"/>
  <c r="Q1465" i="3" s="1"/>
  <c r="Q1466" i="3" a="1"/>
  <c r="Q1466" i="3" s="1"/>
  <c r="Q1467" i="3" a="1"/>
  <c r="Q1467" i="3"/>
  <c r="Q1468" i="3" a="1"/>
  <c r="Q1468" i="3" s="1"/>
  <c r="Q1469" i="3" a="1"/>
  <c r="Q1469" i="3" s="1"/>
  <c r="Q1470" i="3" a="1"/>
  <c r="Q1470" i="3"/>
  <c r="Q1471" i="3" a="1"/>
  <c r="Q1471" i="3" s="1"/>
  <c r="Q1472" i="3" a="1"/>
  <c r="Q1472" i="3"/>
  <c r="Q1473" i="3" a="1"/>
  <c r="Q1473" i="3" s="1"/>
  <c r="Q1474" i="3" a="1"/>
  <c r="Q1474" i="3" s="1"/>
  <c r="Q1475" i="3" a="1"/>
  <c r="Q1475" i="3"/>
  <c r="Q1476" i="3" a="1"/>
  <c r="Q1476" i="3" s="1"/>
  <c r="Q1477" i="3" a="1"/>
  <c r="Q1477" i="3" s="1"/>
  <c r="Q1478" i="3" a="1"/>
  <c r="Q1478" i="3"/>
  <c r="Q1479" i="3" a="1"/>
  <c r="Q1479" i="3" s="1"/>
  <c r="Q1480" i="3" a="1"/>
  <c r="Q1480" i="3"/>
  <c r="Q1481" i="3" a="1"/>
  <c r="Q1481" i="3" s="1"/>
  <c r="Q1482" i="3" a="1"/>
  <c r="Q1482" i="3" s="1"/>
  <c r="Q1483" i="3" a="1"/>
  <c r="Q1483" i="3" s="1"/>
  <c r="Q1484" i="3" a="1"/>
  <c r="Q1484" i="3" s="1"/>
  <c r="Q1485" i="3" a="1"/>
  <c r="Q1485" i="3" s="1"/>
  <c r="Q1486" i="3" a="1"/>
  <c r="Q1486" i="3"/>
  <c r="Q1487" i="3" a="1"/>
  <c r="Q1487" i="3" s="1"/>
  <c r="Q1488" i="3" a="1"/>
  <c r="Q1488" i="3"/>
  <c r="Q1489" i="3" a="1"/>
  <c r="Q1489" i="3" s="1"/>
  <c r="Q1490" i="3" a="1"/>
  <c r="Q1490" i="3" s="1"/>
  <c r="Q1491" i="3" a="1"/>
  <c r="Q1491" i="3" s="1"/>
  <c r="Q1492" i="3" a="1"/>
  <c r="Q1492" i="3" s="1"/>
  <c r="Q1493" i="3" a="1"/>
  <c r="Q1493" i="3" s="1"/>
  <c r="Q1494" i="3" a="1"/>
  <c r="Q1494" i="3"/>
  <c r="Q1495" i="3" a="1"/>
  <c r="Q1495" i="3" s="1"/>
  <c r="Q1496" i="3" a="1"/>
  <c r="Q1496" i="3"/>
  <c r="Q1497" i="3" a="1"/>
  <c r="Q1497" i="3" s="1"/>
  <c r="Q1498" i="3" a="1"/>
  <c r="Q1498" i="3" s="1"/>
  <c r="Q1499" i="3" a="1"/>
  <c r="Q1499" i="3" s="1"/>
  <c r="Q1500" i="3" a="1"/>
  <c r="Q1500" i="3" s="1"/>
  <c r="Q1501" i="3" a="1"/>
  <c r="Q1501" i="3" s="1"/>
  <c r="Q1502" i="3" a="1"/>
  <c r="Q1502" i="3"/>
  <c r="Q1503" i="3" a="1"/>
  <c r="Q1503" i="3" s="1"/>
  <c r="Q1504" i="3" a="1"/>
  <c r="Q1504" i="3"/>
  <c r="Q1505" i="3" a="1"/>
  <c r="Q1505" i="3" s="1"/>
  <c r="Q1506" i="3" a="1"/>
  <c r="Q1506" i="3" s="1"/>
  <c r="Q1507" i="3" a="1"/>
  <c r="Q1507" i="3" s="1"/>
  <c r="Q1508" i="3" a="1"/>
  <c r="Q1508" i="3" s="1"/>
  <c r="Q1509" i="3" a="1"/>
  <c r="Q1509" i="3" s="1"/>
  <c r="Q1510" i="3" a="1"/>
  <c r="Q1510" i="3"/>
  <c r="Q1511" i="3" a="1"/>
  <c r="Q1511" i="3" s="1"/>
  <c r="Q1512" i="3" a="1"/>
  <c r="Q1512" i="3"/>
  <c r="Q1513" i="3" a="1"/>
  <c r="Q1513" i="3" s="1"/>
  <c r="Q1514" i="3" a="1"/>
  <c r="Q1514" i="3" s="1"/>
  <c r="Q1515" i="3" a="1"/>
  <c r="Q1515" i="3" s="1"/>
  <c r="Q1516" i="3" a="1"/>
  <c r="Q1516" i="3" s="1"/>
  <c r="Q1517" i="3" a="1"/>
  <c r="Q1517" i="3" s="1"/>
  <c r="Q1518" i="3" a="1"/>
  <c r="Q1518" i="3"/>
  <c r="Q1519" i="3" a="1"/>
  <c r="Q1519" i="3" s="1"/>
  <c r="Q1520" i="3" a="1"/>
  <c r="Q1520" i="3"/>
  <c r="Q1521" i="3" a="1"/>
  <c r="Q1521" i="3" s="1"/>
  <c r="Q1522" i="3" a="1"/>
  <c r="Q1522" i="3" s="1"/>
  <c r="Q1523" i="3" a="1"/>
  <c r="Q1523" i="3" s="1"/>
  <c r="Q1524" i="3" a="1"/>
  <c r="Q1524" i="3" s="1"/>
  <c r="Q1525" i="3" a="1"/>
  <c r="Q1525" i="3" s="1"/>
  <c r="Q1526" i="3" a="1"/>
  <c r="Q1526" i="3"/>
  <c r="Q1527" i="3" a="1"/>
  <c r="Q1527" i="3" s="1"/>
  <c r="Q1528" i="3" a="1"/>
  <c r="Q1528" i="3"/>
  <c r="Q1529" i="3" a="1"/>
  <c r="Q1529" i="3" s="1"/>
  <c r="Q1530" i="3" a="1"/>
  <c r="Q1530" i="3" s="1"/>
  <c r="Q1531" i="3" a="1"/>
  <c r="Q1531" i="3" s="1"/>
  <c r="Q1532" i="3" a="1"/>
  <c r="Q1532" i="3" s="1"/>
  <c r="Q1533" i="3" a="1"/>
  <c r="Q1533" i="3" s="1"/>
  <c r="Q1534" i="3" a="1"/>
  <c r="Q1534" i="3"/>
  <c r="Q1535" i="3" a="1"/>
  <c r="Q1535" i="3" s="1"/>
  <c r="Q1536" i="3" a="1"/>
  <c r="Q1536" i="3"/>
  <c r="Q1537" i="3" a="1"/>
  <c r="Q1537" i="3" s="1"/>
  <c r="Q1538" i="3" a="1"/>
  <c r="Q1538" i="3" s="1"/>
  <c r="Q1539" i="3" a="1"/>
  <c r="Q1539" i="3" s="1"/>
  <c r="Q1540" i="3" a="1"/>
  <c r="Q1540" i="3" s="1"/>
  <c r="Q1541" i="3" a="1"/>
  <c r="Q1541" i="3" s="1"/>
  <c r="Q1542" i="3" a="1"/>
  <c r="Q1542" i="3"/>
  <c r="Q1543" i="3" a="1"/>
  <c r="Q1543" i="3" s="1"/>
  <c r="Q1544" i="3" a="1"/>
  <c r="Q1544" i="3" s="1"/>
  <c r="Q1545" i="3" a="1"/>
  <c r="Q1545" i="3" s="1"/>
  <c r="Q1546" i="3" a="1"/>
  <c r="Q1546" i="3" s="1"/>
  <c r="Q1547" i="3" a="1"/>
  <c r="Q1547" i="3" s="1"/>
  <c r="Q1548" i="3" a="1"/>
  <c r="Q1548" i="3" s="1"/>
  <c r="Q1549" i="3" a="1"/>
  <c r="Q1549" i="3" s="1"/>
  <c r="Q1550" i="3" a="1"/>
  <c r="Q1550" i="3"/>
  <c r="Q1551" i="3" a="1"/>
  <c r="Q1551" i="3" s="1"/>
  <c r="Q1552" i="3" a="1"/>
  <c r="Q1552" i="3" s="1"/>
  <c r="Q1553" i="3" a="1"/>
  <c r="Q1553" i="3" s="1"/>
  <c r="Q1554" i="3" a="1"/>
  <c r="Q1554" i="3" s="1"/>
  <c r="Q1555" i="3" a="1"/>
  <c r="Q1555" i="3" s="1"/>
  <c r="Q1556" i="3" a="1"/>
  <c r="Q1556" i="3" s="1"/>
  <c r="Q1557" i="3" a="1"/>
  <c r="Q1557" i="3" s="1"/>
  <c r="Q1558" i="3" a="1"/>
  <c r="Q1558" i="3" s="1"/>
  <c r="Q1559" i="3" a="1"/>
  <c r="Q1559" i="3" s="1"/>
  <c r="Q1560" i="3" a="1"/>
  <c r="Q1560" i="3" s="1"/>
  <c r="Q1561" i="3" a="1"/>
  <c r="Q1561" i="3" s="1"/>
  <c r="Q1562" i="3" a="1"/>
  <c r="Q1562" i="3" s="1"/>
  <c r="Q1563" i="3" a="1"/>
  <c r="Q1563" i="3" s="1"/>
  <c r="Q1564" i="3" a="1"/>
  <c r="Q1564" i="3" s="1"/>
  <c r="Q1565" i="3" a="1"/>
  <c r="Q1565" i="3" s="1"/>
  <c r="Q1566" i="3" a="1"/>
  <c r="Q1566" i="3" s="1"/>
  <c r="Q1567" i="3" a="1"/>
  <c r="Q1567" i="3" s="1"/>
  <c r="Q1568" i="3" a="1"/>
  <c r="Q1568" i="3" s="1"/>
  <c r="Q1569" i="3" a="1"/>
  <c r="Q1569" i="3" s="1"/>
  <c r="Q1570" i="3" a="1"/>
  <c r="Q1570" i="3" s="1"/>
  <c r="Q1571" i="3" a="1"/>
  <c r="Q1571" i="3" s="1"/>
  <c r="Q1572" i="3" a="1"/>
  <c r="Q1572" i="3" s="1"/>
  <c r="Q1573" i="3" a="1"/>
  <c r="Q1573" i="3" s="1"/>
  <c r="Q1574" i="3" a="1"/>
  <c r="Q1574" i="3" s="1"/>
  <c r="Q1575" i="3" a="1"/>
  <c r="Q1575" i="3" s="1"/>
  <c r="Q1576" i="3" a="1"/>
  <c r="Q1576" i="3" s="1"/>
  <c r="Q1577" i="3" a="1"/>
  <c r="Q1577" i="3" s="1"/>
  <c r="Q1578" i="3" a="1"/>
  <c r="Q1578" i="3" s="1"/>
  <c r="Q1579" i="3" a="1"/>
  <c r="Q1579" i="3" s="1"/>
  <c r="Q1580" i="3" a="1"/>
  <c r="Q1580" i="3" s="1"/>
  <c r="Q1581" i="3" a="1"/>
  <c r="Q1581" i="3" s="1"/>
  <c r="Q1582" i="3" a="1"/>
  <c r="Q1582" i="3" s="1"/>
  <c r="Q1583" i="3" a="1"/>
  <c r="Q1583" i="3" s="1"/>
  <c r="Q1584" i="3" a="1"/>
  <c r="Q1584" i="3" s="1"/>
  <c r="Q1585" i="3" a="1"/>
  <c r="Q1585" i="3" s="1"/>
  <c r="Q1586" i="3" a="1"/>
  <c r="Q1586" i="3" s="1"/>
  <c r="Q1587" i="3" a="1"/>
  <c r="Q1587" i="3" s="1"/>
  <c r="Q1588" i="3" a="1"/>
  <c r="Q1588" i="3" s="1"/>
  <c r="Q1589" i="3" a="1"/>
  <c r="Q1589" i="3" s="1"/>
  <c r="Q1590" i="3" a="1"/>
  <c r="Q1590" i="3" s="1"/>
  <c r="Q1591" i="3" a="1"/>
  <c r="Q1591" i="3" s="1"/>
  <c r="Q1592" i="3" a="1"/>
  <c r="Q1592" i="3" s="1"/>
  <c r="Q1593" i="3" a="1"/>
  <c r="Q1593" i="3" s="1"/>
  <c r="Q1594" i="3" a="1"/>
  <c r="Q1594" i="3" s="1"/>
  <c r="Q1595" i="3" a="1"/>
  <c r="Q1595" i="3" s="1"/>
  <c r="Q1596" i="3" a="1"/>
  <c r="Q1596" i="3" s="1"/>
  <c r="Q1597" i="3" a="1"/>
  <c r="Q1597" i="3" s="1"/>
  <c r="Q1598" i="3" a="1"/>
  <c r="Q1598" i="3" s="1"/>
  <c r="Q1599" i="3" a="1"/>
  <c r="Q1599" i="3" s="1"/>
  <c r="Q1600" i="3" a="1"/>
  <c r="Q1600" i="3" s="1"/>
  <c r="Q1601" i="3" a="1"/>
  <c r="Q1601" i="3" s="1"/>
  <c r="Q1602" i="3" a="1"/>
  <c r="Q1602" i="3" s="1"/>
  <c r="Q1603" i="3" a="1"/>
  <c r="Q1603" i="3" s="1"/>
  <c r="Q1604" i="3" a="1"/>
  <c r="Q1604" i="3" s="1"/>
  <c r="Q1605" i="3" a="1"/>
  <c r="Q1605" i="3" s="1"/>
  <c r="Q1606" i="3" a="1"/>
  <c r="Q1606" i="3" s="1"/>
  <c r="Q1607" i="3" a="1"/>
  <c r="Q1607" i="3" s="1"/>
  <c r="Q1608" i="3" a="1"/>
  <c r="Q1608" i="3" s="1"/>
  <c r="Q1609" i="3" a="1"/>
  <c r="Q1609" i="3" s="1"/>
  <c r="Q1610" i="3" a="1"/>
  <c r="Q1610" i="3" s="1"/>
  <c r="Q1611" i="3" a="1"/>
  <c r="Q1611" i="3" s="1"/>
  <c r="Q1612" i="3" a="1"/>
  <c r="Q1612" i="3" s="1"/>
  <c r="Q1613" i="3" a="1"/>
  <c r="Q1613" i="3" s="1"/>
  <c r="Q1614" i="3" a="1"/>
  <c r="Q1614" i="3" s="1"/>
  <c r="Q1615" i="3" a="1"/>
  <c r="Q1615" i="3" s="1"/>
  <c r="Q1616" i="3" a="1"/>
  <c r="Q1616" i="3" s="1"/>
  <c r="Q1617" i="3" a="1"/>
  <c r="Q1617" i="3" s="1"/>
  <c r="Q1618" i="3" a="1"/>
  <c r="Q1618" i="3" s="1"/>
  <c r="Q1619" i="3" a="1"/>
  <c r="Q1619" i="3" s="1"/>
  <c r="Q1620" i="3" a="1"/>
  <c r="Q1620" i="3" s="1"/>
  <c r="Q1621" i="3" a="1"/>
  <c r="Q1621" i="3" s="1"/>
  <c r="Q1622" i="3" a="1"/>
  <c r="Q1622" i="3" s="1"/>
  <c r="Q1623" i="3" a="1"/>
  <c r="Q1623" i="3" s="1"/>
  <c r="Q1624" i="3" a="1"/>
  <c r="Q1624" i="3" s="1"/>
  <c r="Q1625" i="3" a="1"/>
  <c r="Q1625" i="3" s="1"/>
  <c r="Q1626" i="3" a="1"/>
  <c r="Q1626" i="3" s="1"/>
  <c r="Q1627" i="3" a="1"/>
  <c r="Q1627" i="3" s="1"/>
  <c r="Q1628" i="3" a="1"/>
  <c r="Q1628" i="3" s="1"/>
  <c r="Q1629" i="3" a="1"/>
  <c r="Q1629" i="3" s="1"/>
  <c r="Q1630" i="3" a="1"/>
  <c r="Q1630" i="3" s="1"/>
  <c r="Q1631" i="3" a="1"/>
  <c r="Q1631" i="3" s="1"/>
  <c r="Q1632" i="3" a="1"/>
  <c r="Q1632" i="3" s="1"/>
  <c r="Q1633" i="3" a="1"/>
  <c r="Q1633" i="3" s="1"/>
  <c r="Q1634" i="3" a="1"/>
  <c r="Q1634" i="3" s="1"/>
  <c r="Q1635" i="3" a="1"/>
  <c r="Q1635" i="3" s="1"/>
  <c r="Q1636" i="3" a="1"/>
  <c r="Q1636" i="3" s="1"/>
  <c r="Q1637" i="3" a="1"/>
  <c r="Q1637" i="3" s="1"/>
  <c r="Q1638" i="3" a="1"/>
  <c r="Q1638" i="3" s="1"/>
  <c r="Q1639" i="3" a="1"/>
  <c r="Q1639" i="3" s="1"/>
  <c r="Q1640" i="3" a="1"/>
  <c r="Q1640" i="3" s="1"/>
  <c r="Q1641" i="3" a="1"/>
  <c r="Q1641" i="3" s="1"/>
  <c r="Q1642" i="3" a="1"/>
  <c r="Q1642" i="3" s="1"/>
  <c r="Q1643" i="3" a="1"/>
  <c r="Q1643" i="3" s="1"/>
  <c r="Q1644" i="3" a="1"/>
  <c r="Q1644" i="3" s="1"/>
  <c r="Q1645" i="3" a="1"/>
  <c r="Q1645" i="3" s="1"/>
  <c r="Q1646" i="3" a="1"/>
  <c r="Q1646" i="3" s="1"/>
  <c r="Q1647" i="3" a="1"/>
  <c r="Q1647" i="3" s="1"/>
  <c r="Q1648" i="3" a="1"/>
  <c r="Q1648" i="3" s="1"/>
  <c r="Q1649" i="3" a="1"/>
  <c r="Q1649" i="3" s="1"/>
  <c r="Q1650" i="3" a="1"/>
  <c r="Q1650" i="3" s="1"/>
  <c r="Q1651" i="3" a="1"/>
  <c r="Q1651" i="3" s="1"/>
  <c r="Q1652" i="3" a="1"/>
  <c r="Q1652" i="3" s="1"/>
  <c r="Q1653" i="3" a="1"/>
  <c r="Q1653" i="3" s="1"/>
  <c r="Q1654" i="3" a="1"/>
  <c r="Q1654" i="3" s="1"/>
  <c r="Q1655" i="3" a="1"/>
  <c r="Q1655" i="3" s="1"/>
  <c r="Q1656" i="3" a="1"/>
  <c r="Q1656" i="3" s="1"/>
  <c r="Q1657" i="3" a="1"/>
  <c r="Q1657" i="3" s="1"/>
  <c r="Q1658" i="3" a="1"/>
  <c r="Q1658" i="3" s="1"/>
  <c r="Q1659" i="3" a="1"/>
  <c r="Q1659" i="3" s="1"/>
  <c r="Q1660" i="3" a="1"/>
  <c r="Q1660" i="3" s="1"/>
  <c r="Q1661" i="3" a="1"/>
  <c r="Q1661" i="3" s="1"/>
  <c r="Q1662" i="3" a="1"/>
  <c r="Q1662" i="3" s="1"/>
  <c r="Q1663" i="3" a="1"/>
  <c r="Q1663" i="3" s="1"/>
  <c r="Q1664" i="3" a="1"/>
  <c r="Q1664" i="3" s="1"/>
  <c r="Q1665" i="3" a="1"/>
  <c r="Q1665" i="3" s="1"/>
  <c r="Q1666" i="3" a="1"/>
  <c r="Q1666" i="3" s="1"/>
  <c r="Q1667" i="3" a="1"/>
  <c r="Q1667" i="3" s="1"/>
  <c r="Q1668" i="3" a="1"/>
  <c r="Q1668" i="3" s="1"/>
  <c r="Q1669" i="3" a="1"/>
  <c r="Q1669" i="3" s="1"/>
  <c r="Q1670" i="3" a="1"/>
  <c r="Q1670" i="3" s="1"/>
  <c r="Q1671" i="3" a="1"/>
  <c r="Q1671" i="3" s="1"/>
  <c r="Q1672" i="3" a="1"/>
  <c r="Q1672" i="3" s="1"/>
  <c r="Q1673" i="3" a="1"/>
  <c r="Q1673" i="3" s="1"/>
  <c r="Q1674" i="3" a="1"/>
  <c r="Q1674" i="3" s="1"/>
  <c r="Q1675" i="3" a="1"/>
  <c r="Q1675" i="3" s="1"/>
  <c r="Q1676" i="3" a="1"/>
  <c r="Q1676" i="3" s="1"/>
  <c r="Q1677" i="3" a="1"/>
  <c r="Q1677" i="3" s="1"/>
  <c r="Q1678" i="3" a="1"/>
  <c r="Q1678" i="3" s="1"/>
  <c r="Q1679" i="3" a="1"/>
  <c r="Q1679" i="3" s="1"/>
  <c r="Q1680" i="3" a="1"/>
  <c r="Q1680" i="3" s="1"/>
  <c r="Q1681" i="3" a="1"/>
  <c r="Q1681" i="3" s="1"/>
  <c r="Q1682" i="3" a="1"/>
  <c r="Q1682" i="3" s="1"/>
  <c r="Q1683" i="3" a="1"/>
  <c r="Q1683" i="3" s="1"/>
  <c r="Q1684" i="3" a="1"/>
  <c r="Q1684" i="3" s="1"/>
  <c r="Q1685" i="3" a="1"/>
  <c r="Q1685" i="3" s="1"/>
  <c r="Q1686" i="3" a="1"/>
  <c r="Q1686" i="3" s="1"/>
  <c r="Q1687" i="3" a="1"/>
  <c r="Q1687" i="3" s="1"/>
  <c r="Q1688" i="3" a="1"/>
  <c r="Q1688" i="3" s="1"/>
  <c r="Q1689" i="3" a="1"/>
  <c r="Q1689" i="3" s="1"/>
  <c r="Q1690" i="3" a="1"/>
  <c r="Q1690" i="3" s="1"/>
  <c r="Q1691" i="3" a="1"/>
  <c r="Q1691" i="3" s="1"/>
  <c r="Q1692" i="3" a="1"/>
  <c r="Q1692" i="3" s="1"/>
  <c r="Q1693" i="3" a="1"/>
  <c r="Q1693" i="3" s="1"/>
  <c r="Q1694" i="3" a="1"/>
  <c r="Q1694" i="3" s="1"/>
  <c r="Q1695" i="3" a="1"/>
  <c r="Q1695" i="3" s="1"/>
  <c r="Q1696" i="3" a="1"/>
  <c r="Q1696" i="3" s="1"/>
  <c r="Q1697" i="3" a="1"/>
  <c r="Q1697" i="3" s="1"/>
  <c r="Q1698" i="3" a="1"/>
  <c r="Q1698" i="3" s="1"/>
  <c r="Q1699" i="3" a="1"/>
  <c r="Q1699" i="3" s="1"/>
  <c r="Q1700" i="3" a="1"/>
  <c r="Q1700" i="3" s="1"/>
  <c r="Q1701" i="3" a="1"/>
  <c r="Q1701" i="3" s="1"/>
  <c r="Q1702" i="3" a="1"/>
  <c r="Q1702" i="3" s="1"/>
  <c r="Q1703" i="3" a="1"/>
  <c r="Q1703" i="3" s="1"/>
  <c r="Q1704" i="3" a="1"/>
  <c r="Q1704" i="3" s="1"/>
  <c r="Q1705" i="3" a="1"/>
  <c r="Q1705" i="3" s="1"/>
  <c r="Q1706" i="3" a="1"/>
  <c r="Q1706" i="3" s="1"/>
  <c r="Q1707" i="3" a="1"/>
  <c r="Q1707" i="3" s="1"/>
  <c r="Q1708" i="3" a="1"/>
  <c r="Q1708" i="3" s="1"/>
  <c r="Q1709" i="3" a="1"/>
  <c r="Q1709" i="3" s="1"/>
  <c r="Q3" i="3" a="1"/>
  <c r="Q3" i="3" s="1"/>
  <c r="Q4" i="3" a="1"/>
  <c r="Q4" i="3" s="1"/>
  <c r="Q5" i="3" a="1"/>
  <c r="Q5" i="3" s="1"/>
  <c r="Q6" i="3" a="1"/>
  <c r="Q6" i="3" s="1"/>
  <c r="Q7" i="3" a="1"/>
  <c r="Q7" i="3" s="1"/>
  <c r="Q8" i="3" a="1"/>
  <c r="Q8" i="3" s="1"/>
  <c r="Q9" i="3" a="1"/>
  <c r="Q9" i="3" s="1"/>
  <c r="P3" i="3" l="1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236" i="3"/>
  <c r="P237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4" i="3"/>
  <c r="P255" i="3"/>
  <c r="P256" i="3"/>
  <c r="P257" i="3"/>
  <c r="P258" i="3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P312" i="3"/>
  <c r="P313" i="3"/>
  <c r="P314" i="3"/>
  <c r="P315" i="3"/>
  <c r="P316" i="3"/>
  <c r="P317" i="3"/>
  <c r="P318" i="3"/>
  <c r="P319" i="3"/>
  <c r="P320" i="3"/>
  <c r="P321" i="3"/>
  <c r="P322" i="3"/>
  <c r="P323" i="3"/>
  <c r="P324" i="3"/>
  <c r="P325" i="3"/>
  <c r="P326" i="3"/>
  <c r="P327" i="3"/>
  <c r="P328" i="3"/>
  <c r="P329" i="3"/>
  <c r="P330" i="3"/>
  <c r="P331" i="3"/>
  <c r="P332" i="3"/>
  <c r="P333" i="3"/>
  <c r="P334" i="3"/>
  <c r="P335" i="3"/>
  <c r="P336" i="3"/>
  <c r="P337" i="3"/>
  <c r="P338" i="3"/>
  <c r="P339" i="3"/>
  <c r="P340" i="3"/>
  <c r="P341" i="3"/>
  <c r="P342" i="3"/>
  <c r="P343" i="3"/>
  <c r="P344" i="3"/>
  <c r="P345" i="3"/>
  <c r="P346" i="3"/>
  <c r="P347" i="3"/>
  <c r="P348" i="3"/>
  <c r="P349" i="3"/>
  <c r="P350" i="3"/>
  <c r="P351" i="3"/>
  <c r="P352" i="3"/>
  <c r="P353" i="3"/>
  <c r="P354" i="3"/>
  <c r="P355" i="3"/>
  <c r="P356" i="3"/>
  <c r="P357" i="3"/>
  <c r="P358" i="3"/>
  <c r="P359" i="3"/>
  <c r="P360" i="3"/>
  <c r="P361" i="3"/>
  <c r="P362" i="3"/>
  <c r="P363" i="3"/>
  <c r="P364" i="3"/>
  <c r="P365" i="3"/>
  <c r="P366" i="3"/>
  <c r="P367" i="3"/>
  <c r="P368" i="3"/>
  <c r="P369" i="3"/>
  <c r="P370" i="3"/>
  <c r="P371" i="3"/>
  <c r="P372" i="3"/>
  <c r="P373" i="3"/>
  <c r="P374" i="3"/>
  <c r="P375" i="3"/>
  <c r="P376" i="3"/>
  <c r="P377" i="3"/>
  <c r="P378" i="3"/>
  <c r="P379" i="3"/>
  <c r="P380" i="3"/>
  <c r="P381" i="3"/>
  <c r="P382" i="3"/>
  <c r="P383" i="3"/>
  <c r="P384" i="3"/>
  <c r="P385" i="3"/>
  <c r="P386" i="3"/>
  <c r="P387" i="3"/>
  <c r="P388" i="3"/>
  <c r="P389" i="3"/>
  <c r="P390" i="3"/>
  <c r="P391" i="3"/>
  <c r="P392" i="3"/>
  <c r="P393" i="3"/>
  <c r="P394" i="3"/>
  <c r="P395" i="3"/>
  <c r="P396" i="3"/>
  <c r="P397" i="3"/>
  <c r="P398" i="3"/>
  <c r="P399" i="3"/>
  <c r="P400" i="3"/>
  <c r="P401" i="3"/>
  <c r="P402" i="3"/>
  <c r="P403" i="3"/>
  <c r="P404" i="3"/>
  <c r="P405" i="3"/>
  <c r="P406" i="3"/>
  <c r="P407" i="3"/>
  <c r="P408" i="3"/>
  <c r="P409" i="3"/>
  <c r="P410" i="3"/>
  <c r="P411" i="3"/>
  <c r="P412" i="3"/>
  <c r="P413" i="3"/>
  <c r="P414" i="3"/>
  <c r="P415" i="3"/>
  <c r="P416" i="3"/>
  <c r="P417" i="3"/>
  <c r="P418" i="3"/>
  <c r="P419" i="3"/>
  <c r="P420" i="3"/>
  <c r="P421" i="3"/>
  <c r="P422" i="3"/>
  <c r="P423" i="3"/>
  <c r="P424" i="3"/>
  <c r="P425" i="3"/>
  <c r="P426" i="3"/>
  <c r="P427" i="3"/>
  <c r="P428" i="3"/>
  <c r="P429" i="3"/>
  <c r="P430" i="3"/>
  <c r="P431" i="3"/>
  <c r="P432" i="3"/>
  <c r="P433" i="3"/>
  <c r="P434" i="3"/>
  <c r="P435" i="3"/>
  <c r="P436" i="3"/>
  <c r="P437" i="3"/>
  <c r="P438" i="3"/>
  <c r="P439" i="3"/>
  <c r="P440" i="3"/>
  <c r="P441" i="3"/>
  <c r="P442" i="3"/>
  <c r="P443" i="3"/>
  <c r="P444" i="3"/>
  <c r="P445" i="3"/>
  <c r="P446" i="3"/>
  <c r="P447" i="3"/>
  <c r="P448" i="3"/>
  <c r="P449" i="3"/>
  <c r="P450" i="3"/>
  <c r="P451" i="3"/>
  <c r="P452" i="3"/>
  <c r="P453" i="3"/>
  <c r="P454" i="3"/>
  <c r="P455" i="3"/>
  <c r="P456" i="3"/>
  <c r="P457" i="3"/>
  <c r="P458" i="3"/>
  <c r="P459" i="3"/>
  <c r="P460" i="3"/>
  <c r="P461" i="3"/>
  <c r="P462" i="3"/>
  <c r="P463" i="3"/>
  <c r="P464" i="3"/>
  <c r="P465" i="3"/>
  <c r="P466" i="3"/>
  <c r="P467" i="3"/>
  <c r="P468" i="3"/>
  <c r="P469" i="3"/>
  <c r="P470" i="3"/>
  <c r="P471" i="3"/>
  <c r="P472" i="3"/>
  <c r="P473" i="3"/>
  <c r="P474" i="3"/>
  <c r="P475" i="3"/>
  <c r="P476" i="3"/>
  <c r="P477" i="3"/>
  <c r="P478" i="3"/>
  <c r="P479" i="3"/>
  <c r="P480" i="3"/>
  <c r="P481" i="3"/>
  <c r="P482" i="3"/>
  <c r="P483" i="3"/>
  <c r="P484" i="3"/>
  <c r="P485" i="3"/>
  <c r="P486" i="3"/>
  <c r="P487" i="3"/>
  <c r="P488" i="3"/>
  <c r="P489" i="3"/>
  <c r="P490" i="3"/>
  <c r="P491" i="3"/>
  <c r="P492" i="3"/>
  <c r="P493" i="3"/>
  <c r="P494" i="3"/>
  <c r="P495" i="3"/>
  <c r="P496" i="3"/>
  <c r="P497" i="3"/>
  <c r="P498" i="3"/>
  <c r="P499" i="3"/>
  <c r="P500" i="3"/>
  <c r="P501" i="3"/>
  <c r="P502" i="3"/>
  <c r="P503" i="3"/>
  <c r="P504" i="3"/>
  <c r="P505" i="3"/>
  <c r="P506" i="3"/>
  <c r="P507" i="3"/>
  <c r="P508" i="3"/>
  <c r="P509" i="3"/>
  <c r="P510" i="3"/>
  <c r="P511" i="3"/>
  <c r="P512" i="3"/>
  <c r="P513" i="3"/>
  <c r="P514" i="3"/>
  <c r="P515" i="3"/>
  <c r="P516" i="3"/>
  <c r="P517" i="3"/>
  <c r="P518" i="3"/>
  <c r="P519" i="3"/>
  <c r="P520" i="3"/>
  <c r="P521" i="3"/>
  <c r="P522" i="3"/>
  <c r="P523" i="3"/>
  <c r="P524" i="3"/>
  <c r="P525" i="3"/>
  <c r="P526" i="3"/>
  <c r="P527" i="3"/>
  <c r="P528" i="3"/>
  <c r="P529" i="3"/>
  <c r="P530" i="3"/>
  <c r="P531" i="3"/>
  <c r="P532" i="3"/>
  <c r="P533" i="3"/>
  <c r="P534" i="3"/>
  <c r="P535" i="3"/>
  <c r="P536" i="3"/>
  <c r="P537" i="3"/>
  <c r="P538" i="3"/>
  <c r="P539" i="3"/>
  <c r="P540" i="3"/>
  <c r="P541" i="3"/>
  <c r="P542" i="3"/>
  <c r="P543" i="3"/>
  <c r="P544" i="3"/>
  <c r="P545" i="3"/>
  <c r="P546" i="3"/>
  <c r="P547" i="3"/>
  <c r="P548" i="3"/>
  <c r="P549" i="3"/>
  <c r="P550" i="3"/>
  <c r="P551" i="3"/>
  <c r="P552" i="3"/>
  <c r="P553" i="3"/>
  <c r="P554" i="3"/>
  <c r="P555" i="3"/>
  <c r="P556" i="3"/>
  <c r="P557" i="3"/>
  <c r="P558" i="3"/>
  <c r="P559" i="3"/>
  <c r="P560" i="3"/>
  <c r="P561" i="3"/>
  <c r="P562" i="3"/>
  <c r="P563" i="3"/>
  <c r="P564" i="3"/>
  <c r="P565" i="3"/>
  <c r="P566" i="3"/>
  <c r="P567" i="3"/>
  <c r="P568" i="3"/>
  <c r="P569" i="3"/>
  <c r="P570" i="3"/>
  <c r="P571" i="3"/>
  <c r="P572" i="3"/>
  <c r="P573" i="3"/>
  <c r="P574" i="3"/>
  <c r="P575" i="3"/>
  <c r="P576" i="3"/>
  <c r="P577" i="3"/>
  <c r="P578" i="3"/>
  <c r="P579" i="3"/>
  <c r="P580" i="3"/>
  <c r="P581" i="3"/>
  <c r="P582" i="3"/>
  <c r="P583" i="3"/>
  <c r="P584" i="3"/>
  <c r="P585" i="3"/>
  <c r="P586" i="3"/>
  <c r="P587" i="3"/>
  <c r="P588" i="3"/>
  <c r="P589" i="3"/>
  <c r="P590" i="3"/>
  <c r="P591" i="3"/>
  <c r="P592" i="3"/>
  <c r="P593" i="3"/>
  <c r="P594" i="3"/>
  <c r="P595" i="3"/>
  <c r="P596" i="3"/>
  <c r="P597" i="3"/>
  <c r="P598" i="3"/>
  <c r="P599" i="3"/>
  <c r="P600" i="3"/>
  <c r="P601" i="3"/>
  <c r="P602" i="3"/>
  <c r="P603" i="3"/>
  <c r="P604" i="3"/>
  <c r="P605" i="3"/>
  <c r="P606" i="3"/>
  <c r="P607" i="3"/>
  <c r="P608" i="3"/>
  <c r="P609" i="3"/>
  <c r="P610" i="3"/>
  <c r="P611" i="3"/>
  <c r="P612" i="3"/>
  <c r="P613" i="3"/>
  <c r="P614" i="3"/>
  <c r="P615" i="3"/>
  <c r="P616" i="3"/>
  <c r="P617" i="3"/>
  <c r="P618" i="3"/>
  <c r="P619" i="3"/>
  <c r="P620" i="3"/>
  <c r="P621" i="3"/>
  <c r="P622" i="3"/>
  <c r="P623" i="3"/>
  <c r="P624" i="3"/>
  <c r="P625" i="3"/>
  <c r="P626" i="3"/>
  <c r="P627" i="3"/>
  <c r="P628" i="3"/>
  <c r="P629" i="3"/>
  <c r="P630" i="3"/>
  <c r="P631" i="3"/>
  <c r="P632" i="3"/>
  <c r="P633" i="3"/>
  <c r="P634" i="3"/>
  <c r="P635" i="3"/>
  <c r="P636" i="3"/>
  <c r="P637" i="3"/>
  <c r="P638" i="3"/>
  <c r="P639" i="3"/>
  <c r="P640" i="3"/>
  <c r="P641" i="3"/>
  <c r="P642" i="3"/>
  <c r="P643" i="3"/>
  <c r="P644" i="3"/>
  <c r="P645" i="3"/>
  <c r="P646" i="3"/>
  <c r="P647" i="3"/>
  <c r="P648" i="3"/>
  <c r="P649" i="3"/>
  <c r="P650" i="3"/>
  <c r="P651" i="3"/>
  <c r="P652" i="3"/>
  <c r="P653" i="3"/>
  <c r="P654" i="3"/>
  <c r="P655" i="3"/>
  <c r="P656" i="3"/>
  <c r="P657" i="3"/>
  <c r="P658" i="3"/>
  <c r="P659" i="3"/>
  <c r="P660" i="3"/>
  <c r="P661" i="3"/>
  <c r="P662" i="3"/>
  <c r="P663" i="3"/>
  <c r="P664" i="3"/>
  <c r="P665" i="3"/>
  <c r="P666" i="3"/>
  <c r="P667" i="3"/>
  <c r="P668" i="3"/>
  <c r="P669" i="3"/>
  <c r="P670" i="3"/>
  <c r="P671" i="3"/>
  <c r="P672" i="3"/>
  <c r="P673" i="3"/>
  <c r="P674" i="3"/>
  <c r="P675" i="3"/>
  <c r="P676" i="3"/>
  <c r="P677" i="3"/>
  <c r="P678" i="3"/>
  <c r="P679" i="3"/>
  <c r="P680" i="3"/>
  <c r="P681" i="3"/>
  <c r="P682" i="3"/>
  <c r="P683" i="3"/>
  <c r="P684" i="3"/>
  <c r="P685" i="3"/>
  <c r="P686" i="3"/>
  <c r="P687" i="3"/>
  <c r="P688" i="3"/>
  <c r="P689" i="3"/>
  <c r="P690" i="3"/>
  <c r="P691" i="3"/>
  <c r="P692" i="3"/>
  <c r="P693" i="3"/>
  <c r="P694" i="3"/>
  <c r="P695" i="3"/>
  <c r="P696" i="3"/>
  <c r="P697" i="3"/>
  <c r="P698" i="3"/>
  <c r="P699" i="3"/>
  <c r="P700" i="3"/>
  <c r="P701" i="3"/>
  <c r="P702" i="3"/>
  <c r="P703" i="3"/>
  <c r="P704" i="3"/>
  <c r="P705" i="3"/>
  <c r="P706" i="3"/>
  <c r="P707" i="3"/>
  <c r="P708" i="3"/>
  <c r="P709" i="3"/>
  <c r="P710" i="3"/>
  <c r="P711" i="3"/>
  <c r="P712" i="3"/>
  <c r="P713" i="3"/>
  <c r="P714" i="3"/>
  <c r="P715" i="3"/>
  <c r="P716" i="3"/>
  <c r="P717" i="3"/>
  <c r="P718" i="3"/>
  <c r="P719" i="3"/>
  <c r="P720" i="3"/>
  <c r="P721" i="3"/>
  <c r="P722" i="3"/>
  <c r="P723" i="3"/>
  <c r="P724" i="3"/>
  <c r="P725" i="3"/>
  <c r="P726" i="3"/>
  <c r="P727" i="3"/>
  <c r="P728" i="3"/>
  <c r="P729" i="3"/>
  <c r="P730" i="3"/>
  <c r="P731" i="3"/>
  <c r="P732" i="3"/>
  <c r="P733" i="3"/>
  <c r="P734" i="3"/>
  <c r="P735" i="3"/>
  <c r="P736" i="3"/>
  <c r="P737" i="3"/>
  <c r="P738" i="3"/>
  <c r="P739" i="3"/>
  <c r="P740" i="3"/>
  <c r="P741" i="3"/>
  <c r="P742" i="3"/>
  <c r="P743" i="3"/>
  <c r="P744" i="3"/>
  <c r="P745" i="3"/>
  <c r="P746" i="3"/>
  <c r="P747" i="3"/>
  <c r="P748" i="3"/>
  <c r="P749" i="3"/>
  <c r="P750" i="3"/>
  <c r="P751" i="3"/>
  <c r="P752" i="3"/>
  <c r="P753" i="3"/>
  <c r="P754" i="3"/>
  <c r="P755" i="3"/>
  <c r="P756" i="3"/>
  <c r="P757" i="3"/>
  <c r="P758" i="3"/>
  <c r="P759" i="3"/>
  <c r="P760" i="3"/>
  <c r="P761" i="3"/>
  <c r="P762" i="3"/>
  <c r="P763" i="3"/>
  <c r="P764" i="3"/>
  <c r="P765" i="3"/>
  <c r="P766" i="3"/>
  <c r="P767" i="3"/>
  <c r="P768" i="3"/>
  <c r="P769" i="3"/>
  <c r="P770" i="3"/>
  <c r="P771" i="3"/>
  <c r="P772" i="3"/>
  <c r="P773" i="3"/>
  <c r="P774" i="3"/>
  <c r="P775" i="3"/>
  <c r="P776" i="3"/>
  <c r="P777" i="3"/>
  <c r="P778" i="3"/>
  <c r="P779" i="3"/>
  <c r="P780" i="3"/>
  <c r="P781" i="3"/>
  <c r="P782" i="3"/>
  <c r="P783" i="3"/>
  <c r="P784" i="3"/>
  <c r="P785" i="3"/>
  <c r="P786" i="3"/>
  <c r="P787" i="3"/>
  <c r="P788" i="3"/>
  <c r="P789" i="3"/>
  <c r="P790" i="3"/>
  <c r="P791" i="3"/>
  <c r="P792" i="3"/>
  <c r="P793" i="3"/>
  <c r="P794" i="3"/>
  <c r="P795" i="3"/>
  <c r="P796" i="3"/>
  <c r="P797" i="3"/>
  <c r="P798" i="3"/>
  <c r="P799" i="3"/>
  <c r="P800" i="3"/>
  <c r="P801" i="3"/>
  <c r="P802" i="3"/>
  <c r="P803" i="3"/>
  <c r="P804" i="3"/>
  <c r="P805" i="3"/>
  <c r="P806" i="3"/>
  <c r="P807" i="3"/>
  <c r="P808" i="3"/>
  <c r="P809" i="3"/>
  <c r="P810" i="3"/>
  <c r="P811" i="3"/>
  <c r="P812" i="3"/>
  <c r="P813" i="3"/>
  <c r="P814" i="3"/>
  <c r="P815" i="3"/>
  <c r="P816" i="3"/>
  <c r="P817" i="3"/>
  <c r="P818" i="3"/>
  <c r="P819" i="3"/>
  <c r="P820" i="3"/>
  <c r="P821" i="3"/>
  <c r="P822" i="3"/>
  <c r="P823" i="3"/>
  <c r="P824" i="3"/>
  <c r="P825" i="3"/>
  <c r="P826" i="3"/>
  <c r="P827" i="3"/>
  <c r="P828" i="3"/>
  <c r="P829" i="3"/>
  <c r="P830" i="3"/>
  <c r="P831" i="3"/>
  <c r="P832" i="3"/>
  <c r="P833" i="3"/>
  <c r="P834" i="3"/>
  <c r="P835" i="3"/>
  <c r="P836" i="3"/>
  <c r="P837" i="3"/>
  <c r="P838" i="3"/>
  <c r="P839" i="3"/>
  <c r="P840" i="3"/>
  <c r="P841" i="3"/>
  <c r="P842" i="3"/>
  <c r="P843" i="3"/>
  <c r="P844" i="3"/>
  <c r="P845" i="3"/>
  <c r="P846" i="3"/>
  <c r="P847" i="3"/>
  <c r="P848" i="3"/>
  <c r="P849" i="3"/>
  <c r="P850" i="3"/>
  <c r="P851" i="3"/>
  <c r="P852" i="3"/>
  <c r="P853" i="3"/>
  <c r="P854" i="3"/>
  <c r="P855" i="3"/>
  <c r="P856" i="3"/>
  <c r="P857" i="3"/>
  <c r="P858" i="3"/>
  <c r="P859" i="3"/>
  <c r="P860" i="3"/>
  <c r="P861" i="3"/>
  <c r="P862" i="3"/>
  <c r="P863" i="3"/>
  <c r="P864" i="3"/>
  <c r="P865" i="3"/>
  <c r="P866" i="3"/>
  <c r="P867" i="3"/>
  <c r="P868" i="3"/>
  <c r="P869" i="3"/>
  <c r="P870" i="3"/>
  <c r="P871" i="3"/>
  <c r="P872" i="3"/>
  <c r="P873" i="3"/>
  <c r="P874" i="3"/>
  <c r="P875" i="3"/>
  <c r="P876" i="3"/>
  <c r="P877" i="3"/>
  <c r="P878" i="3"/>
  <c r="P879" i="3"/>
  <c r="P880" i="3"/>
  <c r="P881" i="3"/>
  <c r="P882" i="3"/>
  <c r="P883" i="3"/>
  <c r="P884" i="3"/>
  <c r="P885" i="3"/>
  <c r="P886" i="3"/>
  <c r="P887" i="3"/>
  <c r="P888" i="3"/>
  <c r="P889" i="3"/>
  <c r="P890" i="3"/>
  <c r="P891" i="3"/>
  <c r="P892" i="3"/>
  <c r="P893" i="3"/>
  <c r="P894" i="3"/>
  <c r="P895" i="3"/>
  <c r="P896" i="3"/>
  <c r="P897" i="3"/>
  <c r="P898" i="3"/>
  <c r="P899" i="3"/>
  <c r="P900" i="3"/>
  <c r="P901" i="3"/>
  <c r="P902" i="3"/>
  <c r="P903" i="3"/>
  <c r="P904" i="3"/>
  <c r="P905" i="3"/>
  <c r="P906" i="3"/>
  <c r="P907" i="3"/>
  <c r="P908" i="3"/>
  <c r="P909" i="3"/>
  <c r="P910" i="3"/>
  <c r="P911" i="3"/>
  <c r="P912" i="3"/>
  <c r="P913" i="3"/>
  <c r="P914" i="3"/>
  <c r="P915" i="3"/>
  <c r="P916" i="3"/>
  <c r="P917" i="3"/>
  <c r="P918" i="3"/>
  <c r="P919" i="3"/>
  <c r="P920" i="3"/>
  <c r="P921" i="3"/>
  <c r="P922" i="3"/>
  <c r="P923" i="3"/>
  <c r="P924" i="3"/>
  <c r="P925" i="3"/>
  <c r="P926" i="3"/>
  <c r="P927" i="3"/>
  <c r="P928" i="3"/>
  <c r="P929" i="3"/>
  <c r="P930" i="3"/>
  <c r="P931" i="3"/>
  <c r="P932" i="3"/>
  <c r="P933" i="3"/>
  <c r="P934" i="3"/>
  <c r="P935" i="3"/>
  <c r="P936" i="3"/>
  <c r="P937" i="3"/>
  <c r="P938" i="3"/>
  <c r="P939" i="3"/>
  <c r="P940" i="3"/>
  <c r="P941" i="3"/>
  <c r="P942" i="3"/>
  <c r="P943" i="3"/>
  <c r="P944" i="3"/>
  <c r="P945" i="3"/>
  <c r="P946" i="3"/>
  <c r="P947" i="3"/>
  <c r="P948" i="3"/>
  <c r="P949" i="3"/>
  <c r="P950" i="3"/>
  <c r="P951" i="3"/>
  <c r="P952" i="3"/>
  <c r="P953" i="3"/>
  <c r="P954" i="3"/>
  <c r="P955" i="3"/>
  <c r="P956" i="3"/>
  <c r="P957" i="3"/>
  <c r="P958" i="3"/>
  <c r="P959" i="3"/>
  <c r="P960" i="3"/>
  <c r="P961" i="3"/>
  <c r="P962" i="3"/>
  <c r="P963" i="3"/>
  <c r="P964" i="3"/>
  <c r="P965" i="3"/>
  <c r="P966" i="3"/>
  <c r="P967" i="3"/>
  <c r="P968" i="3"/>
  <c r="P969" i="3"/>
  <c r="P970" i="3"/>
  <c r="P971" i="3"/>
  <c r="P972" i="3"/>
  <c r="P973" i="3"/>
  <c r="P974" i="3"/>
  <c r="P975" i="3"/>
  <c r="P976" i="3"/>
  <c r="P977" i="3"/>
  <c r="P978" i="3"/>
  <c r="P979" i="3"/>
  <c r="P980" i="3"/>
  <c r="P981" i="3"/>
  <c r="P982" i="3"/>
  <c r="P983" i="3"/>
  <c r="P984" i="3"/>
  <c r="P985" i="3"/>
  <c r="P986" i="3"/>
  <c r="P987" i="3"/>
  <c r="P988" i="3"/>
  <c r="P989" i="3"/>
  <c r="P990" i="3"/>
  <c r="P991" i="3"/>
  <c r="P992" i="3"/>
  <c r="P993" i="3"/>
  <c r="P994" i="3"/>
  <c r="P995" i="3"/>
  <c r="P996" i="3"/>
  <c r="P997" i="3"/>
  <c r="P998" i="3"/>
  <c r="P999" i="3"/>
  <c r="P1000" i="3"/>
  <c r="P1001" i="3"/>
  <c r="P1002" i="3"/>
  <c r="P1003" i="3"/>
  <c r="P1004" i="3"/>
  <c r="P1005" i="3"/>
  <c r="P1006" i="3"/>
  <c r="P1007" i="3"/>
  <c r="P1008" i="3"/>
  <c r="P1009" i="3"/>
  <c r="P1010" i="3"/>
  <c r="P1011" i="3"/>
  <c r="P1012" i="3"/>
  <c r="P1013" i="3"/>
  <c r="P1014" i="3"/>
  <c r="P1015" i="3"/>
  <c r="P1016" i="3"/>
  <c r="P1017" i="3"/>
  <c r="P1018" i="3"/>
  <c r="P1019" i="3"/>
  <c r="P1020" i="3"/>
  <c r="P1021" i="3"/>
  <c r="P1022" i="3"/>
  <c r="P1023" i="3"/>
  <c r="P1024" i="3"/>
  <c r="P1025" i="3"/>
  <c r="P1026" i="3"/>
  <c r="P1027" i="3"/>
  <c r="P1028" i="3"/>
  <c r="P1029" i="3"/>
  <c r="P1030" i="3"/>
  <c r="P1031" i="3"/>
  <c r="P1032" i="3"/>
  <c r="P1033" i="3"/>
  <c r="P1034" i="3"/>
  <c r="P1035" i="3"/>
  <c r="P1036" i="3"/>
  <c r="P1037" i="3"/>
  <c r="P1038" i="3"/>
  <c r="P1039" i="3"/>
  <c r="P1040" i="3"/>
  <c r="P1041" i="3"/>
  <c r="P1042" i="3"/>
  <c r="P1043" i="3"/>
  <c r="P1044" i="3"/>
  <c r="P1045" i="3"/>
  <c r="P1046" i="3"/>
  <c r="P1047" i="3"/>
  <c r="P1048" i="3"/>
  <c r="P1049" i="3"/>
  <c r="P1050" i="3"/>
  <c r="P1051" i="3"/>
  <c r="P1052" i="3"/>
  <c r="P1053" i="3"/>
  <c r="P1054" i="3"/>
  <c r="P1055" i="3"/>
  <c r="P1056" i="3"/>
  <c r="P1057" i="3"/>
  <c r="P1058" i="3"/>
  <c r="P1059" i="3"/>
  <c r="P1060" i="3"/>
  <c r="P1061" i="3"/>
  <c r="P1062" i="3"/>
  <c r="P1063" i="3"/>
  <c r="P1064" i="3"/>
  <c r="P1065" i="3"/>
  <c r="P1066" i="3"/>
  <c r="P1067" i="3"/>
  <c r="P1068" i="3"/>
  <c r="P1069" i="3"/>
  <c r="P1070" i="3"/>
  <c r="P1071" i="3"/>
  <c r="P1072" i="3"/>
  <c r="P1073" i="3"/>
  <c r="P1074" i="3"/>
  <c r="P1075" i="3"/>
  <c r="P1076" i="3"/>
  <c r="P1077" i="3"/>
  <c r="P1078" i="3"/>
  <c r="P1079" i="3"/>
  <c r="P1080" i="3"/>
  <c r="P1081" i="3"/>
  <c r="P1082" i="3"/>
  <c r="P1083" i="3"/>
  <c r="P1084" i="3"/>
  <c r="P1085" i="3"/>
  <c r="P1086" i="3"/>
  <c r="P1087" i="3"/>
  <c r="P1088" i="3"/>
  <c r="P1089" i="3"/>
  <c r="P1090" i="3"/>
  <c r="P1091" i="3"/>
  <c r="P1092" i="3"/>
  <c r="P1093" i="3"/>
  <c r="P1094" i="3"/>
  <c r="P1095" i="3"/>
  <c r="P1096" i="3"/>
  <c r="P1097" i="3"/>
  <c r="P1098" i="3"/>
  <c r="P1099" i="3"/>
  <c r="P1100" i="3"/>
  <c r="P1101" i="3"/>
  <c r="P1102" i="3"/>
  <c r="P1103" i="3"/>
  <c r="P1104" i="3"/>
  <c r="P1105" i="3"/>
  <c r="P1106" i="3"/>
  <c r="P1107" i="3"/>
  <c r="P1108" i="3"/>
  <c r="P1109" i="3"/>
  <c r="P1110" i="3"/>
  <c r="P1111" i="3"/>
  <c r="P1112" i="3"/>
  <c r="P1113" i="3"/>
  <c r="P1114" i="3"/>
  <c r="P1115" i="3"/>
  <c r="P1116" i="3"/>
  <c r="P1117" i="3"/>
  <c r="P1118" i="3"/>
  <c r="P1119" i="3"/>
  <c r="P1120" i="3"/>
  <c r="P1121" i="3"/>
  <c r="P1122" i="3"/>
  <c r="P1123" i="3"/>
  <c r="P1124" i="3"/>
  <c r="P1125" i="3"/>
  <c r="P1126" i="3"/>
  <c r="P1127" i="3"/>
  <c r="P1128" i="3"/>
  <c r="P1129" i="3"/>
  <c r="P1130" i="3"/>
  <c r="P1131" i="3"/>
  <c r="P1132" i="3"/>
  <c r="P1133" i="3"/>
  <c r="P1134" i="3"/>
  <c r="P1135" i="3"/>
  <c r="P1136" i="3"/>
  <c r="P1137" i="3"/>
  <c r="P1138" i="3"/>
  <c r="P1139" i="3"/>
  <c r="P1140" i="3"/>
  <c r="P1141" i="3"/>
  <c r="P1142" i="3"/>
  <c r="P1143" i="3"/>
  <c r="P1144" i="3"/>
  <c r="P1145" i="3"/>
  <c r="P1146" i="3"/>
  <c r="P1147" i="3"/>
  <c r="P1148" i="3"/>
  <c r="P1149" i="3"/>
  <c r="P1150" i="3"/>
  <c r="P1151" i="3"/>
  <c r="P1152" i="3"/>
  <c r="P1153" i="3"/>
  <c r="P1154" i="3"/>
  <c r="P1155" i="3"/>
  <c r="P1156" i="3"/>
  <c r="P1157" i="3"/>
  <c r="P1158" i="3"/>
  <c r="P1159" i="3"/>
  <c r="P1160" i="3"/>
  <c r="P1161" i="3"/>
  <c r="P1162" i="3"/>
  <c r="P1163" i="3"/>
  <c r="P1164" i="3"/>
  <c r="P1165" i="3"/>
  <c r="P1166" i="3"/>
  <c r="P1167" i="3"/>
  <c r="P1168" i="3"/>
  <c r="P1169" i="3"/>
  <c r="P1170" i="3"/>
  <c r="P1171" i="3"/>
  <c r="P1172" i="3"/>
  <c r="P1173" i="3"/>
  <c r="P1174" i="3"/>
  <c r="P1175" i="3"/>
  <c r="P1176" i="3"/>
  <c r="P1177" i="3"/>
  <c r="P1178" i="3"/>
  <c r="P1179" i="3"/>
  <c r="P1180" i="3"/>
  <c r="P1181" i="3"/>
  <c r="P1182" i="3"/>
  <c r="P1183" i="3"/>
  <c r="P1184" i="3"/>
  <c r="P1185" i="3"/>
  <c r="P1186" i="3"/>
  <c r="P1187" i="3"/>
  <c r="P1188" i="3"/>
  <c r="P1189" i="3"/>
  <c r="P1190" i="3"/>
  <c r="P1191" i="3"/>
  <c r="P1192" i="3"/>
  <c r="P1193" i="3"/>
  <c r="P1194" i="3"/>
  <c r="P1195" i="3"/>
  <c r="P1196" i="3"/>
  <c r="P1197" i="3"/>
  <c r="P1198" i="3"/>
  <c r="P1199" i="3"/>
  <c r="P1200" i="3"/>
  <c r="P1201" i="3"/>
  <c r="P1202" i="3"/>
  <c r="P1203" i="3"/>
  <c r="P1204" i="3"/>
  <c r="P1205" i="3"/>
  <c r="P1206" i="3"/>
  <c r="P1207" i="3"/>
  <c r="P1208" i="3"/>
  <c r="P1209" i="3"/>
  <c r="P1210" i="3"/>
  <c r="P1211" i="3"/>
  <c r="P1212" i="3"/>
  <c r="P1213" i="3"/>
  <c r="P1214" i="3"/>
  <c r="P1215" i="3"/>
  <c r="P1216" i="3"/>
  <c r="P1217" i="3"/>
  <c r="P1218" i="3"/>
  <c r="P1219" i="3"/>
  <c r="P1220" i="3"/>
  <c r="P1221" i="3"/>
  <c r="P1222" i="3"/>
  <c r="P1223" i="3"/>
  <c r="P1224" i="3"/>
  <c r="P1225" i="3"/>
  <c r="P1226" i="3"/>
  <c r="P1227" i="3"/>
  <c r="P1228" i="3"/>
  <c r="P1229" i="3"/>
  <c r="P1230" i="3"/>
  <c r="P1231" i="3"/>
  <c r="P1232" i="3"/>
  <c r="P1233" i="3"/>
  <c r="P1234" i="3"/>
  <c r="P1235" i="3"/>
  <c r="P1236" i="3"/>
  <c r="P1237" i="3"/>
  <c r="P1238" i="3"/>
  <c r="P1239" i="3"/>
  <c r="P1240" i="3"/>
  <c r="P1241" i="3"/>
  <c r="P1242" i="3"/>
  <c r="P1243" i="3"/>
  <c r="P1244" i="3"/>
  <c r="P1245" i="3"/>
  <c r="P1246" i="3"/>
  <c r="P1247" i="3"/>
  <c r="P1248" i="3"/>
  <c r="P1249" i="3"/>
  <c r="P1250" i="3"/>
  <c r="P1251" i="3"/>
  <c r="P1252" i="3"/>
  <c r="P1253" i="3"/>
  <c r="P1254" i="3"/>
  <c r="P1255" i="3"/>
  <c r="P1256" i="3"/>
  <c r="P1257" i="3"/>
  <c r="P1258" i="3"/>
  <c r="P1259" i="3"/>
  <c r="P1260" i="3"/>
  <c r="P1261" i="3"/>
  <c r="P1262" i="3"/>
  <c r="P1263" i="3"/>
  <c r="P1264" i="3"/>
  <c r="P1265" i="3"/>
  <c r="P1266" i="3"/>
  <c r="P1267" i="3"/>
  <c r="P1268" i="3"/>
  <c r="P1269" i="3"/>
  <c r="P1270" i="3"/>
  <c r="P1271" i="3"/>
  <c r="P1272" i="3"/>
  <c r="P1273" i="3"/>
  <c r="P1274" i="3"/>
  <c r="P1275" i="3"/>
  <c r="P1276" i="3"/>
  <c r="P1277" i="3"/>
  <c r="P1278" i="3"/>
  <c r="P1279" i="3"/>
  <c r="P1280" i="3"/>
  <c r="P1281" i="3"/>
  <c r="P1282" i="3"/>
  <c r="P1283" i="3"/>
  <c r="P1284" i="3"/>
  <c r="P1285" i="3"/>
  <c r="P1286" i="3"/>
  <c r="P1287" i="3"/>
  <c r="P1288" i="3"/>
  <c r="P1289" i="3"/>
  <c r="P1290" i="3"/>
  <c r="P1291" i="3"/>
  <c r="P1292" i="3"/>
  <c r="P1293" i="3"/>
  <c r="P1294" i="3"/>
  <c r="P1295" i="3"/>
  <c r="P1296" i="3"/>
  <c r="P1297" i="3"/>
  <c r="P1298" i="3"/>
  <c r="P1299" i="3"/>
  <c r="P1300" i="3"/>
  <c r="P1301" i="3"/>
  <c r="P1302" i="3"/>
  <c r="P1303" i="3"/>
  <c r="P1304" i="3"/>
  <c r="P1305" i="3"/>
  <c r="P1306" i="3"/>
  <c r="P1307" i="3"/>
  <c r="P1308" i="3"/>
  <c r="P1309" i="3"/>
  <c r="P1310" i="3"/>
  <c r="P1311" i="3"/>
  <c r="P1312" i="3"/>
  <c r="P1313" i="3"/>
  <c r="P1314" i="3"/>
  <c r="P1315" i="3"/>
  <c r="P1316" i="3"/>
  <c r="P1317" i="3"/>
  <c r="P1318" i="3"/>
  <c r="P1319" i="3"/>
  <c r="P1320" i="3"/>
  <c r="P1321" i="3"/>
  <c r="P1322" i="3"/>
  <c r="P1323" i="3"/>
  <c r="P1324" i="3"/>
  <c r="P1325" i="3"/>
  <c r="P1326" i="3"/>
  <c r="P1327" i="3"/>
  <c r="P1328" i="3"/>
  <c r="P1329" i="3"/>
  <c r="P1330" i="3"/>
  <c r="P1331" i="3"/>
  <c r="P1332" i="3"/>
  <c r="P1333" i="3"/>
  <c r="P1334" i="3"/>
  <c r="P1335" i="3"/>
  <c r="P1336" i="3"/>
  <c r="P1337" i="3"/>
  <c r="P1338" i="3"/>
  <c r="P1339" i="3"/>
  <c r="P1340" i="3"/>
  <c r="P1341" i="3"/>
  <c r="P1342" i="3"/>
  <c r="P1343" i="3"/>
  <c r="P1344" i="3"/>
  <c r="P1345" i="3"/>
  <c r="P1346" i="3"/>
  <c r="P1347" i="3"/>
  <c r="P1348" i="3"/>
  <c r="P1349" i="3"/>
  <c r="P1350" i="3"/>
  <c r="P1351" i="3"/>
  <c r="P1352" i="3"/>
  <c r="P1353" i="3"/>
  <c r="P1354" i="3"/>
  <c r="P1355" i="3"/>
  <c r="P1356" i="3"/>
  <c r="P1357" i="3"/>
  <c r="P1358" i="3"/>
  <c r="P1359" i="3"/>
  <c r="P1360" i="3"/>
  <c r="P1361" i="3"/>
  <c r="P1362" i="3"/>
  <c r="P1363" i="3"/>
  <c r="P1364" i="3"/>
  <c r="P1365" i="3"/>
  <c r="P1366" i="3"/>
  <c r="P1367" i="3"/>
  <c r="P1368" i="3"/>
  <c r="P1369" i="3"/>
  <c r="P1370" i="3"/>
  <c r="P1371" i="3"/>
  <c r="P1372" i="3"/>
  <c r="P1373" i="3"/>
  <c r="P1374" i="3"/>
  <c r="P1375" i="3"/>
  <c r="P1376" i="3"/>
  <c r="P1377" i="3"/>
  <c r="P1378" i="3"/>
  <c r="P1379" i="3"/>
  <c r="P1380" i="3"/>
  <c r="P1381" i="3"/>
  <c r="P1382" i="3"/>
  <c r="P1383" i="3"/>
  <c r="P1384" i="3"/>
  <c r="P1385" i="3"/>
  <c r="P1386" i="3"/>
  <c r="P1387" i="3"/>
  <c r="P1388" i="3"/>
  <c r="P1389" i="3"/>
  <c r="P1390" i="3"/>
  <c r="P1391" i="3"/>
  <c r="P1392" i="3"/>
  <c r="P1393" i="3"/>
  <c r="P1394" i="3"/>
  <c r="P1395" i="3"/>
  <c r="P1396" i="3"/>
  <c r="P1397" i="3"/>
  <c r="P1398" i="3"/>
  <c r="P1399" i="3"/>
  <c r="P1400" i="3"/>
  <c r="P1401" i="3"/>
  <c r="P1402" i="3"/>
  <c r="P1403" i="3"/>
  <c r="P1404" i="3"/>
  <c r="P1405" i="3"/>
  <c r="P1406" i="3"/>
  <c r="P1407" i="3"/>
  <c r="P1408" i="3"/>
  <c r="P1409" i="3"/>
  <c r="P1410" i="3"/>
  <c r="P1411" i="3"/>
  <c r="P1412" i="3"/>
  <c r="P1413" i="3"/>
  <c r="P1414" i="3"/>
  <c r="P1415" i="3"/>
  <c r="P1416" i="3"/>
  <c r="P1417" i="3"/>
  <c r="P1418" i="3"/>
  <c r="P1419" i="3"/>
  <c r="P1420" i="3"/>
  <c r="P1421" i="3"/>
  <c r="P1422" i="3"/>
  <c r="P1423" i="3"/>
  <c r="P1424" i="3"/>
  <c r="P1425" i="3"/>
  <c r="P1426" i="3"/>
  <c r="P1427" i="3"/>
  <c r="P1428" i="3"/>
  <c r="P1429" i="3"/>
  <c r="P1430" i="3"/>
  <c r="P1431" i="3"/>
  <c r="P1432" i="3"/>
  <c r="P1433" i="3"/>
  <c r="P1434" i="3"/>
  <c r="P1435" i="3"/>
  <c r="P1436" i="3"/>
  <c r="P1437" i="3"/>
  <c r="P1438" i="3"/>
  <c r="P1439" i="3"/>
  <c r="P1440" i="3"/>
  <c r="P1441" i="3"/>
  <c r="P1442" i="3"/>
  <c r="P1443" i="3"/>
  <c r="P1444" i="3"/>
  <c r="P1445" i="3"/>
  <c r="P1446" i="3"/>
  <c r="P1447" i="3"/>
  <c r="P1448" i="3"/>
  <c r="P1449" i="3"/>
  <c r="P1450" i="3"/>
  <c r="P1451" i="3"/>
  <c r="P1452" i="3"/>
  <c r="P1453" i="3"/>
  <c r="P1454" i="3"/>
  <c r="P1455" i="3"/>
  <c r="P1456" i="3"/>
  <c r="P1457" i="3"/>
  <c r="P1458" i="3"/>
  <c r="P1459" i="3"/>
  <c r="P1460" i="3"/>
  <c r="P1461" i="3"/>
  <c r="P1462" i="3"/>
  <c r="P1463" i="3"/>
  <c r="P1464" i="3"/>
  <c r="P1465" i="3"/>
  <c r="P1466" i="3"/>
  <c r="P1467" i="3"/>
  <c r="P1468" i="3"/>
  <c r="P1469" i="3"/>
  <c r="P1470" i="3"/>
  <c r="P1471" i="3"/>
  <c r="P1472" i="3"/>
  <c r="P1473" i="3"/>
  <c r="P1474" i="3"/>
  <c r="P1475" i="3"/>
  <c r="P1476" i="3"/>
  <c r="P1477" i="3"/>
  <c r="P1478" i="3"/>
  <c r="P1479" i="3"/>
  <c r="P1480" i="3"/>
  <c r="P1481" i="3"/>
  <c r="P1482" i="3"/>
  <c r="P1483" i="3"/>
  <c r="P1484" i="3"/>
  <c r="P1485" i="3"/>
  <c r="P1486" i="3"/>
  <c r="P1487" i="3"/>
  <c r="P1488" i="3"/>
  <c r="P1489" i="3"/>
  <c r="P1490" i="3"/>
  <c r="P1491" i="3"/>
  <c r="P1492" i="3"/>
  <c r="P1493" i="3"/>
  <c r="P1494" i="3"/>
  <c r="P1495" i="3"/>
  <c r="P1496" i="3"/>
  <c r="P1497" i="3"/>
  <c r="P1498" i="3"/>
  <c r="P1499" i="3"/>
  <c r="P1500" i="3"/>
  <c r="P1501" i="3"/>
  <c r="P1502" i="3"/>
  <c r="P1503" i="3"/>
  <c r="P1504" i="3"/>
  <c r="P1505" i="3"/>
  <c r="P1506" i="3"/>
  <c r="P1507" i="3"/>
  <c r="P1508" i="3"/>
  <c r="P1509" i="3"/>
  <c r="P1510" i="3"/>
  <c r="P1511" i="3"/>
  <c r="P1512" i="3"/>
  <c r="P1513" i="3"/>
  <c r="P1514" i="3"/>
  <c r="P1515" i="3"/>
  <c r="P1516" i="3"/>
  <c r="P1517" i="3"/>
  <c r="P1518" i="3"/>
  <c r="P1519" i="3"/>
  <c r="P1520" i="3"/>
  <c r="P1521" i="3"/>
  <c r="P1522" i="3"/>
  <c r="P1523" i="3"/>
  <c r="P1524" i="3"/>
  <c r="P1525" i="3"/>
  <c r="P1526" i="3"/>
  <c r="P1527" i="3"/>
  <c r="P1528" i="3"/>
  <c r="P1529" i="3"/>
  <c r="P1530" i="3"/>
  <c r="P1531" i="3"/>
  <c r="P1532" i="3"/>
  <c r="P1533" i="3"/>
  <c r="P1534" i="3"/>
  <c r="P1535" i="3"/>
  <c r="P1536" i="3"/>
  <c r="P1537" i="3"/>
  <c r="P1538" i="3"/>
  <c r="P1539" i="3"/>
  <c r="P1540" i="3"/>
  <c r="P1541" i="3"/>
  <c r="P1542" i="3"/>
  <c r="P1543" i="3"/>
  <c r="P1544" i="3"/>
  <c r="P1545" i="3"/>
  <c r="P1546" i="3"/>
  <c r="P1547" i="3"/>
  <c r="P1548" i="3"/>
  <c r="P1549" i="3"/>
  <c r="P1550" i="3"/>
  <c r="P1551" i="3"/>
  <c r="P1552" i="3"/>
  <c r="P1553" i="3"/>
  <c r="P1554" i="3"/>
  <c r="P1555" i="3"/>
  <c r="P1556" i="3"/>
  <c r="P1557" i="3"/>
  <c r="P1558" i="3"/>
  <c r="P1559" i="3"/>
  <c r="P1560" i="3"/>
  <c r="P1561" i="3"/>
  <c r="P1562" i="3"/>
  <c r="P1563" i="3"/>
  <c r="P1564" i="3"/>
  <c r="P1565" i="3"/>
  <c r="P1566" i="3"/>
  <c r="P1567" i="3"/>
  <c r="P1568" i="3"/>
  <c r="P1569" i="3"/>
  <c r="P1570" i="3"/>
  <c r="P1571" i="3"/>
  <c r="P1572" i="3"/>
  <c r="P1573" i="3"/>
  <c r="P1574" i="3"/>
  <c r="P1575" i="3"/>
  <c r="P1576" i="3"/>
  <c r="P1577" i="3"/>
  <c r="P1578" i="3"/>
  <c r="P1579" i="3"/>
  <c r="P1580" i="3"/>
  <c r="P1581" i="3"/>
  <c r="P1582" i="3"/>
  <c r="P1583" i="3"/>
  <c r="P1584" i="3"/>
  <c r="P1585" i="3"/>
  <c r="P1586" i="3"/>
  <c r="P1587" i="3"/>
  <c r="P1588" i="3"/>
  <c r="P1589" i="3"/>
  <c r="P1590" i="3"/>
  <c r="P1591" i="3"/>
  <c r="P1592" i="3"/>
  <c r="P1593" i="3"/>
  <c r="P1594" i="3"/>
  <c r="P1595" i="3"/>
  <c r="P1596" i="3"/>
  <c r="P1597" i="3"/>
  <c r="P1598" i="3"/>
  <c r="P1599" i="3"/>
  <c r="P1600" i="3"/>
  <c r="P1601" i="3"/>
  <c r="P1602" i="3"/>
  <c r="P1603" i="3"/>
  <c r="P1604" i="3"/>
  <c r="P1605" i="3"/>
  <c r="P1606" i="3"/>
  <c r="P1607" i="3"/>
  <c r="P1608" i="3"/>
  <c r="P1609" i="3"/>
  <c r="P1610" i="3"/>
  <c r="P1611" i="3"/>
  <c r="P1612" i="3"/>
  <c r="P1613" i="3"/>
  <c r="P1614" i="3"/>
  <c r="P1615" i="3"/>
  <c r="P1616" i="3"/>
  <c r="P1617" i="3"/>
  <c r="P1618" i="3"/>
  <c r="P1619" i="3"/>
  <c r="P1620" i="3"/>
  <c r="P1621" i="3"/>
  <c r="P1622" i="3"/>
  <c r="P1623" i="3"/>
  <c r="P1624" i="3"/>
  <c r="P1625" i="3"/>
  <c r="P1626" i="3"/>
  <c r="P1627" i="3"/>
  <c r="P1628" i="3"/>
  <c r="P1629" i="3"/>
  <c r="P1630" i="3"/>
  <c r="P1631" i="3"/>
  <c r="P1632" i="3"/>
  <c r="P1633" i="3"/>
  <c r="P1634" i="3"/>
  <c r="P1635" i="3"/>
  <c r="P1636" i="3"/>
  <c r="P1637" i="3"/>
  <c r="P1638" i="3"/>
  <c r="P1639" i="3"/>
  <c r="P1640" i="3"/>
  <c r="P1641" i="3"/>
  <c r="P1642" i="3"/>
  <c r="P1643" i="3"/>
  <c r="P1644" i="3"/>
  <c r="P1645" i="3"/>
  <c r="P1646" i="3"/>
  <c r="P1647" i="3"/>
  <c r="P1648" i="3"/>
  <c r="P1649" i="3"/>
  <c r="P1650" i="3"/>
  <c r="P1651" i="3"/>
  <c r="P1652" i="3"/>
  <c r="P1653" i="3"/>
  <c r="P1654" i="3"/>
  <c r="P1655" i="3"/>
  <c r="P1656" i="3"/>
  <c r="P1657" i="3"/>
  <c r="P1658" i="3"/>
  <c r="P1659" i="3"/>
  <c r="P1660" i="3"/>
  <c r="P1661" i="3"/>
  <c r="P1662" i="3"/>
  <c r="P1663" i="3"/>
  <c r="P1664" i="3"/>
  <c r="P1665" i="3"/>
  <c r="P1666" i="3"/>
  <c r="P1667" i="3"/>
  <c r="P1668" i="3"/>
  <c r="P1669" i="3"/>
  <c r="P1670" i="3"/>
  <c r="P1671" i="3"/>
  <c r="P1672" i="3"/>
  <c r="P1673" i="3"/>
  <c r="P1674" i="3"/>
  <c r="P1675" i="3"/>
  <c r="P1676" i="3"/>
  <c r="P1677" i="3"/>
  <c r="P1678" i="3"/>
  <c r="P1679" i="3"/>
  <c r="P1680" i="3"/>
  <c r="P1681" i="3"/>
  <c r="P1682" i="3"/>
  <c r="P1683" i="3"/>
  <c r="P1684" i="3"/>
  <c r="P1685" i="3"/>
  <c r="P1686" i="3"/>
  <c r="P1687" i="3"/>
  <c r="P1688" i="3"/>
  <c r="P1689" i="3"/>
  <c r="P1690" i="3"/>
  <c r="P1691" i="3"/>
  <c r="P1692" i="3"/>
  <c r="P1693" i="3"/>
  <c r="P1694" i="3"/>
  <c r="P1695" i="3"/>
  <c r="P1696" i="3"/>
  <c r="P1697" i="3"/>
  <c r="P1698" i="3"/>
  <c r="P1699" i="3"/>
  <c r="P1700" i="3"/>
  <c r="P1701" i="3"/>
  <c r="P1702" i="3"/>
  <c r="P1703" i="3"/>
  <c r="P1704" i="3"/>
  <c r="P1705" i="3"/>
  <c r="P1706" i="3"/>
  <c r="P1707" i="3"/>
  <c r="P1708" i="3"/>
  <c r="P1709" i="3"/>
  <c r="P2" i="3"/>
  <c r="O2" i="3"/>
  <c r="N2" i="3"/>
  <c r="I1546" i="3"/>
  <c r="I1545" i="3"/>
  <c r="I1547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H1262" i="3"/>
  <c r="H1263" i="3"/>
  <c r="H1264" i="3"/>
  <c r="H1265" i="3"/>
  <c r="H1266" i="3"/>
  <c r="H1267" i="3"/>
  <c r="H1268" i="3"/>
  <c r="H1269" i="3"/>
  <c r="H1270" i="3"/>
  <c r="H1271" i="3"/>
  <c r="H1272" i="3"/>
  <c r="H1273" i="3"/>
  <c r="H1274" i="3"/>
  <c r="H1275" i="3"/>
  <c r="H1276" i="3"/>
  <c r="H1277" i="3"/>
  <c r="H1278" i="3"/>
  <c r="H1279" i="3"/>
  <c r="H1280" i="3"/>
  <c r="H1281" i="3"/>
  <c r="H1282" i="3"/>
  <c r="H1283" i="3"/>
  <c r="H1284" i="3"/>
  <c r="H1285" i="3"/>
  <c r="H1286" i="3"/>
  <c r="H1287" i="3"/>
  <c r="H1288" i="3"/>
  <c r="H1289" i="3"/>
  <c r="H1290" i="3"/>
  <c r="H1291" i="3"/>
  <c r="H1292" i="3"/>
  <c r="H1293" i="3"/>
  <c r="H1294" i="3"/>
  <c r="H1295" i="3"/>
  <c r="H1301" i="3"/>
  <c r="H1302" i="3"/>
  <c r="H1303" i="3"/>
  <c r="H1304" i="3"/>
  <c r="H1305" i="3"/>
  <c r="H1306" i="3"/>
  <c r="H1307" i="3"/>
  <c r="H1308" i="3"/>
  <c r="H1309" i="3"/>
  <c r="H1310" i="3"/>
  <c r="H1311" i="3"/>
  <c r="H1312" i="3"/>
  <c r="H1313" i="3"/>
  <c r="H1314" i="3"/>
  <c r="H1315" i="3"/>
  <c r="H1316" i="3"/>
  <c r="H1399" i="3"/>
  <c r="H1400" i="3"/>
  <c r="H1401" i="3"/>
  <c r="H1402" i="3"/>
  <c r="H1403" i="3"/>
  <c r="H1404" i="3"/>
  <c r="H1405" i="3"/>
  <c r="H1406" i="3"/>
  <c r="H1407" i="3"/>
  <c r="H1408" i="3"/>
  <c r="H1409" i="3"/>
  <c r="H1410" i="3"/>
  <c r="H1411" i="3"/>
  <c r="H1412" i="3"/>
  <c r="H1413" i="3"/>
  <c r="H1414" i="3"/>
  <c r="H1415" i="3"/>
  <c r="H1416" i="3"/>
  <c r="H1417" i="3"/>
  <c r="H1418" i="3"/>
  <c r="H1419" i="3"/>
  <c r="H1420" i="3"/>
  <c r="H1421" i="3"/>
  <c r="H1422" i="3"/>
  <c r="H1423" i="3"/>
  <c r="H1424" i="3"/>
  <c r="H1425" i="3"/>
  <c r="H1426" i="3"/>
  <c r="H1427" i="3"/>
  <c r="H1428" i="3"/>
  <c r="H1429" i="3"/>
  <c r="H1430" i="3"/>
  <c r="H1431" i="3"/>
  <c r="H1432" i="3"/>
  <c r="H1433" i="3"/>
  <c r="H1434" i="3"/>
  <c r="H1435" i="3"/>
  <c r="H1436" i="3"/>
  <c r="H1437" i="3"/>
  <c r="H1438" i="3"/>
  <c r="H1439" i="3"/>
  <c r="H1440" i="3"/>
  <c r="H1441" i="3"/>
  <c r="H1442" i="3"/>
  <c r="H1443" i="3"/>
  <c r="H1444" i="3"/>
  <c r="H1445" i="3"/>
  <c r="H1446" i="3"/>
  <c r="H1447" i="3"/>
  <c r="H1448" i="3"/>
  <c r="H1449" i="3"/>
  <c r="H1450" i="3"/>
  <c r="H1451" i="3"/>
  <c r="H1452" i="3"/>
  <c r="H1453" i="3"/>
  <c r="H1454" i="3"/>
  <c r="H1455" i="3"/>
  <c r="H1456" i="3"/>
  <c r="H1457" i="3"/>
  <c r="H1458" i="3"/>
  <c r="H1459" i="3"/>
  <c r="H1460" i="3"/>
  <c r="H1461" i="3"/>
  <c r="H1462" i="3"/>
  <c r="H1463" i="3"/>
  <c r="H1464" i="3"/>
  <c r="H1465" i="3"/>
  <c r="H1466" i="3"/>
  <c r="H1467" i="3"/>
  <c r="H1468" i="3"/>
  <c r="H1469" i="3"/>
  <c r="H1470" i="3"/>
  <c r="H1471" i="3"/>
  <c r="H1472" i="3"/>
  <c r="H1473" i="3"/>
  <c r="H1474" i="3"/>
  <c r="H1475" i="3"/>
  <c r="H1476" i="3"/>
  <c r="H1477" i="3"/>
  <c r="H1478" i="3"/>
  <c r="H1479" i="3"/>
  <c r="H1480" i="3"/>
  <c r="H1481" i="3"/>
  <c r="H1482" i="3"/>
  <c r="H1483" i="3"/>
  <c r="H1484" i="3"/>
  <c r="H1485" i="3"/>
  <c r="H1486" i="3"/>
  <c r="H1487" i="3"/>
  <c r="H1488" i="3"/>
  <c r="H1489" i="3"/>
  <c r="H1490" i="3"/>
  <c r="H1491" i="3"/>
  <c r="H1492" i="3"/>
  <c r="H1493" i="3"/>
  <c r="H1494" i="3"/>
  <c r="H1495" i="3"/>
  <c r="H1496" i="3"/>
  <c r="H1497" i="3"/>
  <c r="H1498" i="3"/>
  <c r="H1499" i="3"/>
  <c r="H1500" i="3"/>
  <c r="H1501" i="3"/>
  <c r="H1502" i="3"/>
  <c r="H1503" i="3"/>
  <c r="H1504" i="3"/>
  <c r="H1505" i="3"/>
  <c r="H1506" i="3"/>
  <c r="H1507" i="3"/>
  <c r="H1508" i="3"/>
  <c r="H1509" i="3"/>
  <c r="H1510" i="3"/>
  <c r="H1511" i="3"/>
  <c r="H1512" i="3"/>
  <c r="H1513" i="3"/>
  <c r="H1514" i="3"/>
  <c r="H1515" i="3"/>
  <c r="H1516" i="3"/>
  <c r="H1517" i="3"/>
  <c r="H1518" i="3"/>
  <c r="H1519" i="3"/>
  <c r="H1520" i="3"/>
  <c r="H1521" i="3"/>
  <c r="H1522" i="3"/>
  <c r="H1523" i="3"/>
  <c r="H1524" i="3"/>
  <c r="H1525" i="3"/>
  <c r="H1526" i="3"/>
  <c r="H1527" i="3"/>
  <c r="H1528" i="3"/>
  <c r="H1529" i="3"/>
  <c r="H1530" i="3"/>
  <c r="H1531" i="3"/>
  <c r="H1532" i="3"/>
  <c r="H1533" i="3"/>
  <c r="H1534" i="3"/>
  <c r="H1535" i="3"/>
  <c r="H1536" i="3"/>
  <c r="H1537" i="3"/>
  <c r="H1538" i="3"/>
  <c r="H1539" i="3"/>
  <c r="H1540" i="3"/>
  <c r="H1541" i="3"/>
  <c r="H1542" i="3"/>
  <c r="H1543" i="3"/>
  <c r="H1544" i="3"/>
  <c r="H1545" i="3"/>
  <c r="H1546" i="3"/>
  <c r="H1547" i="3"/>
  <c r="H1548" i="3"/>
  <c r="H1549" i="3"/>
  <c r="H1550" i="3"/>
  <c r="H1551" i="3"/>
  <c r="H1552" i="3"/>
  <c r="H1553" i="3"/>
  <c r="H1554" i="3"/>
  <c r="H1555" i="3"/>
  <c r="H1556" i="3"/>
  <c r="H1557" i="3"/>
  <c r="H1558" i="3"/>
  <c r="H1559" i="3"/>
  <c r="H1560" i="3"/>
  <c r="H1561" i="3"/>
  <c r="H1562" i="3"/>
  <c r="H1563" i="3"/>
  <c r="H1564" i="3"/>
  <c r="H1565" i="3"/>
  <c r="H1566" i="3"/>
  <c r="H1567" i="3"/>
  <c r="H1568" i="3"/>
  <c r="H1569" i="3"/>
  <c r="H1570" i="3"/>
  <c r="H1571" i="3"/>
  <c r="H1572" i="3"/>
  <c r="H1573" i="3"/>
  <c r="H1574" i="3"/>
  <c r="H1575" i="3"/>
  <c r="H1576" i="3"/>
  <c r="H1577" i="3"/>
  <c r="H1578" i="3"/>
  <c r="H1579" i="3"/>
  <c r="H1580" i="3"/>
  <c r="H1581" i="3"/>
  <c r="H1582" i="3"/>
  <c r="H1583" i="3"/>
  <c r="H1584" i="3"/>
  <c r="H1585" i="3"/>
  <c r="H1586" i="3"/>
  <c r="H1587" i="3"/>
  <c r="H1588" i="3"/>
  <c r="H1589" i="3"/>
  <c r="H1590" i="3"/>
  <c r="H1591" i="3"/>
  <c r="H1592" i="3"/>
  <c r="H1593" i="3"/>
  <c r="H1594" i="3"/>
  <c r="H1595" i="3"/>
  <c r="H1596" i="3"/>
  <c r="H1597" i="3"/>
  <c r="H1598" i="3"/>
  <c r="H1599" i="3"/>
  <c r="H1600" i="3"/>
  <c r="H1601" i="3"/>
  <c r="H1602" i="3"/>
  <c r="H1603" i="3"/>
  <c r="H1604" i="3"/>
  <c r="H1605" i="3"/>
  <c r="H1606" i="3"/>
  <c r="H1607" i="3"/>
  <c r="H1608" i="3"/>
  <c r="H1609" i="3"/>
  <c r="H1610" i="3"/>
  <c r="H1611" i="3"/>
  <c r="H1612" i="3"/>
  <c r="H1613" i="3"/>
  <c r="H1614" i="3"/>
  <c r="H1615" i="3"/>
  <c r="H1616" i="3"/>
  <c r="H1617" i="3"/>
  <c r="H1618" i="3"/>
  <c r="H1619" i="3"/>
  <c r="H1620" i="3"/>
  <c r="H1621" i="3"/>
  <c r="H1622" i="3"/>
  <c r="H1623" i="3"/>
  <c r="H1624" i="3"/>
  <c r="H1625" i="3"/>
  <c r="H1626" i="3"/>
  <c r="H1627" i="3"/>
  <c r="H1628" i="3"/>
  <c r="H1629" i="3"/>
  <c r="H1630" i="3"/>
  <c r="H1631" i="3"/>
  <c r="H1632" i="3"/>
  <c r="H1633" i="3"/>
  <c r="H1634" i="3"/>
  <c r="H1635" i="3"/>
  <c r="H1636" i="3"/>
  <c r="H1637" i="3"/>
  <c r="H1638" i="3"/>
  <c r="H1639" i="3"/>
  <c r="H1640" i="3"/>
  <c r="H1641" i="3"/>
  <c r="H1642" i="3"/>
  <c r="H1643" i="3"/>
  <c r="H1644" i="3"/>
  <c r="M1262" i="3"/>
  <c r="M1263" i="3" s="1"/>
  <c r="M1264" i="3" s="1"/>
  <c r="M1265" i="3" s="1"/>
  <c r="M1266" i="3" s="1"/>
  <c r="M1267" i="3" s="1"/>
  <c r="M1268" i="3" s="1"/>
  <c r="M1269" i="3" s="1"/>
  <c r="M1270" i="3" s="1"/>
  <c r="M1271" i="3" s="1"/>
  <c r="M1272" i="3" s="1"/>
  <c r="M1273" i="3" s="1"/>
  <c r="M1274" i="3" s="1"/>
  <c r="M1275" i="3" s="1"/>
  <c r="M1276" i="3" s="1"/>
  <c r="M1277" i="3" s="1"/>
  <c r="M1278" i="3" s="1"/>
  <c r="M1279" i="3" s="1"/>
  <c r="M1280" i="3" s="1"/>
  <c r="M1281" i="3" s="1"/>
  <c r="M1282" i="3" s="1"/>
  <c r="M1283" i="3" s="1"/>
  <c r="M1284" i="3" s="1"/>
  <c r="M1285" i="3" s="1"/>
  <c r="M1286" i="3" s="1"/>
  <c r="M1287" i="3" s="1"/>
  <c r="M1288" i="3" s="1"/>
  <c r="M1289" i="3" s="1"/>
  <c r="M1290" i="3" s="1"/>
  <c r="M1291" i="3" s="1"/>
  <c r="M1292" i="3" s="1"/>
  <c r="M1293" i="3" s="1"/>
  <c r="M1294" i="3" s="1"/>
  <c r="M1295" i="3" s="1"/>
  <c r="M1296" i="3" s="1"/>
  <c r="M1297" i="3" s="1"/>
  <c r="M1298" i="3" s="1"/>
  <c r="M1299" i="3" s="1"/>
  <c r="M1300" i="3" s="1"/>
  <c r="M1301" i="3" s="1"/>
  <c r="M1302" i="3" s="1"/>
  <c r="M1303" i="3" s="1"/>
  <c r="M1304" i="3" s="1"/>
  <c r="M1305" i="3" s="1"/>
  <c r="M1306" i="3" s="1"/>
  <c r="M1307" i="3" s="1"/>
  <c r="M1308" i="3" s="1"/>
  <c r="M1309" i="3" s="1"/>
  <c r="M1310" i="3" s="1"/>
  <c r="M1311" i="3" s="1"/>
  <c r="M1312" i="3" s="1"/>
  <c r="M1313" i="3" s="1"/>
  <c r="M1314" i="3" s="1"/>
  <c r="M1315" i="3" s="1"/>
  <c r="M1316" i="3" s="1"/>
  <c r="M1317" i="3" s="1"/>
  <c r="M1318" i="3" s="1"/>
  <c r="M1319" i="3" s="1"/>
  <c r="M1320" i="3" s="1"/>
  <c r="M1321" i="3" s="1"/>
  <c r="M1322" i="3" s="1"/>
  <c r="M1323" i="3" s="1"/>
  <c r="M1324" i="3" s="1"/>
  <c r="M1325" i="3" s="1"/>
  <c r="M1326" i="3" s="1"/>
  <c r="M1327" i="3" s="1"/>
  <c r="M1328" i="3" s="1"/>
  <c r="M1329" i="3" s="1"/>
  <c r="M1330" i="3" s="1"/>
  <c r="M1331" i="3" s="1"/>
  <c r="M1332" i="3" s="1"/>
  <c r="M1333" i="3" s="1"/>
  <c r="M1334" i="3" s="1"/>
  <c r="M1335" i="3" s="1"/>
  <c r="M1336" i="3" s="1"/>
  <c r="M1337" i="3" s="1"/>
  <c r="M1338" i="3" s="1"/>
  <c r="M1339" i="3" s="1"/>
  <c r="M1340" i="3" s="1"/>
  <c r="M1341" i="3" s="1"/>
  <c r="M1342" i="3" s="1"/>
  <c r="M1343" i="3" s="1"/>
  <c r="M1344" i="3" s="1"/>
  <c r="M1345" i="3" s="1"/>
  <c r="M1346" i="3" s="1"/>
  <c r="M1347" i="3" s="1"/>
  <c r="M1348" i="3" s="1"/>
  <c r="M1350" i="3" s="1"/>
  <c r="M1351" i="3" s="1"/>
  <c r="M1352" i="3" s="1"/>
  <c r="M1353" i="3" s="1"/>
  <c r="M1354" i="3" s="1"/>
  <c r="M1355" i="3" s="1"/>
  <c r="M1356" i="3" s="1"/>
  <c r="M1357" i="3" s="1"/>
  <c r="M1358" i="3" s="1"/>
  <c r="M1359" i="3" s="1"/>
  <c r="M1360" i="3" s="1"/>
  <c r="M1361" i="3" s="1"/>
  <c r="M1362" i="3" s="1"/>
  <c r="M1363" i="3" s="1"/>
  <c r="M1364" i="3" s="1"/>
  <c r="M1365" i="3" s="1"/>
  <c r="M1366" i="3" s="1"/>
  <c r="M1367" i="3" s="1"/>
  <c r="M1368" i="3" s="1"/>
  <c r="M1369" i="3" s="1"/>
  <c r="M1370" i="3" s="1"/>
  <c r="M1371" i="3" s="1"/>
  <c r="M1372" i="3" s="1"/>
  <c r="M1373" i="3" s="1"/>
  <c r="M1374" i="3" s="1"/>
  <c r="M1375" i="3" s="1"/>
  <c r="M1376" i="3" s="1"/>
  <c r="M1377" i="3" s="1"/>
  <c r="M1378" i="3" s="1"/>
  <c r="M1379" i="3" s="1"/>
  <c r="M1380" i="3" s="1"/>
  <c r="M1381" i="3" s="1"/>
  <c r="M1382" i="3" s="1"/>
  <c r="M1383" i="3" s="1"/>
  <c r="M1384" i="3" s="1"/>
  <c r="M1385" i="3" s="1"/>
  <c r="M1386" i="3" s="1"/>
  <c r="M1387" i="3" s="1"/>
  <c r="M1388" i="3" s="1"/>
  <c r="M1389" i="3" s="1"/>
  <c r="M1390" i="3" s="1"/>
  <c r="M1391" i="3" s="1"/>
  <c r="M1392" i="3" s="1"/>
  <c r="M1393" i="3" s="1"/>
  <c r="M1394" i="3" s="1"/>
  <c r="M1395" i="3" s="1"/>
  <c r="M1396" i="3" s="1"/>
  <c r="M1397" i="3" s="1"/>
  <c r="M1398" i="3" s="1"/>
  <c r="M1399" i="3" s="1"/>
  <c r="M1400" i="3" s="1"/>
  <c r="M1401" i="3" s="1"/>
  <c r="M1402" i="3" s="1"/>
  <c r="M1403" i="3" s="1"/>
  <c r="M1404" i="3" s="1"/>
  <c r="M1405" i="3" s="1"/>
  <c r="M1406" i="3" s="1"/>
  <c r="M1407" i="3" s="1"/>
  <c r="M1408" i="3" s="1"/>
  <c r="M1409" i="3" s="1"/>
  <c r="M1410" i="3" s="1"/>
  <c r="M1411" i="3" s="1"/>
  <c r="M1412" i="3" s="1"/>
  <c r="M1413" i="3" s="1"/>
  <c r="M1414" i="3" s="1"/>
  <c r="M1415" i="3" s="1"/>
  <c r="M1416" i="3" s="1"/>
  <c r="M1417" i="3" s="1"/>
  <c r="M1418" i="3" s="1"/>
  <c r="M1419" i="3" s="1"/>
  <c r="M1420" i="3" s="1"/>
  <c r="M1421" i="3" s="1"/>
  <c r="M1422" i="3" s="1"/>
  <c r="M1423" i="3" s="1"/>
  <c r="M1424" i="3" s="1"/>
  <c r="M1425" i="3" s="1"/>
  <c r="M1426" i="3" s="1"/>
  <c r="M1427" i="3" s="1"/>
  <c r="M1428" i="3" s="1"/>
  <c r="M1429" i="3" s="1"/>
  <c r="M1430" i="3" s="1"/>
  <c r="M1431" i="3" s="1"/>
  <c r="M1432" i="3" s="1"/>
  <c r="M1433" i="3" s="1"/>
  <c r="M1434" i="3" s="1"/>
  <c r="M1435" i="3" s="1"/>
  <c r="M1436" i="3" s="1"/>
  <c r="M1437" i="3" s="1"/>
  <c r="M1438" i="3" s="1"/>
  <c r="M1439" i="3" s="1"/>
  <c r="M1440" i="3" s="1"/>
  <c r="M1441" i="3" s="1"/>
  <c r="M1442" i="3" s="1"/>
  <c r="M1443" i="3" s="1"/>
  <c r="M1444" i="3" s="1"/>
  <c r="M1445" i="3" s="1"/>
  <c r="M1446" i="3" s="1"/>
  <c r="M1447" i="3" s="1"/>
  <c r="M1448" i="3" s="1"/>
  <c r="M1449" i="3" s="1"/>
  <c r="M1450" i="3" s="1"/>
  <c r="M1451" i="3" s="1"/>
  <c r="M1452" i="3" s="1"/>
  <c r="M1453" i="3" s="1"/>
  <c r="M1454" i="3" s="1"/>
  <c r="M1455" i="3" s="1"/>
  <c r="M1456" i="3" s="1"/>
  <c r="M1457" i="3" s="1"/>
  <c r="M1458" i="3" s="1"/>
  <c r="M1459" i="3" s="1"/>
  <c r="M1460" i="3" s="1"/>
  <c r="M1461" i="3" s="1"/>
  <c r="M1462" i="3" s="1"/>
  <c r="M1463" i="3" s="1"/>
  <c r="M1464" i="3" s="1"/>
  <c r="M1465" i="3" s="1"/>
  <c r="M1466" i="3" s="1"/>
  <c r="M1467" i="3" s="1"/>
  <c r="M1468" i="3" s="1"/>
  <c r="M1469" i="3" s="1"/>
  <c r="M1470" i="3" s="1"/>
  <c r="M1471" i="3" s="1"/>
  <c r="M1472" i="3" s="1"/>
  <c r="M1473" i="3" s="1"/>
  <c r="M1474" i="3" s="1"/>
  <c r="M1475" i="3" s="1"/>
  <c r="M1476" i="3" s="1"/>
  <c r="M1477" i="3" s="1"/>
  <c r="M1478" i="3" s="1"/>
  <c r="M1479" i="3" s="1"/>
  <c r="M1480" i="3" s="1"/>
  <c r="M1481" i="3" s="1"/>
  <c r="M1482" i="3" s="1"/>
  <c r="M1483" i="3" s="1"/>
  <c r="M1484" i="3" s="1"/>
  <c r="M1485" i="3" s="1"/>
  <c r="M1486" i="3" s="1"/>
  <c r="M1487" i="3" s="1"/>
  <c r="M1488" i="3" s="1"/>
  <c r="M1489" i="3" s="1"/>
  <c r="M1490" i="3" s="1"/>
  <c r="M1491" i="3" s="1"/>
  <c r="M1492" i="3" s="1"/>
  <c r="M1493" i="3" s="1"/>
  <c r="M1494" i="3" s="1"/>
  <c r="M1495" i="3" s="1"/>
  <c r="M1496" i="3" s="1"/>
  <c r="M1497" i="3" s="1"/>
  <c r="M1498" i="3" s="1"/>
  <c r="M1499" i="3" s="1"/>
  <c r="M1500" i="3" s="1"/>
  <c r="M1501" i="3" s="1"/>
  <c r="M1502" i="3" s="1"/>
  <c r="M1503" i="3" s="1"/>
  <c r="M1504" i="3" s="1"/>
  <c r="M1505" i="3" s="1"/>
  <c r="M1506" i="3" s="1"/>
  <c r="M1507" i="3" s="1"/>
  <c r="M1508" i="3" s="1"/>
  <c r="M1509" i="3" s="1"/>
  <c r="M1510" i="3" s="1"/>
  <c r="M1511" i="3" s="1"/>
  <c r="M1512" i="3" s="1"/>
  <c r="M1513" i="3" s="1"/>
  <c r="M1514" i="3" s="1"/>
  <c r="M1515" i="3" s="1"/>
  <c r="M1516" i="3" s="1"/>
  <c r="M1517" i="3" s="1"/>
  <c r="M1518" i="3" s="1"/>
  <c r="M1519" i="3" s="1"/>
  <c r="M1520" i="3" s="1"/>
  <c r="M1521" i="3" s="1"/>
  <c r="M1522" i="3" s="1"/>
  <c r="M1523" i="3" s="1"/>
  <c r="M1524" i="3" s="1"/>
  <c r="M1525" i="3" s="1"/>
  <c r="M1526" i="3" s="1"/>
  <c r="M1527" i="3" s="1"/>
  <c r="M1528" i="3" s="1"/>
  <c r="M1529" i="3" s="1"/>
  <c r="M1530" i="3" s="1"/>
  <c r="M1531" i="3" s="1"/>
  <c r="M1532" i="3" s="1"/>
  <c r="M1533" i="3" s="1"/>
  <c r="M1534" i="3" s="1"/>
  <c r="M1535" i="3" s="1"/>
  <c r="M1536" i="3" s="1"/>
  <c r="M1537" i="3" s="1"/>
  <c r="M1538" i="3" s="1"/>
  <c r="M1539" i="3" s="1"/>
  <c r="M1540" i="3" s="1"/>
  <c r="M1541" i="3" s="1"/>
  <c r="M1542" i="3" s="1"/>
  <c r="M1543" i="3" s="1"/>
  <c r="M1544" i="3" s="1"/>
  <c r="M1545" i="3" s="1"/>
  <c r="M1546" i="3" s="1"/>
  <c r="M1547" i="3" s="1"/>
  <c r="M1548" i="3" s="1"/>
  <c r="M1549" i="3" s="1"/>
  <c r="M1550" i="3" s="1"/>
  <c r="M1551" i="3" s="1"/>
  <c r="M1552" i="3" s="1"/>
  <c r="M1553" i="3" s="1"/>
  <c r="M1554" i="3" s="1"/>
  <c r="M1555" i="3" s="1"/>
  <c r="M1556" i="3" s="1"/>
  <c r="M1557" i="3" s="1"/>
  <c r="M1558" i="3" s="1"/>
  <c r="M1559" i="3" s="1"/>
  <c r="M1560" i="3" s="1"/>
  <c r="M1561" i="3" s="1"/>
  <c r="M1562" i="3" s="1"/>
  <c r="M1563" i="3" s="1"/>
  <c r="M1564" i="3" s="1"/>
  <c r="M1565" i="3" s="1"/>
  <c r="M1566" i="3" s="1"/>
  <c r="M1567" i="3" s="1"/>
  <c r="M1568" i="3" s="1"/>
  <c r="M1569" i="3" s="1"/>
  <c r="M1570" i="3" s="1"/>
  <c r="M1571" i="3" s="1"/>
  <c r="M1572" i="3" s="1"/>
  <c r="M1573" i="3" s="1"/>
  <c r="M1574" i="3" s="1"/>
  <c r="M1575" i="3" s="1"/>
  <c r="M1576" i="3" s="1"/>
  <c r="M1577" i="3" s="1"/>
  <c r="M1578" i="3" s="1"/>
  <c r="M1579" i="3" s="1"/>
  <c r="M1580" i="3" s="1"/>
  <c r="M1581" i="3" s="1"/>
  <c r="M1582" i="3" s="1"/>
  <c r="M1583" i="3" s="1"/>
  <c r="M1584" i="3" s="1"/>
  <c r="M1585" i="3" s="1"/>
  <c r="M1586" i="3" s="1"/>
  <c r="M1587" i="3" s="1"/>
  <c r="M1588" i="3" s="1"/>
  <c r="M1589" i="3" s="1"/>
  <c r="M1590" i="3" s="1"/>
  <c r="M1591" i="3" s="1"/>
  <c r="M1592" i="3" s="1"/>
  <c r="M1593" i="3" s="1"/>
  <c r="M1594" i="3" s="1"/>
  <c r="M1595" i="3" s="1"/>
  <c r="M1596" i="3" s="1"/>
  <c r="M1597" i="3" s="1"/>
  <c r="M1598" i="3" s="1"/>
  <c r="M1599" i="3" s="1"/>
  <c r="M1600" i="3" s="1"/>
  <c r="M1601" i="3" s="1"/>
  <c r="M1602" i="3" s="1"/>
  <c r="M1603" i="3" s="1"/>
  <c r="M1604" i="3" s="1"/>
  <c r="M1605" i="3" s="1"/>
  <c r="M1606" i="3" s="1"/>
  <c r="M1607" i="3" s="1"/>
  <c r="M1608" i="3" s="1"/>
  <c r="M1609" i="3" s="1"/>
  <c r="M1610" i="3" s="1"/>
  <c r="M1611" i="3" s="1"/>
  <c r="M1612" i="3" s="1"/>
  <c r="M1613" i="3" s="1"/>
  <c r="M1614" i="3" s="1"/>
  <c r="M1615" i="3" s="1"/>
  <c r="M1616" i="3" s="1"/>
  <c r="M1617" i="3" s="1"/>
  <c r="M1618" i="3" s="1"/>
  <c r="M1619" i="3" s="1"/>
  <c r="M1620" i="3" s="1"/>
  <c r="M1621" i="3" s="1"/>
  <c r="M1622" i="3" s="1"/>
  <c r="M1623" i="3" s="1"/>
  <c r="M1624" i="3" s="1"/>
  <c r="M1625" i="3" s="1"/>
  <c r="M1626" i="3" s="1"/>
  <c r="M1627" i="3" s="1"/>
  <c r="M1628" i="3" s="1"/>
  <c r="M1629" i="3" s="1"/>
  <c r="M1630" i="3" s="1"/>
  <c r="M1631" i="3" s="1"/>
  <c r="M1632" i="3" s="1"/>
  <c r="M1633" i="3" s="1"/>
  <c r="M1634" i="3" s="1"/>
  <c r="M1635" i="3" s="1"/>
  <c r="M1636" i="3" s="1"/>
  <c r="M1637" i="3" s="1"/>
  <c r="M1638" i="3" s="1"/>
  <c r="M1639" i="3" s="1"/>
  <c r="M1640" i="3" s="1"/>
  <c r="M1641" i="3" s="1"/>
  <c r="M1642" i="3" s="1"/>
  <c r="M1643" i="3" s="1"/>
  <c r="M1644" i="3" s="1"/>
  <c r="M1645" i="3" s="1"/>
  <c r="M1646" i="3" s="1"/>
  <c r="M1647" i="3" s="1"/>
  <c r="M1648" i="3" s="1"/>
  <c r="M1649" i="3" s="1"/>
  <c r="M1650" i="3" s="1"/>
  <c r="M1651" i="3" s="1"/>
  <c r="M1652" i="3" s="1"/>
  <c r="M1653" i="3" s="1"/>
  <c r="M1654" i="3" s="1"/>
  <c r="M1655" i="3" s="1"/>
  <c r="M1656" i="3" s="1"/>
  <c r="M1657" i="3" s="1"/>
  <c r="M1658" i="3" s="1"/>
  <c r="M1659" i="3" s="1"/>
  <c r="M1660" i="3" s="1"/>
  <c r="M1661" i="3" s="1"/>
  <c r="M1662" i="3" s="1"/>
  <c r="M1663" i="3" s="1"/>
  <c r="M1664" i="3" s="1"/>
  <c r="M1665" i="3" s="1"/>
  <c r="M1666" i="3" s="1"/>
  <c r="M1667" i="3" s="1"/>
  <c r="M1668" i="3" s="1"/>
  <c r="M1669" i="3" s="1"/>
  <c r="M1670" i="3" s="1"/>
  <c r="M1671" i="3" s="1"/>
  <c r="M1672" i="3" s="1"/>
  <c r="M1673" i="3" s="1"/>
  <c r="M1674" i="3" s="1"/>
  <c r="M1675" i="3" s="1"/>
  <c r="M1676" i="3" s="1"/>
  <c r="M1677" i="3" s="1"/>
  <c r="M1678" i="3" s="1"/>
  <c r="M1679" i="3" s="1"/>
  <c r="M1680" i="3" s="1"/>
  <c r="M1681" i="3" s="1"/>
  <c r="M1682" i="3" s="1"/>
  <c r="M1683" i="3" s="1"/>
  <c r="M1684" i="3" s="1"/>
  <c r="M1685" i="3" s="1"/>
  <c r="M1686" i="3" s="1"/>
  <c r="M1687" i="3" s="1"/>
  <c r="M1688" i="3" s="1"/>
  <c r="M1689" i="3" s="1"/>
  <c r="M1690" i="3" s="1"/>
  <c r="M1691" i="3" s="1"/>
  <c r="M1692" i="3" s="1"/>
  <c r="M1693" i="3" s="1"/>
  <c r="M1694" i="3" s="1"/>
  <c r="M1695" i="3" s="1"/>
  <c r="M1696" i="3" s="1"/>
  <c r="M1697" i="3" s="1"/>
  <c r="M1699" i="3" s="1"/>
  <c r="M1700" i="3" s="1"/>
  <c r="M1701" i="3" s="1"/>
  <c r="M1702" i="3" s="1"/>
  <c r="M1703" i="3" s="1"/>
  <c r="M1704" i="3" s="1"/>
  <c r="M1705" i="3" s="1"/>
  <c r="M1706" i="3" s="1"/>
  <c r="M1707" i="3" s="1"/>
  <c r="M1708" i="3" s="1"/>
  <c r="M1709" i="3" s="1"/>
  <c r="C1611" i="3"/>
  <c r="C1612" i="3"/>
  <c r="C1613" i="3"/>
  <c r="C1614" i="3"/>
  <c r="C1615" i="3"/>
  <c r="C1616" i="3"/>
  <c r="C1617" i="3"/>
  <c r="C1618" i="3"/>
  <c r="C1619" i="3"/>
  <c r="C1620" i="3"/>
  <c r="C1621" i="3"/>
  <c r="C1622" i="3"/>
  <c r="C1623" i="3"/>
  <c r="C1624" i="3"/>
  <c r="C1625" i="3"/>
  <c r="C1626" i="3"/>
  <c r="C1627" i="3"/>
  <c r="C1628" i="3"/>
  <c r="C1629" i="3"/>
  <c r="C1630" i="3"/>
  <c r="C1631" i="3"/>
  <c r="C1632" i="3"/>
  <c r="C1633" i="3"/>
  <c r="C1634" i="3"/>
  <c r="C1635" i="3"/>
  <c r="C1636" i="3"/>
  <c r="C1637" i="3"/>
  <c r="C1638" i="3"/>
  <c r="C1639" i="3"/>
  <c r="C1640" i="3"/>
  <c r="C1641" i="3"/>
  <c r="C1642" i="3"/>
  <c r="C1643" i="3"/>
  <c r="C1644" i="3"/>
  <c r="C1645" i="3"/>
  <c r="C1646" i="3"/>
  <c r="C1647" i="3"/>
  <c r="C1648" i="3"/>
  <c r="C1649" i="3"/>
  <c r="C1650" i="3"/>
  <c r="C1651" i="3"/>
  <c r="C1652" i="3"/>
  <c r="C1653" i="3"/>
  <c r="C1654" i="3"/>
  <c r="C1655" i="3"/>
  <c r="C1656" i="3"/>
  <c r="C1657" i="3"/>
  <c r="C1658" i="3"/>
  <c r="C1659" i="3"/>
  <c r="C1660" i="3"/>
  <c r="C1661" i="3"/>
  <c r="C1662" i="3"/>
  <c r="C1663" i="3"/>
  <c r="C1664" i="3"/>
  <c r="C1665" i="3"/>
  <c r="C1666" i="3"/>
  <c r="C1667" i="3"/>
  <c r="C1668" i="3"/>
  <c r="C1669" i="3"/>
  <c r="C1670" i="3"/>
  <c r="C1671" i="3"/>
  <c r="C1672" i="3"/>
  <c r="C1673" i="3"/>
  <c r="C1674" i="3"/>
  <c r="C1675" i="3"/>
  <c r="C1676" i="3"/>
  <c r="C1677" i="3"/>
  <c r="C1678" i="3"/>
  <c r="C1679" i="3"/>
  <c r="C1680" i="3"/>
  <c r="C1681" i="3"/>
  <c r="C1682" i="3"/>
  <c r="C1683" i="3"/>
  <c r="C1684" i="3"/>
  <c r="C1685" i="3"/>
  <c r="C1686" i="3"/>
  <c r="C1687" i="3"/>
  <c r="C1688" i="3"/>
  <c r="C1689" i="3"/>
  <c r="C1690" i="3"/>
  <c r="C1691" i="3"/>
  <c r="C1692" i="3"/>
  <c r="C1693" i="3"/>
  <c r="C1694" i="3"/>
  <c r="C1695" i="3"/>
  <c r="C1696" i="3"/>
  <c r="C1697" i="3"/>
  <c r="C1698" i="3"/>
  <c r="C1699" i="3"/>
  <c r="C1700" i="3"/>
  <c r="C1701" i="3"/>
  <c r="C1702" i="3"/>
  <c r="C1703" i="3"/>
  <c r="C1704" i="3"/>
  <c r="C1705" i="3"/>
  <c r="C1706" i="3"/>
  <c r="C1707" i="3"/>
  <c r="C1708" i="3"/>
  <c r="C1709" i="3"/>
  <c r="C1610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1449" i="3"/>
  <c r="C1450" i="3"/>
  <c r="C1451" i="3"/>
  <c r="C1452" i="3"/>
  <c r="C1453" i="3"/>
  <c r="C1454" i="3"/>
  <c r="C1455" i="3"/>
  <c r="C1456" i="3"/>
  <c r="C1457" i="3"/>
  <c r="C1458" i="3"/>
  <c r="C1459" i="3"/>
  <c r="C1460" i="3"/>
  <c r="C1461" i="3"/>
  <c r="C1462" i="3"/>
  <c r="C1463" i="3"/>
  <c r="C1464" i="3"/>
  <c r="C1465" i="3"/>
  <c r="C1466" i="3"/>
  <c r="C1467" i="3"/>
  <c r="C1468" i="3"/>
  <c r="C1469" i="3"/>
  <c r="C1470" i="3"/>
  <c r="C1471" i="3"/>
  <c r="C1472" i="3"/>
  <c r="C1473" i="3"/>
  <c r="C1474" i="3"/>
  <c r="C1475" i="3"/>
  <c r="C1476" i="3"/>
  <c r="C1477" i="3"/>
  <c r="C1478" i="3"/>
  <c r="C1479" i="3"/>
  <c r="C1480" i="3"/>
  <c r="C1481" i="3"/>
  <c r="C1482" i="3"/>
  <c r="C1483" i="3"/>
  <c r="C1484" i="3"/>
  <c r="C1485" i="3"/>
  <c r="C1486" i="3"/>
  <c r="C1487" i="3"/>
  <c r="C1488" i="3"/>
  <c r="C1489" i="3"/>
  <c r="C1490" i="3"/>
  <c r="C1491" i="3"/>
  <c r="C1492" i="3"/>
  <c r="C1493" i="3"/>
  <c r="C1494" i="3"/>
  <c r="C1495" i="3"/>
  <c r="C1496" i="3"/>
  <c r="C1497" i="3"/>
  <c r="C1498" i="3"/>
  <c r="C1499" i="3"/>
  <c r="C1500" i="3"/>
  <c r="C1501" i="3"/>
  <c r="C1502" i="3"/>
  <c r="C1503" i="3"/>
  <c r="C1504" i="3"/>
  <c r="C1505" i="3"/>
  <c r="C1506" i="3"/>
  <c r="C1507" i="3"/>
  <c r="C1508" i="3"/>
  <c r="C1509" i="3"/>
  <c r="C1510" i="3"/>
  <c r="C1511" i="3"/>
  <c r="C1512" i="3"/>
  <c r="C1513" i="3"/>
  <c r="C1514" i="3"/>
  <c r="C1515" i="3"/>
  <c r="C1516" i="3"/>
  <c r="C1517" i="3"/>
  <c r="C1518" i="3"/>
  <c r="C1519" i="3"/>
  <c r="C1520" i="3"/>
  <c r="C1521" i="3"/>
  <c r="C1522" i="3"/>
  <c r="C1523" i="3"/>
  <c r="C1524" i="3"/>
  <c r="C1525" i="3"/>
  <c r="C1526" i="3"/>
  <c r="C1527" i="3"/>
  <c r="C1528" i="3"/>
  <c r="C1529" i="3"/>
  <c r="C1530" i="3"/>
  <c r="C1531" i="3"/>
  <c r="C1532" i="3"/>
  <c r="C1533" i="3"/>
  <c r="C1534" i="3"/>
  <c r="C1535" i="3"/>
  <c r="C1536" i="3"/>
  <c r="C1537" i="3"/>
  <c r="C1538" i="3"/>
  <c r="C1539" i="3"/>
  <c r="C1540" i="3"/>
  <c r="C1541" i="3"/>
  <c r="C1542" i="3"/>
  <c r="C1543" i="3"/>
  <c r="C1544" i="3"/>
  <c r="C1545" i="3"/>
  <c r="C1546" i="3"/>
  <c r="C1547" i="3"/>
  <c r="C1548" i="3"/>
  <c r="C1549" i="3"/>
  <c r="C1550" i="3"/>
  <c r="C1551" i="3"/>
  <c r="C1552" i="3"/>
  <c r="C1553" i="3"/>
  <c r="C1554" i="3"/>
  <c r="C1555" i="3"/>
  <c r="C1556" i="3"/>
  <c r="C1557" i="3"/>
  <c r="C1558" i="3"/>
  <c r="C1559" i="3"/>
  <c r="C1560" i="3"/>
  <c r="C1561" i="3"/>
  <c r="C1562" i="3"/>
  <c r="C1563" i="3"/>
  <c r="C1564" i="3"/>
  <c r="C1565" i="3"/>
  <c r="C1566" i="3"/>
  <c r="C1567" i="3"/>
  <c r="C1568" i="3"/>
  <c r="C1569" i="3"/>
  <c r="C1570" i="3"/>
  <c r="C1571" i="3"/>
  <c r="C1572" i="3"/>
  <c r="C1573" i="3"/>
  <c r="C1574" i="3"/>
  <c r="C1575" i="3"/>
  <c r="C1576" i="3"/>
  <c r="C1577" i="3"/>
  <c r="C1578" i="3"/>
  <c r="C1579" i="3"/>
  <c r="C1580" i="3"/>
  <c r="C1581" i="3"/>
  <c r="C1582" i="3"/>
  <c r="C1583" i="3"/>
  <c r="C1584" i="3"/>
  <c r="C1585" i="3"/>
  <c r="C1586" i="3"/>
  <c r="C1587" i="3"/>
  <c r="C1588" i="3"/>
  <c r="C1589" i="3"/>
  <c r="C1590" i="3"/>
  <c r="C1591" i="3"/>
  <c r="C1592" i="3"/>
  <c r="C1593" i="3"/>
  <c r="C1594" i="3"/>
  <c r="C1595" i="3"/>
  <c r="C1596" i="3"/>
  <c r="C1597" i="3"/>
  <c r="C1598" i="3"/>
  <c r="C1599" i="3"/>
  <c r="C1600" i="3"/>
  <c r="C1601" i="3"/>
  <c r="C1602" i="3"/>
  <c r="C1603" i="3"/>
  <c r="C1604" i="3"/>
  <c r="C1605" i="3"/>
  <c r="C1606" i="3"/>
  <c r="C1607" i="3"/>
  <c r="C1608" i="3"/>
  <c r="C1609" i="3"/>
  <c r="C1261" i="3"/>
  <c r="M1261" i="3"/>
  <c r="H1261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H1073" i="3"/>
  <c r="H1074" i="3"/>
  <c r="H1075" i="3"/>
  <c r="H1076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89" i="3"/>
  <c r="H1090" i="3"/>
  <c r="H1091" i="3"/>
  <c r="H1092" i="3"/>
  <c r="H1093" i="3"/>
  <c r="H1094" i="3"/>
  <c r="H1095" i="3"/>
  <c r="H1096" i="3"/>
  <c r="H1097" i="3"/>
  <c r="H1098" i="3"/>
  <c r="H1099" i="3"/>
  <c r="H1100" i="3"/>
  <c r="H1101" i="3"/>
  <c r="H1102" i="3"/>
  <c r="H1103" i="3"/>
  <c r="H1104" i="3"/>
  <c r="H1105" i="3"/>
  <c r="H1106" i="3"/>
  <c r="H1107" i="3"/>
  <c r="H1108" i="3"/>
  <c r="H1109" i="3"/>
  <c r="H1110" i="3"/>
  <c r="H1111" i="3"/>
  <c r="H1112" i="3"/>
  <c r="H1113" i="3"/>
  <c r="H1114" i="3"/>
  <c r="H1115" i="3"/>
  <c r="H1116" i="3"/>
  <c r="H1117" i="3"/>
  <c r="H1118" i="3"/>
  <c r="H1119" i="3"/>
  <c r="H1120" i="3"/>
  <c r="H1121" i="3"/>
  <c r="H1122" i="3"/>
  <c r="H1123" i="3"/>
  <c r="H1124" i="3"/>
  <c r="H1125" i="3"/>
  <c r="H1126" i="3"/>
  <c r="H1127" i="3"/>
  <c r="H1128" i="3"/>
  <c r="H1129" i="3"/>
  <c r="H1130" i="3"/>
  <c r="H1131" i="3"/>
  <c r="H1132" i="3"/>
  <c r="H1133" i="3"/>
  <c r="H1134" i="3"/>
  <c r="H1135" i="3"/>
  <c r="H1136" i="3"/>
  <c r="H1137" i="3"/>
  <c r="H1138" i="3"/>
  <c r="H1139" i="3"/>
  <c r="H1140" i="3"/>
  <c r="H1141" i="3"/>
  <c r="H1142" i="3"/>
  <c r="H1143" i="3"/>
  <c r="H1144" i="3"/>
  <c r="H1145" i="3"/>
  <c r="H1146" i="3"/>
  <c r="H1147" i="3"/>
  <c r="H1148" i="3"/>
  <c r="H1149" i="3"/>
  <c r="H1150" i="3"/>
  <c r="H1151" i="3"/>
  <c r="H1152" i="3"/>
  <c r="H1153" i="3"/>
  <c r="H1154" i="3"/>
  <c r="H1155" i="3"/>
  <c r="H1156" i="3"/>
  <c r="H1157" i="3"/>
  <c r="H1158" i="3"/>
  <c r="H1159" i="3"/>
  <c r="H1160" i="3"/>
  <c r="H1161" i="3"/>
  <c r="H1162" i="3"/>
  <c r="H1163" i="3"/>
  <c r="H1164" i="3"/>
  <c r="H1165" i="3"/>
  <c r="H1166" i="3"/>
  <c r="H1167" i="3"/>
  <c r="H1168" i="3"/>
  <c r="H1169" i="3"/>
  <c r="H1170" i="3"/>
  <c r="H1171" i="3"/>
  <c r="H1172" i="3"/>
  <c r="H1173" i="3"/>
  <c r="H1174" i="3"/>
  <c r="H1175" i="3"/>
  <c r="H1176" i="3"/>
  <c r="H1177" i="3"/>
  <c r="H1178" i="3"/>
  <c r="H1179" i="3"/>
  <c r="H1180" i="3"/>
  <c r="H1181" i="3"/>
  <c r="H1182" i="3"/>
  <c r="H1183" i="3"/>
  <c r="H1184" i="3"/>
  <c r="H1185" i="3"/>
  <c r="H1186" i="3"/>
  <c r="H1187" i="3"/>
  <c r="H1188" i="3"/>
  <c r="H1189" i="3"/>
  <c r="H1190" i="3"/>
  <c r="H1191" i="3"/>
  <c r="H1192" i="3"/>
  <c r="H1193" i="3"/>
  <c r="H1194" i="3"/>
  <c r="H1195" i="3"/>
  <c r="H1196" i="3"/>
  <c r="H1197" i="3"/>
  <c r="H1198" i="3"/>
  <c r="H1199" i="3"/>
  <c r="H1200" i="3"/>
  <c r="H1201" i="3"/>
  <c r="H1202" i="3"/>
  <c r="H1203" i="3"/>
  <c r="H1204" i="3"/>
  <c r="H1205" i="3"/>
  <c r="H1206" i="3"/>
  <c r="H1207" i="3"/>
  <c r="H1208" i="3"/>
  <c r="H1209" i="3"/>
  <c r="H1210" i="3"/>
  <c r="H1211" i="3"/>
  <c r="H1212" i="3"/>
  <c r="H1213" i="3"/>
  <c r="H1214" i="3"/>
  <c r="H1215" i="3"/>
  <c r="H1216" i="3"/>
  <c r="H1217" i="3"/>
  <c r="H1218" i="3"/>
  <c r="H1219" i="3"/>
  <c r="H1220" i="3"/>
  <c r="H1221" i="3"/>
  <c r="H1222" i="3"/>
  <c r="H1223" i="3"/>
  <c r="H1224" i="3"/>
  <c r="H1225" i="3"/>
  <c r="H1226" i="3"/>
  <c r="H1227" i="3"/>
  <c r="H1228" i="3"/>
  <c r="H1229" i="3"/>
  <c r="H1230" i="3"/>
  <c r="H1231" i="3"/>
  <c r="H1232" i="3"/>
  <c r="H1233" i="3"/>
  <c r="H1234" i="3"/>
  <c r="H1235" i="3"/>
  <c r="H1236" i="3"/>
  <c r="H1237" i="3"/>
  <c r="H1238" i="3"/>
  <c r="H1239" i="3"/>
  <c r="H1240" i="3"/>
  <c r="H1241" i="3"/>
  <c r="H1242" i="3"/>
  <c r="H1243" i="3"/>
  <c r="H1244" i="3"/>
  <c r="H1245" i="3"/>
  <c r="H1246" i="3"/>
  <c r="H1247" i="3"/>
  <c r="H1248" i="3"/>
  <c r="H1249" i="3"/>
  <c r="H1250" i="3"/>
  <c r="H1251" i="3"/>
  <c r="H1252" i="3"/>
  <c r="H1253" i="3"/>
  <c r="H1254" i="3"/>
  <c r="H1255" i="3"/>
  <c r="H1256" i="3"/>
  <c r="H1257" i="3"/>
  <c r="H1258" i="3"/>
  <c r="H1259" i="3"/>
  <c r="H1260" i="3"/>
  <c r="M1073" i="3"/>
  <c r="M1074" i="3" s="1"/>
  <c r="M1075" i="3" s="1"/>
  <c r="M1076" i="3" s="1"/>
  <c r="M1077" i="3" s="1"/>
  <c r="M1078" i="3" s="1"/>
  <c r="M1079" i="3" s="1"/>
  <c r="M1080" i="3" s="1"/>
  <c r="M1081" i="3" s="1"/>
  <c r="M1082" i="3" s="1"/>
  <c r="M1083" i="3" s="1"/>
  <c r="M1084" i="3" s="1"/>
  <c r="M1085" i="3" s="1"/>
  <c r="M1086" i="3" s="1"/>
  <c r="M1087" i="3" s="1"/>
  <c r="M1088" i="3" s="1"/>
  <c r="M1089" i="3" s="1"/>
  <c r="M1090" i="3" s="1"/>
  <c r="M1091" i="3" s="1"/>
  <c r="M1092" i="3" s="1"/>
  <c r="M1093" i="3" s="1"/>
  <c r="M1094" i="3" s="1"/>
  <c r="M1095" i="3" s="1"/>
  <c r="M1096" i="3" s="1"/>
  <c r="M1097" i="3" s="1"/>
  <c r="M1098" i="3" s="1"/>
  <c r="M1099" i="3" s="1"/>
  <c r="M1100" i="3" s="1"/>
  <c r="M1101" i="3" s="1"/>
  <c r="M1102" i="3" s="1"/>
  <c r="M1103" i="3" s="1"/>
  <c r="M1104" i="3" s="1"/>
  <c r="M1105" i="3" s="1"/>
  <c r="M1106" i="3" s="1"/>
  <c r="M1107" i="3" s="1"/>
  <c r="M1108" i="3" s="1"/>
  <c r="M1109" i="3" s="1"/>
  <c r="M1110" i="3" s="1"/>
  <c r="M1111" i="3" s="1"/>
  <c r="M1112" i="3" s="1"/>
  <c r="M1113" i="3" s="1"/>
  <c r="M1114" i="3" s="1"/>
  <c r="M1115" i="3" s="1"/>
  <c r="M1116" i="3" s="1"/>
  <c r="M1117" i="3" s="1"/>
  <c r="M1118" i="3" s="1"/>
  <c r="M1119" i="3" s="1"/>
  <c r="M1120" i="3" s="1"/>
  <c r="M1121" i="3" s="1"/>
  <c r="M1122" i="3" s="1"/>
  <c r="M1123" i="3" s="1"/>
  <c r="M1124" i="3" s="1"/>
  <c r="M1125" i="3" s="1"/>
  <c r="M1126" i="3" s="1"/>
  <c r="M1127" i="3" s="1"/>
  <c r="M1128" i="3" s="1"/>
  <c r="M1129" i="3" s="1"/>
  <c r="M1130" i="3" s="1"/>
  <c r="M1131" i="3" s="1"/>
  <c r="M1132" i="3" s="1"/>
  <c r="M1133" i="3" s="1"/>
  <c r="M1134" i="3" s="1"/>
  <c r="M1135" i="3" s="1"/>
  <c r="M1136" i="3" s="1"/>
  <c r="M1137" i="3" s="1"/>
  <c r="M1138" i="3" s="1"/>
  <c r="M1139" i="3" s="1"/>
  <c r="M1140" i="3" s="1"/>
  <c r="M1141" i="3" s="1"/>
  <c r="M1142" i="3" s="1"/>
  <c r="M1143" i="3" s="1"/>
  <c r="M1144" i="3" s="1"/>
  <c r="M1145" i="3" s="1"/>
  <c r="M1146" i="3" s="1"/>
  <c r="M1147" i="3" s="1"/>
  <c r="M1148" i="3" s="1"/>
  <c r="M1149" i="3" s="1"/>
  <c r="M1150" i="3" s="1"/>
  <c r="M1151" i="3" s="1"/>
  <c r="M1152" i="3" s="1"/>
  <c r="M1153" i="3" s="1"/>
  <c r="M1154" i="3" s="1"/>
  <c r="M1155" i="3" s="1"/>
  <c r="M1156" i="3" s="1"/>
  <c r="M1157" i="3" s="1"/>
  <c r="M1158" i="3" s="1"/>
  <c r="M1159" i="3" s="1"/>
  <c r="M1160" i="3" s="1"/>
  <c r="M1161" i="3" s="1"/>
  <c r="M1162" i="3" s="1"/>
  <c r="M1163" i="3" s="1"/>
  <c r="M1164" i="3" s="1"/>
  <c r="M1165" i="3" s="1"/>
  <c r="M1166" i="3" s="1"/>
  <c r="M1167" i="3" s="1"/>
  <c r="M1168" i="3" s="1"/>
  <c r="M1169" i="3" s="1"/>
  <c r="M1170" i="3" s="1"/>
  <c r="M1171" i="3" s="1"/>
  <c r="M1172" i="3" s="1"/>
  <c r="M1173" i="3" s="1"/>
  <c r="M1174" i="3" s="1"/>
  <c r="M1175" i="3" s="1"/>
  <c r="M1176" i="3" s="1"/>
  <c r="M1177" i="3" s="1"/>
  <c r="M1178" i="3" s="1"/>
  <c r="M1179" i="3" s="1"/>
  <c r="M1180" i="3" s="1"/>
  <c r="M1181" i="3" s="1"/>
  <c r="M1182" i="3" s="1"/>
  <c r="M1183" i="3" s="1"/>
  <c r="M1184" i="3" s="1"/>
  <c r="M1185" i="3" s="1"/>
  <c r="M1186" i="3" s="1"/>
  <c r="M1187" i="3" s="1"/>
  <c r="M1188" i="3" s="1"/>
  <c r="M1189" i="3" s="1"/>
  <c r="M1190" i="3" s="1"/>
  <c r="M1191" i="3" s="1"/>
  <c r="M1192" i="3" s="1"/>
  <c r="M1193" i="3" s="1"/>
  <c r="M1194" i="3" s="1"/>
  <c r="M1195" i="3" s="1"/>
  <c r="M1196" i="3" s="1"/>
  <c r="M1197" i="3" s="1"/>
  <c r="M1198" i="3" s="1"/>
  <c r="M1199" i="3" s="1"/>
  <c r="M1200" i="3" s="1"/>
  <c r="M1201" i="3" s="1"/>
  <c r="M1202" i="3" s="1"/>
  <c r="M1203" i="3" s="1"/>
  <c r="M1204" i="3" s="1"/>
  <c r="M1205" i="3" s="1"/>
  <c r="M1206" i="3" s="1"/>
  <c r="M1207" i="3" s="1"/>
  <c r="M1208" i="3" s="1"/>
  <c r="M1209" i="3" s="1"/>
  <c r="M1210" i="3" s="1"/>
  <c r="M1211" i="3" s="1"/>
  <c r="M1212" i="3" s="1"/>
  <c r="M1213" i="3" s="1"/>
  <c r="M1214" i="3" s="1"/>
  <c r="M1215" i="3" s="1"/>
  <c r="M1216" i="3" s="1"/>
  <c r="M1217" i="3" s="1"/>
  <c r="M1218" i="3" s="1"/>
  <c r="M1219" i="3" s="1"/>
  <c r="M1220" i="3" s="1"/>
  <c r="M1221" i="3" s="1"/>
  <c r="M1222" i="3" s="1"/>
  <c r="M1223" i="3" s="1"/>
  <c r="M1224" i="3" s="1"/>
  <c r="M1225" i="3" s="1"/>
  <c r="M1226" i="3" s="1"/>
  <c r="M1227" i="3" s="1"/>
  <c r="M1228" i="3" s="1"/>
  <c r="M1229" i="3" s="1"/>
  <c r="M1230" i="3" s="1"/>
  <c r="M1231" i="3" s="1"/>
  <c r="M1232" i="3" s="1"/>
  <c r="M1233" i="3" s="1"/>
  <c r="M1234" i="3" s="1"/>
  <c r="M1235" i="3" s="1"/>
  <c r="M1236" i="3" s="1"/>
  <c r="M1237" i="3" s="1"/>
  <c r="M1238" i="3" s="1"/>
  <c r="M1239" i="3" s="1"/>
  <c r="M1240" i="3" s="1"/>
  <c r="M1241" i="3" s="1"/>
  <c r="M1242" i="3" s="1"/>
  <c r="M1243" i="3" s="1"/>
  <c r="M1244" i="3" s="1"/>
  <c r="M1245" i="3" s="1"/>
  <c r="M1246" i="3" s="1"/>
  <c r="M1247" i="3" s="1"/>
  <c r="M1248" i="3" s="1"/>
  <c r="M1249" i="3" s="1"/>
  <c r="M1250" i="3" s="1"/>
  <c r="M1251" i="3" s="1"/>
  <c r="M1252" i="3" s="1"/>
  <c r="M1253" i="3" s="1"/>
  <c r="M1254" i="3" s="1"/>
  <c r="M1255" i="3" s="1"/>
  <c r="M1256" i="3" s="1"/>
  <c r="M1257" i="3" s="1"/>
  <c r="M1258" i="3" s="1"/>
  <c r="M1259" i="3" s="1"/>
  <c r="M1260" i="3" s="1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M753" i="3"/>
  <c r="M754" i="3"/>
  <c r="M755" i="3" s="1"/>
  <c r="M756" i="3" s="1"/>
  <c r="M757" i="3" s="1"/>
  <c r="M758" i="3" s="1"/>
  <c r="M759" i="3" s="1"/>
  <c r="M760" i="3" s="1"/>
  <c r="M761" i="3" s="1"/>
  <c r="M762" i="3" s="1"/>
  <c r="M763" i="3" s="1"/>
  <c r="M764" i="3" s="1"/>
  <c r="M765" i="3" s="1"/>
  <c r="M766" i="3" s="1"/>
  <c r="M767" i="3" s="1"/>
  <c r="M768" i="3" s="1"/>
  <c r="M769" i="3" s="1"/>
  <c r="M770" i="3" s="1"/>
  <c r="M771" i="3" s="1"/>
  <c r="M772" i="3" s="1"/>
  <c r="M773" i="3" s="1"/>
  <c r="M774" i="3" s="1"/>
  <c r="M775" i="3" s="1"/>
  <c r="M776" i="3" s="1"/>
  <c r="M777" i="3" s="1"/>
  <c r="M778" i="3" s="1"/>
  <c r="M779" i="3" s="1"/>
  <c r="M780" i="3" s="1"/>
  <c r="M781" i="3" s="1"/>
  <c r="M782" i="3" s="1"/>
  <c r="M783" i="3" s="1"/>
  <c r="M784" i="3" s="1"/>
  <c r="M785" i="3" s="1"/>
  <c r="M786" i="3" s="1"/>
  <c r="M787" i="3" s="1"/>
  <c r="M788" i="3" s="1"/>
  <c r="M789" i="3" s="1"/>
  <c r="M790" i="3" s="1"/>
  <c r="M791" i="3" s="1"/>
  <c r="M792" i="3" s="1"/>
  <c r="M793" i="3" s="1"/>
  <c r="M794" i="3" s="1"/>
  <c r="M795" i="3" s="1"/>
  <c r="M796" i="3" s="1"/>
  <c r="M797" i="3" s="1"/>
  <c r="M798" i="3" s="1"/>
  <c r="M799" i="3" s="1"/>
  <c r="M800" i="3" s="1"/>
  <c r="M801" i="3" s="1"/>
  <c r="M802" i="3" s="1"/>
  <c r="M803" i="3" s="1"/>
  <c r="M804" i="3" s="1"/>
  <c r="M805" i="3" s="1"/>
  <c r="M806" i="3" s="1"/>
  <c r="M807" i="3" s="1"/>
  <c r="M808" i="3" s="1"/>
  <c r="M809" i="3" s="1"/>
  <c r="M810" i="3" s="1"/>
  <c r="M811" i="3" s="1"/>
  <c r="M812" i="3" s="1"/>
  <c r="M813" i="3" s="1"/>
  <c r="M814" i="3" s="1"/>
  <c r="M815" i="3" s="1"/>
  <c r="M816" i="3" s="1"/>
  <c r="M817" i="3" s="1"/>
  <c r="M818" i="3" s="1"/>
  <c r="M819" i="3" s="1"/>
  <c r="M820" i="3" s="1"/>
  <c r="M821" i="3" s="1"/>
  <c r="M822" i="3" s="1"/>
  <c r="M823" i="3" s="1"/>
  <c r="M824" i="3" s="1"/>
  <c r="M825" i="3" s="1"/>
  <c r="M826" i="3" s="1"/>
  <c r="M827" i="3" s="1"/>
  <c r="M829" i="3" s="1"/>
  <c r="M830" i="3" s="1"/>
  <c r="M831" i="3" s="1"/>
  <c r="M832" i="3" s="1"/>
  <c r="M833" i="3" s="1"/>
  <c r="M834" i="3" s="1"/>
  <c r="M835" i="3" s="1"/>
  <c r="M836" i="3" s="1"/>
  <c r="M837" i="3" s="1"/>
  <c r="M838" i="3" s="1"/>
  <c r="M839" i="3" s="1"/>
  <c r="M840" i="3" s="1"/>
  <c r="M841" i="3" s="1"/>
  <c r="M842" i="3" s="1"/>
  <c r="M843" i="3" s="1"/>
  <c r="M844" i="3" s="1"/>
  <c r="M845" i="3" s="1"/>
  <c r="M846" i="3" s="1"/>
  <c r="M847" i="3" s="1"/>
  <c r="M848" i="3" s="1"/>
  <c r="M849" i="3" s="1"/>
  <c r="M850" i="3" s="1"/>
  <c r="M851" i="3" s="1"/>
  <c r="M852" i="3" s="1"/>
  <c r="M853" i="3" s="1"/>
  <c r="M854" i="3" s="1"/>
  <c r="M855" i="3" s="1"/>
  <c r="M856" i="3" s="1"/>
  <c r="M857" i="3" s="1"/>
  <c r="M858" i="3" s="1"/>
  <c r="M859" i="3" s="1"/>
  <c r="M860" i="3" s="1"/>
  <c r="M861" i="3" s="1"/>
  <c r="M862" i="3" s="1"/>
  <c r="M863" i="3" s="1"/>
  <c r="M864" i="3" s="1"/>
  <c r="M865" i="3" s="1"/>
  <c r="M866" i="3" s="1"/>
  <c r="M867" i="3" s="1"/>
  <c r="M868" i="3" s="1"/>
  <c r="M869" i="3" s="1"/>
  <c r="M870" i="3" s="1"/>
  <c r="M871" i="3" s="1"/>
  <c r="M872" i="3" s="1"/>
  <c r="M873" i="3" s="1"/>
  <c r="M874" i="3" s="1"/>
  <c r="M875" i="3" s="1"/>
  <c r="M876" i="3" s="1"/>
  <c r="M877" i="3" s="1"/>
  <c r="M878" i="3" s="1"/>
  <c r="M879" i="3" s="1"/>
  <c r="M880" i="3" s="1"/>
  <c r="M881" i="3" s="1"/>
  <c r="M882" i="3" s="1"/>
  <c r="M883" i="3" s="1"/>
  <c r="M884" i="3" s="1"/>
  <c r="M885" i="3" s="1"/>
  <c r="M886" i="3" s="1"/>
  <c r="M887" i="3" s="1"/>
  <c r="M888" i="3" s="1"/>
  <c r="M889" i="3" s="1"/>
  <c r="M890" i="3" s="1"/>
  <c r="M891" i="3" s="1"/>
  <c r="M892" i="3" s="1"/>
  <c r="M893" i="3" s="1"/>
  <c r="M894" i="3" s="1"/>
  <c r="M895" i="3" s="1"/>
  <c r="M896" i="3" s="1"/>
  <c r="M897" i="3" s="1"/>
  <c r="M898" i="3" s="1"/>
  <c r="M899" i="3" s="1"/>
  <c r="M900" i="3" s="1"/>
  <c r="M901" i="3" s="1"/>
  <c r="M902" i="3" s="1"/>
  <c r="M904" i="3" s="1"/>
  <c r="M905" i="3" s="1"/>
  <c r="M906" i="3" s="1"/>
  <c r="M907" i="3" s="1"/>
  <c r="M908" i="3" s="1"/>
  <c r="M909" i="3" s="1"/>
  <c r="M910" i="3" s="1"/>
  <c r="M911" i="3" s="1"/>
  <c r="M912" i="3" s="1"/>
  <c r="M913" i="3" s="1"/>
  <c r="M914" i="3" s="1"/>
  <c r="M915" i="3" s="1"/>
  <c r="M916" i="3" s="1"/>
  <c r="M917" i="3" s="1"/>
  <c r="M918" i="3" s="1"/>
  <c r="M919" i="3" s="1"/>
  <c r="M920" i="3" s="1"/>
  <c r="M921" i="3" s="1"/>
  <c r="M922" i="3" s="1"/>
  <c r="M923" i="3" s="1"/>
  <c r="M924" i="3" s="1"/>
  <c r="M925" i="3" s="1"/>
  <c r="M926" i="3" s="1"/>
  <c r="M927" i="3" s="1"/>
  <c r="M928" i="3" s="1"/>
  <c r="M929" i="3" s="1"/>
  <c r="M930" i="3" s="1"/>
  <c r="M931" i="3" s="1"/>
  <c r="M932" i="3" s="1"/>
  <c r="M933" i="3" s="1"/>
  <c r="M934" i="3" s="1"/>
  <c r="M935" i="3" s="1"/>
  <c r="M936" i="3" s="1"/>
  <c r="M937" i="3" s="1"/>
  <c r="M938" i="3" s="1"/>
  <c r="M939" i="3" s="1"/>
  <c r="M940" i="3" s="1"/>
  <c r="M941" i="3" s="1"/>
  <c r="M942" i="3" s="1"/>
  <c r="M943" i="3" s="1"/>
  <c r="M944" i="3" s="1"/>
  <c r="M945" i="3" s="1"/>
  <c r="M946" i="3" s="1"/>
  <c r="M947" i="3" s="1"/>
  <c r="M948" i="3" s="1"/>
  <c r="M949" i="3" s="1"/>
  <c r="M950" i="3" s="1"/>
  <c r="M951" i="3" s="1"/>
  <c r="M952" i="3" s="1"/>
  <c r="M953" i="3" s="1"/>
  <c r="M954" i="3" s="1"/>
  <c r="M955" i="3" s="1"/>
  <c r="M956" i="3" s="1"/>
  <c r="M957" i="3" s="1"/>
  <c r="M958" i="3" s="1"/>
  <c r="M959" i="3" s="1"/>
  <c r="M960" i="3" s="1"/>
  <c r="M961" i="3" s="1"/>
  <c r="M962" i="3" s="1"/>
  <c r="M963" i="3" s="1"/>
  <c r="M964" i="3" s="1"/>
  <c r="M965" i="3" s="1"/>
  <c r="M966" i="3" s="1"/>
  <c r="M967" i="3" s="1"/>
  <c r="M968" i="3" s="1"/>
  <c r="M969" i="3" s="1"/>
  <c r="M970" i="3" s="1"/>
  <c r="M971" i="3" s="1"/>
  <c r="M972" i="3" s="1"/>
  <c r="M973" i="3" s="1"/>
  <c r="M974" i="3" s="1"/>
  <c r="M975" i="3" s="1"/>
  <c r="M976" i="3" s="1"/>
  <c r="M978" i="3" s="1"/>
  <c r="M979" i="3" s="1"/>
  <c r="M980" i="3" s="1"/>
  <c r="M981" i="3" s="1"/>
  <c r="M982" i="3" s="1"/>
  <c r="M983" i="3" s="1"/>
  <c r="M984" i="3" s="1"/>
  <c r="M985" i="3" s="1"/>
  <c r="M986" i="3" s="1"/>
  <c r="M987" i="3" s="1"/>
  <c r="M988" i="3" s="1"/>
  <c r="M989" i="3" s="1"/>
  <c r="M990" i="3" s="1"/>
  <c r="M991" i="3" s="1"/>
  <c r="M992" i="3" s="1"/>
  <c r="M993" i="3" s="1"/>
  <c r="M994" i="3" s="1"/>
  <c r="M995" i="3" s="1"/>
  <c r="M996" i="3" s="1"/>
  <c r="M997" i="3" s="1"/>
  <c r="M998" i="3" s="1"/>
  <c r="M999" i="3" s="1"/>
  <c r="M1000" i="3" s="1"/>
  <c r="M1001" i="3" s="1"/>
  <c r="M1002" i="3" s="1"/>
  <c r="M1003" i="3" s="1"/>
  <c r="M1004" i="3" s="1"/>
  <c r="M1005" i="3" s="1"/>
  <c r="M1006" i="3" s="1"/>
  <c r="M1007" i="3" s="1"/>
  <c r="M1008" i="3" s="1"/>
  <c r="M1009" i="3" s="1"/>
  <c r="M1010" i="3" s="1"/>
  <c r="M1011" i="3" s="1"/>
  <c r="M1012" i="3" s="1"/>
  <c r="M1013" i="3" s="1"/>
  <c r="M1014" i="3" s="1"/>
  <c r="M1015" i="3" s="1"/>
  <c r="M1016" i="3" s="1"/>
  <c r="M1017" i="3" s="1"/>
  <c r="M1018" i="3" s="1"/>
  <c r="M1019" i="3" s="1"/>
  <c r="M1020" i="3" s="1"/>
  <c r="M1021" i="3" s="1"/>
  <c r="M1022" i="3" s="1"/>
  <c r="M1023" i="3" s="1"/>
  <c r="M1024" i="3" s="1"/>
  <c r="M1025" i="3" s="1"/>
  <c r="M1026" i="3" s="1"/>
  <c r="M1027" i="3" s="1"/>
  <c r="M1028" i="3" s="1"/>
  <c r="M1029" i="3" s="1"/>
  <c r="M1030" i="3" s="1"/>
  <c r="M1031" i="3" s="1"/>
  <c r="M1032" i="3" s="1"/>
  <c r="M1033" i="3" s="1"/>
  <c r="M1034" i="3" s="1"/>
  <c r="M1035" i="3" s="1"/>
  <c r="M1036" i="3" s="1"/>
  <c r="M1037" i="3" s="1"/>
  <c r="M1038" i="3" s="1"/>
  <c r="M1039" i="3" s="1"/>
  <c r="M1040" i="3" s="1"/>
  <c r="M1041" i="3" s="1"/>
  <c r="M1042" i="3" s="1"/>
  <c r="M1043" i="3" s="1"/>
  <c r="M1044" i="3" s="1"/>
  <c r="M1045" i="3" s="1"/>
  <c r="M1046" i="3" s="1"/>
  <c r="M1047" i="3" s="1"/>
  <c r="M1048" i="3" s="1"/>
  <c r="M1049" i="3" s="1"/>
  <c r="M1050" i="3" s="1"/>
  <c r="M1051" i="3" s="1"/>
  <c r="M1053" i="3" s="1"/>
  <c r="M1054" i="3" s="1"/>
  <c r="M1055" i="3" s="1"/>
  <c r="M1056" i="3" s="1"/>
  <c r="M1057" i="3" s="1"/>
  <c r="M1058" i="3" s="1"/>
  <c r="M1059" i="3" s="1"/>
  <c r="M1060" i="3" s="1"/>
  <c r="M1061" i="3" s="1"/>
  <c r="M1062" i="3" s="1"/>
  <c r="M1063" i="3" s="1"/>
  <c r="M1064" i="3" s="1"/>
  <c r="M1065" i="3" s="1"/>
  <c r="M1066" i="3" s="1"/>
  <c r="M1067" i="3" s="1"/>
  <c r="M1068" i="3" s="1"/>
  <c r="M1069" i="3" s="1"/>
  <c r="M1070" i="3" s="1"/>
  <c r="M1071" i="3" s="1"/>
  <c r="M1072" i="3" s="1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8" i="3"/>
  <c r="H799" i="3"/>
  <c r="H800" i="3"/>
  <c r="H801" i="3"/>
  <c r="H802" i="3"/>
  <c r="H803" i="3"/>
  <c r="H804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M691" i="3"/>
  <c r="M692" i="3" s="1"/>
  <c r="M693" i="3" s="1"/>
  <c r="M694" i="3" s="1"/>
  <c r="M695" i="3" s="1"/>
  <c r="M696" i="3" s="1"/>
  <c r="M697" i="3" s="1"/>
  <c r="M698" i="3" s="1"/>
  <c r="M699" i="3" s="1"/>
  <c r="M700" i="3" s="1"/>
  <c r="M701" i="3" s="1"/>
  <c r="M702" i="3" s="1"/>
  <c r="M703" i="3" s="1"/>
  <c r="M704" i="3" s="1"/>
  <c r="M705" i="3" s="1"/>
  <c r="M706" i="3" s="1"/>
  <c r="M707" i="3" s="1"/>
  <c r="M708" i="3" s="1"/>
  <c r="M709" i="3" s="1"/>
  <c r="M710" i="3" s="1"/>
  <c r="M711" i="3" s="1"/>
  <c r="M712" i="3" s="1"/>
  <c r="M713" i="3" s="1"/>
  <c r="M714" i="3" s="1"/>
  <c r="M715" i="3" s="1"/>
  <c r="M716" i="3" s="1"/>
  <c r="M717" i="3" s="1"/>
  <c r="M718" i="3" s="1"/>
  <c r="M719" i="3" s="1"/>
  <c r="M720" i="3" s="1"/>
  <c r="M721" i="3" s="1"/>
  <c r="M722" i="3" s="1"/>
  <c r="M723" i="3" s="1"/>
  <c r="M724" i="3" s="1"/>
  <c r="M725" i="3" s="1"/>
  <c r="M726" i="3" s="1"/>
  <c r="M727" i="3" s="1"/>
  <c r="M728" i="3" s="1"/>
  <c r="M729" i="3" s="1"/>
  <c r="M730" i="3" s="1"/>
  <c r="M731" i="3" s="1"/>
  <c r="M732" i="3" s="1"/>
  <c r="M733" i="3" s="1"/>
  <c r="M734" i="3" s="1"/>
  <c r="M735" i="3" s="1"/>
  <c r="M736" i="3" s="1"/>
  <c r="M737" i="3" s="1"/>
  <c r="M738" i="3" s="1"/>
  <c r="M739" i="3" s="1"/>
  <c r="M740" i="3" s="1"/>
  <c r="M741" i="3" s="1"/>
  <c r="M742" i="3" s="1"/>
  <c r="M743" i="3" s="1"/>
  <c r="M744" i="3" s="1"/>
  <c r="M745" i="3" s="1"/>
  <c r="M746" i="3" s="1"/>
  <c r="M747" i="3" s="1"/>
  <c r="M748" i="3" s="1"/>
  <c r="M749" i="3" s="1"/>
  <c r="M750" i="3" s="1"/>
  <c r="M751" i="3" s="1"/>
  <c r="M752" i="3" s="1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I677" i="3"/>
  <c r="I678" i="3"/>
  <c r="I679" i="3"/>
  <c r="I680" i="3"/>
  <c r="I681" i="3"/>
  <c r="I690" i="3"/>
  <c r="I682" i="3"/>
  <c r="I683" i="3"/>
  <c r="I684" i="3"/>
  <c r="I685" i="3"/>
  <c r="I686" i="3"/>
  <c r="I687" i="3"/>
  <c r="I688" i="3"/>
  <c r="I689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G2" i="3"/>
  <c r="M3" i="3"/>
  <c r="M4" i="3" s="1"/>
  <c r="M5" i="3" s="1"/>
  <c r="M6" i="3" s="1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62" i="3" s="1"/>
  <c r="M63" i="3" s="1"/>
  <c r="M64" i="3" s="1"/>
  <c r="M65" i="3" s="1"/>
  <c r="M66" i="3" s="1"/>
  <c r="M67" i="3" s="1"/>
  <c r="M68" i="3" s="1"/>
  <c r="M69" i="3" s="1"/>
  <c r="M70" i="3" s="1"/>
  <c r="M71" i="3" s="1"/>
  <c r="M72" i="3" s="1"/>
  <c r="M73" i="3" s="1"/>
  <c r="M74" i="3" s="1"/>
  <c r="M75" i="3" s="1"/>
  <c r="M76" i="3" s="1"/>
  <c r="M77" i="3" s="1"/>
  <c r="M78" i="3" s="1"/>
  <c r="M79" i="3" s="1"/>
  <c r="M80" i="3" s="1"/>
  <c r="M81" i="3" s="1"/>
  <c r="M82" i="3" s="1"/>
  <c r="M83" i="3" s="1"/>
  <c r="M84" i="3" s="1"/>
  <c r="M85" i="3" s="1"/>
  <c r="M86" i="3" s="1"/>
  <c r="M87" i="3" s="1"/>
  <c r="M88" i="3" s="1"/>
  <c r="M89" i="3" s="1"/>
  <c r="M90" i="3" s="1"/>
  <c r="M91" i="3" s="1"/>
  <c r="M92" i="3" s="1"/>
  <c r="M93" i="3" s="1"/>
  <c r="M94" i="3" s="1"/>
  <c r="M95" i="3" s="1"/>
  <c r="M96" i="3" s="1"/>
  <c r="M97" i="3" s="1"/>
  <c r="M98" i="3" s="1"/>
  <c r="M99" i="3" s="1"/>
  <c r="M100" i="3" s="1"/>
  <c r="M101" i="3" s="1"/>
  <c r="M102" i="3" s="1"/>
  <c r="M103" i="3" s="1"/>
  <c r="M104" i="3" s="1"/>
  <c r="M105" i="3" s="1"/>
  <c r="M106" i="3" s="1"/>
  <c r="M107" i="3" s="1"/>
  <c r="M108" i="3" s="1"/>
  <c r="M109" i="3" s="1"/>
  <c r="M110" i="3" s="1"/>
  <c r="M111" i="3" s="1"/>
  <c r="M112" i="3" s="1"/>
  <c r="M113" i="3" s="1"/>
  <c r="M114" i="3" s="1"/>
  <c r="M115" i="3" s="1"/>
  <c r="M116" i="3" s="1"/>
  <c r="M117" i="3" s="1"/>
  <c r="M118" i="3" s="1"/>
  <c r="M119" i="3" s="1"/>
  <c r="M120" i="3" s="1"/>
  <c r="M121" i="3" s="1"/>
  <c r="M122" i="3" s="1"/>
  <c r="M123" i="3" s="1"/>
  <c r="M124" i="3" s="1"/>
  <c r="M125" i="3" s="1"/>
  <c r="M126" i="3" s="1"/>
  <c r="M127" i="3" s="1"/>
  <c r="M128" i="3" s="1"/>
  <c r="M129" i="3" s="1"/>
  <c r="M130" i="3" s="1"/>
  <c r="M131" i="3" s="1"/>
  <c r="M132" i="3" s="1"/>
  <c r="M133" i="3" s="1"/>
  <c r="M134" i="3" s="1"/>
  <c r="M135" i="3" s="1"/>
  <c r="M136" i="3" s="1"/>
  <c r="M137" i="3" s="1"/>
  <c r="M138" i="3" s="1"/>
  <c r="M139" i="3" s="1"/>
  <c r="M140" i="3" s="1"/>
  <c r="M141" i="3" s="1"/>
  <c r="M142" i="3" s="1"/>
  <c r="M143" i="3" s="1"/>
  <c r="M144" i="3" s="1"/>
  <c r="M145" i="3" s="1"/>
  <c r="M146" i="3" s="1"/>
  <c r="M147" i="3" s="1"/>
  <c r="M148" i="3" s="1"/>
  <c r="M149" i="3" s="1"/>
  <c r="M150" i="3" s="1"/>
  <c r="M151" i="3" s="1"/>
  <c r="M152" i="3" s="1"/>
  <c r="M153" i="3" s="1"/>
  <c r="M154" i="3" s="1"/>
  <c r="M155" i="3" s="1"/>
  <c r="M156" i="3" s="1"/>
  <c r="M157" i="3" s="1"/>
  <c r="M158" i="3" s="1"/>
  <c r="M159" i="3" s="1"/>
  <c r="M160" i="3" s="1"/>
  <c r="M161" i="3" s="1"/>
  <c r="M162" i="3" s="1"/>
  <c r="M163" i="3" s="1"/>
  <c r="M164" i="3" s="1"/>
  <c r="M165" i="3" s="1"/>
  <c r="M166" i="3" s="1"/>
  <c r="M167" i="3" s="1"/>
  <c r="M168" i="3" s="1"/>
  <c r="M169" i="3" s="1"/>
  <c r="M170" i="3" s="1"/>
  <c r="M171" i="3" s="1"/>
  <c r="M172" i="3" s="1"/>
  <c r="M173" i="3" s="1"/>
  <c r="M174" i="3" s="1"/>
  <c r="M175" i="3" s="1"/>
  <c r="M176" i="3" s="1"/>
  <c r="M177" i="3" s="1"/>
  <c r="M178" i="3" s="1"/>
  <c r="M179" i="3" s="1"/>
  <c r="M180" i="3" s="1"/>
  <c r="M181" i="3" s="1"/>
  <c r="M182" i="3" s="1"/>
  <c r="M183" i="3" s="1"/>
  <c r="M184" i="3" s="1"/>
  <c r="M185" i="3" s="1"/>
  <c r="M186" i="3" s="1"/>
  <c r="M187" i="3" s="1"/>
  <c r="M188" i="3" s="1"/>
  <c r="M189" i="3" s="1"/>
  <c r="M190" i="3" s="1"/>
  <c r="M191" i="3" s="1"/>
  <c r="M192" i="3" s="1"/>
  <c r="M193" i="3" s="1"/>
  <c r="M194" i="3" s="1"/>
  <c r="M195" i="3" s="1"/>
  <c r="M196" i="3" s="1"/>
  <c r="M197" i="3" s="1"/>
  <c r="M198" i="3" s="1"/>
  <c r="M199" i="3" s="1"/>
  <c r="M200" i="3" s="1"/>
  <c r="M201" i="3" s="1"/>
  <c r="M202" i="3" s="1"/>
  <c r="M203" i="3" s="1"/>
  <c r="M204" i="3" s="1"/>
  <c r="M205" i="3" s="1"/>
  <c r="M206" i="3" s="1"/>
  <c r="M207" i="3" s="1"/>
  <c r="M208" i="3" s="1"/>
  <c r="M209" i="3" s="1"/>
  <c r="M210" i="3" s="1"/>
  <c r="M211" i="3" s="1"/>
  <c r="M212" i="3" s="1"/>
  <c r="M213" i="3" s="1"/>
  <c r="M214" i="3" s="1"/>
  <c r="M215" i="3" s="1"/>
  <c r="M216" i="3" s="1"/>
  <c r="M217" i="3" s="1"/>
  <c r="M218" i="3" s="1"/>
  <c r="M219" i="3" s="1"/>
  <c r="M220" i="3" s="1"/>
  <c r="M221" i="3" s="1"/>
  <c r="M222" i="3" s="1"/>
  <c r="M223" i="3" s="1"/>
  <c r="M224" i="3" s="1"/>
  <c r="M225" i="3" s="1"/>
  <c r="M226" i="3" s="1"/>
  <c r="M227" i="3" s="1"/>
  <c r="M228" i="3" s="1"/>
  <c r="M229" i="3" s="1"/>
  <c r="M230" i="3" s="1"/>
  <c r="M231" i="3" s="1"/>
  <c r="M232" i="3" s="1"/>
  <c r="M233" i="3" s="1"/>
  <c r="M234" i="3" s="1"/>
  <c r="M235" i="3" s="1"/>
  <c r="M236" i="3" s="1"/>
  <c r="M237" i="3" s="1"/>
  <c r="M238" i="3" s="1"/>
  <c r="M239" i="3" s="1"/>
  <c r="M240" i="3" s="1"/>
  <c r="M241" i="3" s="1"/>
  <c r="M242" i="3" s="1"/>
  <c r="M243" i="3" s="1"/>
  <c r="M244" i="3" s="1"/>
  <c r="M245" i="3" s="1"/>
  <c r="M246" i="3" s="1"/>
  <c r="M247" i="3" s="1"/>
  <c r="M248" i="3" s="1"/>
  <c r="M249" i="3" s="1"/>
  <c r="M250" i="3" s="1"/>
  <c r="M251" i="3" s="1"/>
  <c r="M252" i="3" s="1"/>
  <c r="M253" i="3" s="1"/>
  <c r="M254" i="3" s="1"/>
  <c r="M255" i="3" s="1"/>
  <c r="M256" i="3" s="1"/>
  <c r="M257" i="3" s="1"/>
  <c r="M258" i="3" s="1"/>
  <c r="M259" i="3" s="1"/>
  <c r="M260" i="3" s="1"/>
  <c r="M261" i="3" s="1"/>
  <c r="M262" i="3" s="1"/>
  <c r="M263" i="3" s="1"/>
  <c r="M264" i="3" s="1"/>
  <c r="M265" i="3" s="1"/>
  <c r="M266" i="3" s="1"/>
  <c r="M267" i="3" s="1"/>
  <c r="M268" i="3" s="1"/>
  <c r="M269" i="3" s="1"/>
  <c r="M270" i="3" s="1"/>
  <c r="M271" i="3" s="1"/>
  <c r="M272" i="3" s="1"/>
  <c r="M273" i="3" s="1"/>
  <c r="M274" i="3" s="1"/>
  <c r="M275" i="3" s="1"/>
  <c r="M276" i="3" s="1"/>
  <c r="M277" i="3" s="1"/>
  <c r="M278" i="3" s="1"/>
  <c r="M279" i="3" s="1"/>
  <c r="M280" i="3" s="1"/>
  <c r="M281" i="3" s="1"/>
  <c r="M282" i="3" s="1"/>
  <c r="M283" i="3" s="1"/>
  <c r="M284" i="3" s="1"/>
  <c r="M285" i="3" s="1"/>
  <c r="M286" i="3" s="1"/>
  <c r="M287" i="3" s="1"/>
  <c r="M288" i="3" s="1"/>
  <c r="M289" i="3" s="1"/>
  <c r="M290" i="3" s="1"/>
  <c r="M291" i="3" s="1"/>
  <c r="M292" i="3" s="1"/>
  <c r="M293" i="3" s="1"/>
  <c r="M294" i="3" s="1"/>
  <c r="M295" i="3" s="1"/>
  <c r="M296" i="3" s="1"/>
  <c r="M297" i="3" s="1"/>
  <c r="M298" i="3" s="1"/>
  <c r="M299" i="3" s="1"/>
  <c r="M300" i="3" s="1"/>
  <c r="M301" i="3" s="1"/>
  <c r="M302" i="3" s="1"/>
  <c r="M303" i="3" s="1"/>
  <c r="M304" i="3" s="1"/>
  <c r="M305" i="3" s="1"/>
  <c r="M306" i="3" s="1"/>
  <c r="M307" i="3" s="1"/>
  <c r="M308" i="3" s="1"/>
  <c r="M309" i="3" s="1"/>
  <c r="M310" i="3" s="1"/>
  <c r="M311" i="3" s="1"/>
  <c r="M312" i="3" s="1"/>
  <c r="M313" i="3" s="1"/>
  <c r="M314" i="3" s="1"/>
  <c r="M315" i="3" s="1"/>
  <c r="M316" i="3" s="1"/>
  <c r="M317" i="3" s="1"/>
  <c r="M318" i="3" s="1"/>
  <c r="M319" i="3" s="1"/>
  <c r="M320" i="3" s="1"/>
  <c r="M321" i="3" s="1"/>
  <c r="M322" i="3" s="1"/>
  <c r="M323" i="3" s="1"/>
  <c r="M324" i="3" s="1"/>
  <c r="M325" i="3" s="1"/>
  <c r="M326" i="3" s="1"/>
  <c r="M327" i="3" s="1"/>
  <c r="M328" i="3" s="1"/>
  <c r="M329" i="3" s="1"/>
  <c r="M330" i="3" s="1"/>
  <c r="M331" i="3" s="1"/>
  <c r="M332" i="3" s="1"/>
  <c r="M333" i="3" s="1"/>
  <c r="M334" i="3" s="1"/>
  <c r="M335" i="3" s="1"/>
  <c r="M336" i="3" s="1"/>
  <c r="M337" i="3" s="1"/>
  <c r="M338" i="3" s="1"/>
  <c r="M339" i="3" s="1"/>
  <c r="M340" i="3" s="1"/>
  <c r="M341" i="3" s="1"/>
  <c r="M342" i="3" s="1"/>
  <c r="M343" i="3" s="1"/>
  <c r="M344" i="3" s="1"/>
  <c r="M345" i="3" s="1"/>
  <c r="M346" i="3" s="1"/>
  <c r="M347" i="3" s="1"/>
  <c r="M348" i="3" s="1"/>
  <c r="M349" i="3" s="1"/>
  <c r="M350" i="3" s="1"/>
  <c r="M351" i="3" s="1"/>
  <c r="M352" i="3" s="1"/>
  <c r="M353" i="3" s="1"/>
  <c r="M354" i="3" s="1"/>
  <c r="M355" i="3" s="1"/>
  <c r="M356" i="3" s="1"/>
  <c r="M357" i="3" s="1"/>
  <c r="M358" i="3" s="1"/>
  <c r="M359" i="3" s="1"/>
  <c r="M360" i="3" s="1"/>
  <c r="M361" i="3" s="1"/>
  <c r="M362" i="3" s="1"/>
  <c r="M363" i="3" s="1"/>
  <c r="M364" i="3" s="1"/>
  <c r="M365" i="3" s="1"/>
  <c r="M366" i="3" s="1"/>
  <c r="M367" i="3" s="1"/>
  <c r="M368" i="3" s="1"/>
  <c r="M369" i="3" s="1"/>
  <c r="M370" i="3" s="1"/>
  <c r="M371" i="3" s="1"/>
  <c r="M372" i="3" s="1"/>
  <c r="M373" i="3" s="1"/>
  <c r="M374" i="3" s="1"/>
  <c r="M375" i="3" s="1"/>
  <c r="M376" i="3" s="1"/>
  <c r="M377" i="3" s="1"/>
  <c r="M378" i="3" s="1"/>
  <c r="M379" i="3" s="1"/>
  <c r="M380" i="3" s="1"/>
  <c r="M381" i="3" s="1"/>
  <c r="M382" i="3" s="1"/>
  <c r="M383" i="3" s="1"/>
  <c r="M384" i="3" s="1"/>
  <c r="M385" i="3" s="1"/>
  <c r="M386" i="3" s="1"/>
  <c r="M387" i="3" s="1"/>
  <c r="M388" i="3" s="1"/>
  <c r="M389" i="3" s="1"/>
  <c r="M390" i="3" s="1"/>
  <c r="M391" i="3" s="1"/>
  <c r="M392" i="3" s="1"/>
  <c r="M393" i="3" s="1"/>
  <c r="M394" i="3" s="1"/>
  <c r="M395" i="3" s="1"/>
  <c r="M396" i="3" s="1"/>
  <c r="M397" i="3" s="1"/>
  <c r="M398" i="3" s="1"/>
  <c r="M399" i="3" s="1"/>
  <c r="M400" i="3" s="1"/>
  <c r="M401" i="3" s="1"/>
  <c r="M402" i="3" s="1"/>
  <c r="M403" i="3" s="1"/>
  <c r="M404" i="3" s="1"/>
  <c r="M405" i="3" s="1"/>
  <c r="M406" i="3" s="1"/>
  <c r="M407" i="3" s="1"/>
  <c r="M408" i="3" s="1"/>
  <c r="M409" i="3" s="1"/>
  <c r="M410" i="3" s="1"/>
  <c r="M411" i="3" s="1"/>
  <c r="M412" i="3" s="1"/>
  <c r="M413" i="3" s="1"/>
  <c r="M414" i="3" s="1"/>
  <c r="M415" i="3" s="1"/>
  <c r="M416" i="3" s="1"/>
  <c r="M417" i="3" s="1"/>
  <c r="M418" i="3" s="1"/>
  <c r="M419" i="3" s="1"/>
  <c r="M420" i="3" s="1"/>
  <c r="M421" i="3" s="1"/>
  <c r="M422" i="3" s="1"/>
  <c r="M423" i="3" s="1"/>
  <c r="M424" i="3" s="1"/>
  <c r="M425" i="3" s="1"/>
  <c r="M426" i="3" s="1"/>
  <c r="M427" i="3" s="1"/>
  <c r="M428" i="3" s="1"/>
  <c r="M429" i="3" s="1"/>
  <c r="M430" i="3" s="1"/>
  <c r="M431" i="3" s="1"/>
  <c r="M432" i="3" s="1"/>
  <c r="M433" i="3" s="1"/>
  <c r="M434" i="3" s="1"/>
  <c r="M435" i="3" s="1"/>
  <c r="M436" i="3" s="1"/>
  <c r="M437" i="3" s="1"/>
  <c r="M438" i="3" s="1"/>
  <c r="M439" i="3" s="1"/>
  <c r="M440" i="3" s="1"/>
  <c r="M441" i="3" s="1"/>
  <c r="M442" i="3" s="1"/>
  <c r="M443" i="3" s="1"/>
  <c r="M444" i="3" s="1"/>
  <c r="M445" i="3" s="1"/>
  <c r="M446" i="3" s="1"/>
  <c r="M447" i="3" s="1"/>
  <c r="M448" i="3" s="1"/>
  <c r="M449" i="3" s="1"/>
  <c r="M450" i="3" s="1"/>
  <c r="M451" i="3" s="1"/>
  <c r="M452" i="3" s="1"/>
  <c r="M453" i="3" s="1"/>
  <c r="M454" i="3" s="1"/>
  <c r="M455" i="3" s="1"/>
  <c r="M456" i="3" s="1"/>
  <c r="M457" i="3" s="1"/>
  <c r="M458" i="3" s="1"/>
  <c r="M459" i="3" s="1"/>
  <c r="M460" i="3" s="1"/>
  <c r="M461" i="3" s="1"/>
  <c r="M462" i="3" s="1"/>
  <c r="M463" i="3" s="1"/>
  <c r="M464" i="3" s="1"/>
  <c r="M465" i="3" s="1"/>
  <c r="M466" i="3" s="1"/>
  <c r="M467" i="3" s="1"/>
  <c r="M468" i="3" s="1"/>
  <c r="M469" i="3" s="1"/>
  <c r="M470" i="3" s="1"/>
  <c r="M471" i="3" s="1"/>
  <c r="M472" i="3" s="1"/>
  <c r="M473" i="3" s="1"/>
  <c r="M474" i="3" s="1"/>
  <c r="M475" i="3" s="1"/>
  <c r="M476" i="3" s="1"/>
  <c r="M477" i="3" s="1"/>
  <c r="M478" i="3" s="1"/>
  <c r="M479" i="3" s="1"/>
  <c r="M480" i="3" s="1"/>
  <c r="M481" i="3" s="1"/>
  <c r="M482" i="3" s="1"/>
  <c r="M483" i="3" s="1"/>
  <c r="M484" i="3" s="1"/>
  <c r="M485" i="3" s="1"/>
  <c r="M486" i="3" s="1"/>
  <c r="M487" i="3" s="1"/>
  <c r="M488" i="3" s="1"/>
  <c r="M489" i="3" s="1"/>
  <c r="M490" i="3" s="1"/>
  <c r="M491" i="3" s="1"/>
  <c r="M492" i="3" s="1"/>
  <c r="M493" i="3" s="1"/>
  <c r="M494" i="3" s="1"/>
  <c r="M495" i="3" s="1"/>
  <c r="M496" i="3" s="1"/>
  <c r="M497" i="3" s="1"/>
  <c r="M498" i="3" s="1"/>
  <c r="M499" i="3" s="1"/>
  <c r="M500" i="3" s="1"/>
  <c r="M501" i="3" s="1"/>
  <c r="M502" i="3" s="1"/>
  <c r="M503" i="3" s="1"/>
  <c r="M504" i="3" s="1"/>
  <c r="M505" i="3" s="1"/>
  <c r="M506" i="3" s="1"/>
  <c r="M507" i="3" s="1"/>
  <c r="M508" i="3" s="1"/>
  <c r="M509" i="3" s="1"/>
  <c r="M510" i="3" s="1"/>
  <c r="M511" i="3" s="1"/>
  <c r="M512" i="3" s="1"/>
  <c r="M513" i="3" s="1"/>
  <c r="M514" i="3" s="1"/>
  <c r="M515" i="3" s="1"/>
  <c r="M516" i="3" s="1"/>
  <c r="M517" i="3" s="1"/>
  <c r="M518" i="3" s="1"/>
  <c r="M519" i="3" s="1"/>
  <c r="M520" i="3" s="1"/>
  <c r="M521" i="3" s="1"/>
  <c r="M522" i="3" s="1"/>
  <c r="M523" i="3" s="1"/>
  <c r="M524" i="3" s="1"/>
  <c r="M525" i="3" s="1"/>
  <c r="M526" i="3" s="1"/>
  <c r="M527" i="3" s="1"/>
  <c r="M528" i="3" s="1"/>
  <c r="M529" i="3" s="1"/>
  <c r="M530" i="3" s="1"/>
  <c r="M531" i="3" s="1"/>
  <c r="M532" i="3" s="1"/>
  <c r="M533" i="3" s="1"/>
  <c r="M534" i="3" s="1"/>
  <c r="M535" i="3" s="1"/>
  <c r="M536" i="3" s="1"/>
  <c r="M537" i="3" s="1"/>
  <c r="M538" i="3" s="1"/>
  <c r="M539" i="3" s="1"/>
  <c r="M540" i="3" s="1"/>
  <c r="M541" i="3" s="1"/>
  <c r="M542" i="3" s="1"/>
  <c r="M543" i="3" s="1"/>
  <c r="M544" i="3" s="1"/>
  <c r="M545" i="3" s="1"/>
  <c r="M546" i="3" s="1"/>
  <c r="M547" i="3" s="1"/>
  <c r="M548" i="3" s="1"/>
  <c r="M549" i="3" s="1"/>
  <c r="M550" i="3" s="1"/>
  <c r="M551" i="3" s="1"/>
  <c r="M552" i="3" s="1"/>
  <c r="M553" i="3" s="1"/>
  <c r="M554" i="3" s="1"/>
  <c r="M555" i="3" s="1"/>
  <c r="M556" i="3" s="1"/>
  <c r="M557" i="3" s="1"/>
  <c r="M558" i="3" s="1"/>
  <c r="M559" i="3" s="1"/>
  <c r="M560" i="3" s="1"/>
  <c r="M561" i="3" s="1"/>
  <c r="M562" i="3" s="1"/>
  <c r="M563" i="3" s="1"/>
  <c r="M564" i="3" s="1"/>
  <c r="M565" i="3" s="1"/>
  <c r="M566" i="3" s="1"/>
  <c r="M567" i="3" s="1"/>
  <c r="M568" i="3" s="1"/>
  <c r="M569" i="3" s="1"/>
  <c r="M570" i="3" s="1"/>
  <c r="M571" i="3" s="1"/>
  <c r="M572" i="3" s="1"/>
  <c r="M573" i="3" s="1"/>
  <c r="M574" i="3" s="1"/>
  <c r="M576" i="3" s="1"/>
  <c r="M577" i="3" s="1"/>
  <c r="M578" i="3" s="1"/>
  <c r="M579" i="3" s="1"/>
  <c r="M580" i="3" s="1"/>
  <c r="M581" i="3" s="1"/>
  <c r="M582" i="3" s="1"/>
  <c r="M583" i="3" s="1"/>
  <c r="M584" i="3" s="1"/>
  <c r="M585" i="3" s="1"/>
  <c r="M586" i="3" s="1"/>
  <c r="M587" i="3" s="1"/>
  <c r="M588" i="3" s="1"/>
  <c r="M589" i="3" s="1"/>
  <c r="M590" i="3" s="1"/>
  <c r="M591" i="3" s="1"/>
  <c r="M592" i="3" s="1"/>
  <c r="M593" i="3" s="1"/>
  <c r="M594" i="3" s="1"/>
  <c r="M595" i="3" s="1"/>
  <c r="M596" i="3" s="1"/>
  <c r="M597" i="3" s="1"/>
  <c r="M598" i="3" s="1"/>
  <c r="M599" i="3" s="1"/>
  <c r="M600" i="3" s="1"/>
  <c r="M601" i="3" s="1"/>
  <c r="M602" i="3" s="1"/>
  <c r="M603" i="3" s="1"/>
  <c r="M604" i="3" s="1"/>
  <c r="M605" i="3" s="1"/>
  <c r="M606" i="3" s="1"/>
  <c r="M607" i="3" s="1"/>
  <c r="M608" i="3" s="1"/>
  <c r="M609" i="3" s="1"/>
  <c r="M610" i="3" s="1"/>
  <c r="M611" i="3" s="1"/>
  <c r="M612" i="3" s="1"/>
  <c r="M613" i="3" s="1"/>
  <c r="M614" i="3" s="1"/>
  <c r="M615" i="3" s="1"/>
  <c r="M616" i="3" s="1"/>
  <c r="M617" i="3" s="1"/>
  <c r="M618" i="3" s="1"/>
  <c r="M619" i="3" s="1"/>
  <c r="M620" i="3" s="1"/>
  <c r="M621" i="3" s="1"/>
  <c r="M622" i="3" s="1"/>
  <c r="M623" i="3" s="1"/>
  <c r="M624" i="3" s="1"/>
  <c r="M625" i="3" s="1"/>
  <c r="M626" i="3" s="1"/>
  <c r="M627" i="3" s="1"/>
  <c r="M628" i="3" s="1"/>
  <c r="M629" i="3" s="1"/>
  <c r="M630" i="3" s="1"/>
  <c r="M631" i="3" s="1"/>
  <c r="M632" i="3" s="1"/>
  <c r="M633" i="3" s="1"/>
  <c r="M634" i="3" s="1"/>
  <c r="M635" i="3" s="1"/>
  <c r="M636" i="3" s="1"/>
  <c r="M637" i="3" s="1"/>
  <c r="M638" i="3" s="1"/>
  <c r="M639" i="3" s="1"/>
  <c r="M640" i="3" s="1"/>
  <c r="M641" i="3" s="1"/>
  <c r="M642" i="3" s="1"/>
  <c r="M643" i="3" s="1"/>
  <c r="M644" i="3" s="1"/>
  <c r="M645" i="3" s="1"/>
  <c r="M646" i="3" s="1"/>
  <c r="M647" i="3" s="1"/>
  <c r="M649" i="3" s="1"/>
  <c r="M650" i="3" s="1"/>
  <c r="M651" i="3" s="1"/>
  <c r="M652" i="3" s="1"/>
  <c r="M653" i="3" s="1"/>
  <c r="M654" i="3" s="1"/>
  <c r="M655" i="3" s="1"/>
  <c r="M656" i="3" s="1"/>
  <c r="M657" i="3" s="1"/>
  <c r="M658" i="3" s="1"/>
  <c r="M659" i="3" s="1"/>
  <c r="M660" i="3" s="1"/>
  <c r="M661" i="3" s="1"/>
  <c r="M662" i="3" s="1"/>
  <c r="M663" i="3" s="1"/>
  <c r="M664" i="3" s="1"/>
  <c r="M665" i="3" s="1"/>
  <c r="M666" i="3" s="1"/>
  <c r="M667" i="3" s="1"/>
  <c r="M668" i="3" s="1"/>
  <c r="M669" i="3" s="1"/>
  <c r="M670" i="3" s="1"/>
  <c r="M671" i="3" s="1"/>
  <c r="M672" i="3" s="1"/>
  <c r="M673" i="3" s="1"/>
  <c r="M674" i="3" s="1"/>
  <c r="M675" i="3" s="1"/>
  <c r="M676" i="3" s="1"/>
  <c r="M677" i="3" s="1"/>
  <c r="M678" i="3" s="1"/>
  <c r="M679" i="3" s="1"/>
  <c r="M680" i="3" s="1"/>
  <c r="M681" i="3" s="1"/>
  <c r="M682" i="3" s="1"/>
  <c r="M683" i="3" s="1"/>
  <c r="M684" i="3" s="1"/>
  <c r="M685" i="3" s="1"/>
  <c r="M686" i="3" s="1"/>
  <c r="M687" i="3" s="1"/>
  <c r="M688" i="3" s="1"/>
  <c r="M689" i="3" s="1"/>
  <c r="M690" i="3" s="1"/>
  <c r="F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525" i="3"/>
  <c r="F526" i="3"/>
  <c r="F527" i="3"/>
  <c r="F528" i="3"/>
  <c r="F529" i="3"/>
  <c r="F530" i="3"/>
  <c r="F531" i="3"/>
  <c r="F523" i="3"/>
  <c r="F524" i="3"/>
  <c r="F52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492" i="3"/>
  <c r="H492" i="3"/>
  <c r="H491" i="3"/>
  <c r="C491" i="3"/>
  <c r="C490" i="3"/>
  <c r="H490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G5" i="4"/>
  <c r="G6" i="4" s="1"/>
  <c r="G7" i="4" s="1"/>
  <c r="G8" i="4" s="1"/>
  <c r="G9" i="4" s="1"/>
  <c r="G10" i="4" s="1"/>
  <c r="G11" i="4" s="1"/>
  <c r="G12" i="4" s="1"/>
  <c r="G13" i="4" s="1"/>
  <c r="G14" i="4" s="1"/>
  <c r="G15" i="4" s="1"/>
  <c r="G4" i="4"/>
  <c r="G3" i="4"/>
  <c r="G2" i="4"/>
  <c r="H427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302" i="3"/>
  <c r="F13" i="1"/>
  <c r="H18" i="3"/>
  <c r="H34" i="3"/>
  <c r="H50" i="3"/>
  <c r="H242" i="3"/>
  <c r="C30" i="3"/>
  <c r="C46" i="3"/>
  <c r="C63" i="3"/>
  <c r="C79" i="3"/>
  <c r="C95" i="3"/>
  <c r="C111" i="3"/>
  <c r="C127" i="3"/>
  <c r="C143" i="3"/>
  <c r="C159" i="3"/>
  <c r="C175" i="3"/>
  <c r="C191" i="3"/>
  <c r="C207" i="3"/>
  <c r="C223" i="3"/>
  <c r="C239" i="3"/>
  <c r="C255" i="3"/>
  <c r="C271" i="3"/>
  <c r="C287" i="3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K3" i="2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K57" i="2" s="1"/>
  <c r="K58" i="2" s="1"/>
  <c r="K59" i="2" s="1"/>
  <c r="K60" i="2" s="1"/>
  <c r="K61" i="2" s="1"/>
  <c r="K62" i="2" s="1"/>
  <c r="H3" i="2"/>
  <c r="H4" i="2" s="1"/>
  <c r="H5" i="2" s="1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E3" i="2"/>
  <c r="E4" i="2" s="1"/>
  <c r="E5" i="2" s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C15" i="3"/>
  <c r="N3" i="2"/>
  <c r="N4" i="2" s="1"/>
  <c r="N5" i="2" s="1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N54" i="2" s="1"/>
  <c r="N55" i="2" s="1"/>
  <c r="N56" i="2" s="1"/>
  <c r="N57" i="2" s="1"/>
  <c r="N58" i="2" s="1"/>
  <c r="N59" i="2" s="1"/>
  <c r="N60" i="2" s="1"/>
  <c r="N61" i="2" s="1"/>
  <c r="N62" i="2" s="1"/>
  <c r="L2" i="2"/>
  <c r="I2" i="2"/>
  <c r="F2" i="2"/>
  <c r="F12" i="1"/>
  <c r="B12" i="4"/>
  <c r="B14" i="4"/>
  <c r="B11" i="4"/>
  <c r="B9" i="4"/>
  <c r="B8" i="4"/>
  <c r="B6" i="4"/>
  <c r="B4" i="4"/>
  <c r="B3" i="4"/>
  <c r="B16" i="4" s="1"/>
  <c r="A3" i="3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A1037" i="3" s="1"/>
  <c r="A1038" i="3" s="1"/>
  <c r="A1039" i="3" s="1"/>
  <c r="A1040" i="3" s="1"/>
  <c r="A1041" i="3" s="1"/>
  <c r="A1042" i="3" s="1"/>
  <c r="A1043" i="3" s="1"/>
  <c r="A1044" i="3" s="1"/>
  <c r="A1045" i="3" s="1"/>
  <c r="A1046" i="3" s="1"/>
  <c r="A1047" i="3" s="1"/>
  <c r="A1048" i="3" s="1"/>
  <c r="A1049" i="3" s="1"/>
  <c r="A1050" i="3" s="1"/>
  <c r="A1051" i="3" s="1"/>
  <c r="A1052" i="3" s="1"/>
  <c r="A1053" i="3" s="1"/>
  <c r="A1054" i="3" s="1"/>
  <c r="A1055" i="3" s="1"/>
  <c r="A1056" i="3" s="1"/>
  <c r="A1057" i="3" s="1"/>
  <c r="A1058" i="3" s="1"/>
  <c r="A1059" i="3" s="1"/>
  <c r="A1060" i="3" s="1"/>
  <c r="A1061" i="3" s="1"/>
  <c r="A1062" i="3" s="1"/>
  <c r="A1063" i="3" s="1"/>
  <c r="A1064" i="3" s="1"/>
  <c r="A1065" i="3" s="1"/>
  <c r="A1066" i="3" s="1"/>
  <c r="A1067" i="3" s="1"/>
  <c r="A1068" i="3" s="1"/>
  <c r="A1069" i="3" s="1"/>
  <c r="A1070" i="3" s="1"/>
  <c r="A1071" i="3" s="1"/>
  <c r="A1072" i="3" s="1"/>
  <c r="A1073" i="3" s="1"/>
  <c r="A1074" i="3" s="1"/>
  <c r="A1075" i="3" s="1"/>
  <c r="A1076" i="3" s="1"/>
  <c r="A1077" i="3" s="1"/>
  <c r="A1078" i="3" s="1"/>
  <c r="A1079" i="3" s="1"/>
  <c r="A1080" i="3" s="1"/>
  <c r="A1081" i="3" s="1"/>
  <c r="A1082" i="3" s="1"/>
  <c r="A1083" i="3" s="1"/>
  <c r="A1084" i="3" s="1"/>
  <c r="A1085" i="3" s="1"/>
  <c r="A1086" i="3" s="1"/>
  <c r="A1087" i="3" s="1"/>
  <c r="A1088" i="3" s="1"/>
  <c r="A1089" i="3" s="1"/>
  <c r="A1090" i="3" s="1"/>
  <c r="A1091" i="3" s="1"/>
  <c r="A1092" i="3" s="1"/>
  <c r="A1093" i="3" s="1"/>
  <c r="A1094" i="3" s="1"/>
  <c r="A1095" i="3" s="1"/>
  <c r="A1096" i="3" s="1"/>
  <c r="A1097" i="3" s="1"/>
  <c r="A1098" i="3" s="1"/>
  <c r="A1099" i="3" s="1"/>
  <c r="A1100" i="3" s="1"/>
  <c r="A1101" i="3" s="1"/>
  <c r="A1102" i="3" s="1"/>
  <c r="A1103" i="3" s="1"/>
  <c r="A1104" i="3" s="1"/>
  <c r="A1105" i="3" s="1"/>
  <c r="A1106" i="3" s="1"/>
  <c r="A1107" i="3" s="1"/>
  <c r="A1108" i="3" s="1"/>
  <c r="A1109" i="3" s="1"/>
  <c r="A1110" i="3" s="1"/>
  <c r="A1111" i="3" s="1"/>
  <c r="A1112" i="3" s="1"/>
  <c r="A1113" i="3" s="1"/>
  <c r="A1114" i="3" s="1"/>
  <c r="A1115" i="3" s="1"/>
  <c r="A1116" i="3" s="1"/>
  <c r="A1117" i="3" s="1"/>
  <c r="A1118" i="3" s="1"/>
  <c r="A1119" i="3" s="1"/>
  <c r="A1120" i="3" s="1"/>
  <c r="A1121" i="3" s="1"/>
  <c r="A1122" i="3" s="1"/>
  <c r="A1123" i="3" s="1"/>
  <c r="A1124" i="3" s="1"/>
  <c r="A1125" i="3" s="1"/>
  <c r="A1126" i="3" s="1"/>
  <c r="A1127" i="3" s="1"/>
  <c r="A1128" i="3" s="1"/>
  <c r="A1129" i="3" s="1"/>
  <c r="A1130" i="3" s="1"/>
  <c r="A1131" i="3" s="1"/>
  <c r="A1132" i="3" s="1"/>
  <c r="A1133" i="3" s="1"/>
  <c r="A1134" i="3" s="1"/>
  <c r="A1135" i="3" s="1"/>
  <c r="A1136" i="3" s="1"/>
  <c r="A1137" i="3" s="1"/>
  <c r="A1138" i="3" s="1"/>
  <c r="A1139" i="3" s="1"/>
  <c r="A1140" i="3" s="1"/>
  <c r="A1141" i="3" s="1"/>
  <c r="A1142" i="3" s="1"/>
  <c r="A1143" i="3" s="1"/>
  <c r="A1144" i="3" s="1"/>
  <c r="A1145" i="3" s="1"/>
  <c r="A1146" i="3" s="1"/>
  <c r="A1147" i="3" s="1"/>
  <c r="A1148" i="3" s="1"/>
  <c r="A1149" i="3" s="1"/>
  <c r="A1150" i="3" s="1"/>
  <c r="A1151" i="3" s="1"/>
  <c r="A1152" i="3" s="1"/>
  <c r="A1153" i="3" s="1"/>
  <c r="A1154" i="3" s="1"/>
  <c r="A1155" i="3" s="1"/>
  <c r="A1156" i="3" s="1"/>
  <c r="A1157" i="3" s="1"/>
  <c r="A1158" i="3" s="1"/>
  <c r="A1159" i="3" s="1"/>
  <c r="A1160" i="3" s="1"/>
  <c r="A1161" i="3" s="1"/>
  <c r="A1162" i="3" s="1"/>
  <c r="A1163" i="3" s="1"/>
  <c r="A1164" i="3" s="1"/>
  <c r="A1165" i="3" s="1"/>
  <c r="A1166" i="3" s="1"/>
  <c r="A1167" i="3" s="1"/>
  <c r="A1168" i="3" s="1"/>
  <c r="A1169" i="3" s="1"/>
  <c r="A1170" i="3" s="1"/>
  <c r="A1171" i="3" s="1"/>
  <c r="A1172" i="3" s="1"/>
  <c r="A1173" i="3" s="1"/>
  <c r="A1174" i="3" s="1"/>
  <c r="A1175" i="3" s="1"/>
  <c r="A1176" i="3" s="1"/>
  <c r="A1177" i="3" s="1"/>
  <c r="A1178" i="3" s="1"/>
  <c r="A1179" i="3" s="1"/>
  <c r="A1180" i="3" s="1"/>
  <c r="A1181" i="3" s="1"/>
  <c r="A1182" i="3" s="1"/>
  <c r="A1183" i="3" s="1"/>
  <c r="A1184" i="3" s="1"/>
  <c r="A1185" i="3" s="1"/>
  <c r="A1186" i="3" s="1"/>
  <c r="A1187" i="3" s="1"/>
  <c r="A1188" i="3" s="1"/>
  <c r="A1189" i="3" s="1"/>
  <c r="A1190" i="3" s="1"/>
  <c r="A1191" i="3" s="1"/>
  <c r="A1192" i="3" s="1"/>
  <c r="A1193" i="3" s="1"/>
  <c r="A1194" i="3" s="1"/>
  <c r="A1195" i="3" s="1"/>
  <c r="A1196" i="3" s="1"/>
  <c r="A1197" i="3" s="1"/>
  <c r="A1198" i="3" s="1"/>
  <c r="A1199" i="3" s="1"/>
  <c r="A1200" i="3" s="1"/>
  <c r="A1201" i="3" s="1"/>
  <c r="A1202" i="3" s="1"/>
  <c r="A1203" i="3" s="1"/>
  <c r="A1204" i="3" s="1"/>
  <c r="A1205" i="3" s="1"/>
  <c r="A1206" i="3" s="1"/>
  <c r="A1207" i="3" s="1"/>
  <c r="A1208" i="3" s="1"/>
  <c r="A1209" i="3" s="1"/>
  <c r="A1210" i="3" s="1"/>
  <c r="A1211" i="3" s="1"/>
  <c r="A1212" i="3" s="1"/>
  <c r="A1213" i="3" s="1"/>
  <c r="A1214" i="3" s="1"/>
  <c r="A1215" i="3" s="1"/>
  <c r="A1216" i="3" s="1"/>
  <c r="A1217" i="3" s="1"/>
  <c r="A1218" i="3" s="1"/>
  <c r="A1219" i="3" s="1"/>
  <c r="A1220" i="3" s="1"/>
  <c r="A1221" i="3" s="1"/>
  <c r="A1222" i="3" s="1"/>
  <c r="A1223" i="3" s="1"/>
  <c r="A1224" i="3" s="1"/>
  <c r="A1225" i="3" s="1"/>
  <c r="A1226" i="3" s="1"/>
  <c r="A1227" i="3" s="1"/>
  <c r="A1228" i="3" s="1"/>
  <c r="A1229" i="3" s="1"/>
  <c r="A1230" i="3" s="1"/>
  <c r="A1231" i="3" s="1"/>
  <c r="A1232" i="3" s="1"/>
  <c r="A1233" i="3" s="1"/>
  <c r="A1234" i="3" s="1"/>
  <c r="A1235" i="3" s="1"/>
  <c r="A1236" i="3" s="1"/>
  <c r="A1237" i="3" s="1"/>
  <c r="A1238" i="3" s="1"/>
  <c r="A1239" i="3" s="1"/>
  <c r="A1240" i="3" s="1"/>
  <c r="A1241" i="3" s="1"/>
  <c r="A1242" i="3" s="1"/>
  <c r="A1243" i="3" s="1"/>
  <c r="A1244" i="3" s="1"/>
  <c r="A1245" i="3" s="1"/>
  <c r="A1246" i="3" s="1"/>
  <c r="A1247" i="3" s="1"/>
  <c r="A1248" i="3" s="1"/>
  <c r="A1249" i="3" s="1"/>
  <c r="A1250" i="3" s="1"/>
  <c r="A1251" i="3" s="1"/>
  <c r="A1252" i="3" s="1"/>
  <c r="A1253" i="3" s="1"/>
  <c r="A1254" i="3" s="1"/>
  <c r="A1255" i="3" s="1"/>
  <c r="A1256" i="3" s="1"/>
  <c r="A1257" i="3" s="1"/>
  <c r="A1258" i="3" s="1"/>
  <c r="A1259" i="3" s="1"/>
  <c r="A1260" i="3" s="1"/>
  <c r="A1261" i="3" s="1"/>
  <c r="A1262" i="3" s="1"/>
  <c r="A1263" i="3" s="1"/>
  <c r="A1264" i="3" s="1"/>
  <c r="A1265" i="3" s="1"/>
  <c r="A1266" i="3" s="1"/>
  <c r="A1267" i="3" s="1"/>
  <c r="A1268" i="3" s="1"/>
  <c r="A1269" i="3" s="1"/>
  <c r="A1270" i="3" s="1"/>
  <c r="A1271" i="3" s="1"/>
  <c r="A1272" i="3" s="1"/>
  <c r="A1273" i="3" s="1"/>
  <c r="A1274" i="3" s="1"/>
  <c r="A1275" i="3" s="1"/>
  <c r="A1276" i="3" s="1"/>
  <c r="A1277" i="3" s="1"/>
  <c r="A1278" i="3" s="1"/>
  <c r="A1279" i="3" s="1"/>
  <c r="A1280" i="3" s="1"/>
  <c r="A1281" i="3" s="1"/>
  <c r="A1282" i="3" s="1"/>
  <c r="A1283" i="3" s="1"/>
  <c r="A1284" i="3" s="1"/>
  <c r="A1285" i="3" s="1"/>
  <c r="A1286" i="3" s="1"/>
  <c r="A1287" i="3" s="1"/>
  <c r="A1288" i="3" s="1"/>
  <c r="A1289" i="3" s="1"/>
  <c r="A1290" i="3" s="1"/>
  <c r="A1291" i="3" s="1"/>
  <c r="A1292" i="3" s="1"/>
  <c r="A1293" i="3" s="1"/>
  <c r="A1294" i="3" s="1"/>
  <c r="A1295" i="3" s="1"/>
  <c r="A1296" i="3" s="1"/>
  <c r="A1297" i="3" s="1"/>
  <c r="A1298" i="3" s="1"/>
  <c r="A1299" i="3" s="1"/>
  <c r="A1300" i="3" s="1"/>
  <c r="A1301" i="3" s="1"/>
  <c r="A1302" i="3" s="1"/>
  <c r="A1303" i="3" s="1"/>
  <c r="A1304" i="3" s="1"/>
  <c r="A1305" i="3" s="1"/>
  <c r="A1306" i="3" s="1"/>
  <c r="A1307" i="3" s="1"/>
  <c r="A1308" i="3" s="1"/>
  <c r="A1309" i="3" s="1"/>
  <c r="A1310" i="3" s="1"/>
  <c r="A1311" i="3" s="1"/>
  <c r="A1312" i="3" s="1"/>
  <c r="A1313" i="3" s="1"/>
  <c r="A1314" i="3" s="1"/>
  <c r="A1315" i="3" s="1"/>
  <c r="A1316" i="3" s="1"/>
  <c r="A1317" i="3" s="1"/>
  <c r="A1318" i="3" s="1"/>
  <c r="A1319" i="3" s="1"/>
  <c r="A1320" i="3" s="1"/>
  <c r="A1321" i="3" s="1"/>
  <c r="A1322" i="3" s="1"/>
  <c r="A1323" i="3" s="1"/>
  <c r="A1324" i="3" s="1"/>
  <c r="A1325" i="3" s="1"/>
  <c r="A1326" i="3" s="1"/>
  <c r="A1327" i="3" s="1"/>
  <c r="A1328" i="3" s="1"/>
  <c r="A1329" i="3" s="1"/>
  <c r="A1330" i="3" s="1"/>
  <c r="A1331" i="3" s="1"/>
  <c r="A1332" i="3" s="1"/>
  <c r="A1333" i="3" s="1"/>
  <c r="A1334" i="3" s="1"/>
  <c r="A1335" i="3" s="1"/>
  <c r="A1336" i="3" s="1"/>
  <c r="A1337" i="3" s="1"/>
  <c r="A1338" i="3" s="1"/>
  <c r="A1339" i="3" s="1"/>
  <c r="A1340" i="3" s="1"/>
  <c r="A1341" i="3" s="1"/>
  <c r="A1342" i="3" s="1"/>
  <c r="A1343" i="3" s="1"/>
  <c r="A1344" i="3" s="1"/>
  <c r="A1345" i="3" s="1"/>
  <c r="A1346" i="3" s="1"/>
  <c r="A1347" i="3" s="1"/>
  <c r="A1348" i="3" s="1"/>
  <c r="A1349" i="3" s="1"/>
  <c r="A1350" i="3" s="1"/>
  <c r="A1351" i="3" s="1"/>
  <c r="A1352" i="3" s="1"/>
  <c r="A1353" i="3" s="1"/>
  <c r="A1354" i="3" s="1"/>
  <c r="A1355" i="3" s="1"/>
  <c r="A1356" i="3" s="1"/>
  <c r="A1357" i="3" s="1"/>
  <c r="A1358" i="3" s="1"/>
  <c r="A1359" i="3" s="1"/>
  <c r="A1360" i="3" s="1"/>
  <c r="A1361" i="3" s="1"/>
  <c r="A1362" i="3" s="1"/>
  <c r="A1363" i="3" s="1"/>
  <c r="A1364" i="3" s="1"/>
  <c r="A1365" i="3" s="1"/>
  <c r="A1366" i="3" s="1"/>
  <c r="A1367" i="3" s="1"/>
  <c r="A1368" i="3" s="1"/>
  <c r="A1369" i="3" s="1"/>
  <c r="A1370" i="3" s="1"/>
  <c r="A1371" i="3" s="1"/>
  <c r="A1372" i="3" s="1"/>
  <c r="A1373" i="3" s="1"/>
  <c r="A1374" i="3" s="1"/>
  <c r="A1375" i="3" s="1"/>
  <c r="A1376" i="3" s="1"/>
  <c r="A1377" i="3" s="1"/>
  <c r="A1378" i="3" s="1"/>
  <c r="A1379" i="3" s="1"/>
  <c r="A1380" i="3" s="1"/>
  <c r="A1381" i="3" s="1"/>
  <c r="A1382" i="3" s="1"/>
  <c r="A1383" i="3" s="1"/>
  <c r="A1384" i="3" s="1"/>
  <c r="A1385" i="3" s="1"/>
  <c r="A1386" i="3" s="1"/>
  <c r="A1387" i="3" s="1"/>
  <c r="A1388" i="3" s="1"/>
  <c r="A1389" i="3" s="1"/>
  <c r="A1390" i="3" s="1"/>
  <c r="A1391" i="3" s="1"/>
  <c r="A1392" i="3" s="1"/>
  <c r="A1393" i="3" s="1"/>
  <c r="A1394" i="3" s="1"/>
  <c r="A1395" i="3" s="1"/>
  <c r="A1396" i="3" s="1"/>
  <c r="A1397" i="3" s="1"/>
  <c r="A1398" i="3" s="1"/>
  <c r="A1399" i="3" s="1"/>
  <c r="A1400" i="3" s="1"/>
  <c r="A1401" i="3" s="1"/>
  <c r="A1402" i="3" s="1"/>
  <c r="A1403" i="3" s="1"/>
  <c r="A1404" i="3" s="1"/>
  <c r="A1405" i="3" s="1"/>
  <c r="A1406" i="3" s="1"/>
  <c r="A1407" i="3" s="1"/>
  <c r="A1408" i="3" s="1"/>
  <c r="A1409" i="3" s="1"/>
  <c r="A1410" i="3" s="1"/>
  <c r="A1411" i="3" s="1"/>
  <c r="A1412" i="3" s="1"/>
  <c r="A1413" i="3" s="1"/>
  <c r="A1414" i="3" s="1"/>
  <c r="A1415" i="3" s="1"/>
  <c r="A1416" i="3" s="1"/>
  <c r="A1417" i="3" s="1"/>
  <c r="A1418" i="3" s="1"/>
  <c r="A1419" i="3" s="1"/>
  <c r="A1420" i="3" s="1"/>
  <c r="A1421" i="3" s="1"/>
  <c r="A1422" i="3" s="1"/>
  <c r="A1423" i="3" s="1"/>
  <c r="A1424" i="3" s="1"/>
  <c r="A1425" i="3" s="1"/>
  <c r="A1426" i="3" s="1"/>
  <c r="A1427" i="3" s="1"/>
  <c r="A1428" i="3" s="1"/>
  <c r="A1429" i="3" s="1"/>
  <c r="A1430" i="3" s="1"/>
  <c r="A1431" i="3" s="1"/>
  <c r="A1432" i="3" s="1"/>
  <c r="A1433" i="3" s="1"/>
  <c r="A1434" i="3" s="1"/>
  <c r="A1435" i="3" s="1"/>
  <c r="A1436" i="3" s="1"/>
  <c r="A1437" i="3" s="1"/>
  <c r="A1438" i="3" s="1"/>
  <c r="A1439" i="3" s="1"/>
  <c r="A1440" i="3" s="1"/>
  <c r="A1441" i="3" s="1"/>
  <c r="A1442" i="3" s="1"/>
  <c r="A1443" i="3" s="1"/>
  <c r="A1444" i="3" s="1"/>
  <c r="A1445" i="3" s="1"/>
  <c r="A1446" i="3" s="1"/>
  <c r="A1447" i="3" s="1"/>
  <c r="A1448" i="3" s="1"/>
  <c r="A1449" i="3" s="1"/>
  <c r="A1450" i="3" s="1"/>
  <c r="A1451" i="3" s="1"/>
  <c r="A1452" i="3" s="1"/>
  <c r="A1453" i="3" s="1"/>
  <c r="A1454" i="3" s="1"/>
  <c r="A1455" i="3" s="1"/>
  <c r="A1456" i="3" s="1"/>
  <c r="A1457" i="3" s="1"/>
  <c r="A1458" i="3" s="1"/>
  <c r="A1459" i="3" s="1"/>
  <c r="A1460" i="3" s="1"/>
  <c r="A1461" i="3" s="1"/>
  <c r="A1462" i="3" s="1"/>
  <c r="A1463" i="3" s="1"/>
  <c r="A1464" i="3" s="1"/>
  <c r="A1465" i="3" s="1"/>
  <c r="A1466" i="3" s="1"/>
  <c r="A1467" i="3" s="1"/>
  <c r="A1468" i="3" s="1"/>
  <c r="A1469" i="3" s="1"/>
  <c r="A1470" i="3" s="1"/>
  <c r="A1471" i="3" s="1"/>
  <c r="A1472" i="3" s="1"/>
  <c r="A1473" i="3" s="1"/>
  <c r="A1474" i="3" s="1"/>
  <c r="A1475" i="3" s="1"/>
  <c r="A1476" i="3" s="1"/>
  <c r="A1477" i="3" s="1"/>
  <c r="A1478" i="3" s="1"/>
  <c r="A1479" i="3" s="1"/>
  <c r="A1480" i="3" s="1"/>
  <c r="A1481" i="3" s="1"/>
  <c r="A1482" i="3" s="1"/>
  <c r="A1483" i="3" s="1"/>
  <c r="A1484" i="3" s="1"/>
  <c r="A1485" i="3" s="1"/>
  <c r="A1486" i="3" s="1"/>
  <c r="A1487" i="3" s="1"/>
  <c r="A1488" i="3" s="1"/>
  <c r="A1489" i="3" s="1"/>
  <c r="A1490" i="3" s="1"/>
  <c r="A1491" i="3" s="1"/>
  <c r="A1492" i="3" s="1"/>
  <c r="A1493" i="3" s="1"/>
  <c r="A1494" i="3" s="1"/>
  <c r="A1495" i="3" s="1"/>
  <c r="A1496" i="3" s="1"/>
  <c r="A1497" i="3" s="1"/>
  <c r="A1498" i="3" s="1"/>
  <c r="A1499" i="3" s="1"/>
  <c r="A1500" i="3" s="1"/>
  <c r="A1501" i="3" s="1"/>
  <c r="A1502" i="3" s="1"/>
  <c r="A1503" i="3" s="1"/>
  <c r="A1504" i="3" s="1"/>
  <c r="A1505" i="3" s="1"/>
  <c r="A1506" i="3" s="1"/>
  <c r="A1507" i="3" s="1"/>
  <c r="A1508" i="3" s="1"/>
  <c r="A1509" i="3" s="1"/>
  <c r="A1510" i="3" s="1"/>
  <c r="A1511" i="3" s="1"/>
  <c r="A1512" i="3" s="1"/>
  <c r="A1513" i="3" s="1"/>
  <c r="A1514" i="3" s="1"/>
  <c r="A1515" i="3" s="1"/>
  <c r="A1516" i="3" s="1"/>
  <c r="A1517" i="3" s="1"/>
  <c r="A1518" i="3" s="1"/>
  <c r="A1519" i="3" s="1"/>
  <c r="A1520" i="3" s="1"/>
  <c r="A1521" i="3" s="1"/>
  <c r="A1522" i="3" s="1"/>
  <c r="A1523" i="3" s="1"/>
  <c r="A1524" i="3" s="1"/>
  <c r="A1525" i="3" s="1"/>
  <c r="A1526" i="3" s="1"/>
  <c r="A1527" i="3" s="1"/>
  <c r="A1528" i="3" s="1"/>
  <c r="A1529" i="3" s="1"/>
  <c r="A1530" i="3" s="1"/>
  <c r="A1531" i="3" s="1"/>
  <c r="A1532" i="3" s="1"/>
  <c r="A1533" i="3" s="1"/>
  <c r="A1534" i="3" s="1"/>
  <c r="A1535" i="3" s="1"/>
  <c r="A1536" i="3" s="1"/>
  <c r="A1537" i="3" s="1"/>
  <c r="A1538" i="3" s="1"/>
  <c r="A1539" i="3" s="1"/>
  <c r="A1540" i="3" s="1"/>
  <c r="A1541" i="3" s="1"/>
  <c r="A1542" i="3" s="1"/>
  <c r="A1543" i="3" s="1"/>
  <c r="A1544" i="3" s="1"/>
  <c r="A1545" i="3" s="1"/>
  <c r="A1546" i="3" s="1"/>
  <c r="A1547" i="3" s="1"/>
  <c r="A1548" i="3" s="1"/>
  <c r="A1549" i="3" s="1"/>
  <c r="A1550" i="3" s="1"/>
  <c r="A1551" i="3" s="1"/>
  <c r="A1552" i="3" s="1"/>
  <c r="A1553" i="3" s="1"/>
  <c r="A1554" i="3" s="1"/>
  <c r="A1555" i="3" s="1"/>
  <c r="A1556" i="3" s="1"/>
  <c r="A1557" i="3" s="1"/>
  <c r="A1558" i="3" s="1"/>
  <c r="A1559" i="3" s="1"/>
  <c r="A1560" i="3" s="1"/>
  <c r="A1561" i="3" s="1"/>
  <c r="A1562" i="3" s="1"/>
  <c r="A1563" i="3" s="1"/>
  <c r="A1564" i="3" s="1"/>
  <c r="A1565" i="3" s="1"/>
  <c r="A1566" i="3" s="1"/>
  <c r="A1567" i="3" s="1"/>
  <c r="A1568" i="3" s="1"/>
  <c r="A1569" i="3" s="1"/>
  <c r="A1570" i="3" s="1"/>
  <c r="A1571" i="3" s="1"/>
  <c r="A1572" i="3" s="1"/>
  <c r="A1573" i="3" s="1"/>
  <c r="A1574" i="3" s="1"/>
  <c r="A1575" i="3" s="1"/>
  <c r="A1576" i="3" s="1"/>
  <c r="A1577" i="3" s="1"/>
  <c r="A1578" i="3" s="1"/>
  <c r="A1579" i="3" s="1"/>
  <c r="A1580" i="3" s="1"/>
  <c r="A1581" i="3" s="1"/>
  <c r="A1582" i="3" s="1"/>
  <c r="A1583" i="3" s="1"/>
  <c r="A1584" i="3" s="1"/>
  <c r="A1585" i="3" s="1"/>
  <c r="A1586" i="3" s="1"/>
  <c r="A1587" i="3" s="1"/>
  <c r="A1588" i="3" s="1"/>
  <c r="A1589" i="3" s="1"/>
  <c r="A1590" i="3" s="1"/>
  <c r="A1591" i="3" s="1"/>
  <c r="A1592" i="3" s="1"/>
  <c r="A1593" i="3" s="1"/>
  <c r="A1594" i="3" s="1"/>
  <c r="A1595" i="3" s="1"/>
  <c r="A1596" i="3" s="1"/>
  <c r="A1597" i="3" s="1"/>
  <c r="A1598" i="3" s="1"/>
  <c r="A1599" i="3" s="1"/>
  <c r="A1600" i="3" s="1"/>
  <c r="A1601" i="3" s="1"/>
  <c r="A1602" i="3" s="1"/>
  <c r="A1603" i="3" s="1"/>
  <c r="A1604" i="3" s="1"/>
  <c r="A1605" i="3" s="1"/>
  <c r="A1606" i="3" s="1"/>
  <c r="A1607" i="3" s="1"/>
  <c r="A1608" i="3" s="1"/>
  <c r="A1609" i="3" s="1"/>
  <c r="A1610" i="3" s="1"/>
  <c r="A1611" i="3" s="1"/>
  <c r="A1612" i="3" s="1"/>
  <c r="A1613" i="3" s="1"/>
  <c r="A1614" i="3" s="1"/>
  <c r="A1615" i="3" s="1"/>
  <c r="A1616" i="3" s="1"/>
  <c r="A1617" i="3" s="1"/>
  <c r="A1618" i="3" s="1"/>
  <c r="A1619" i="3" s="1"/>
  <c r="A1620" i="3" s="1"/>
  <c r="A1621" i="3" s="1"/>
  <c r="A1622" i="3" s="1"/>
  <c r="A1623" i="3" s="1"/>
  <c r="A1624" i="3" s="1"/>
  <c r="A1625" i="3" s="1"/>
  <c r="A1626" i="3" s="1"/>
  <c r="A1627" i="3" s="1"/>
  <c r="A1628" i="3" s="1"/>
  <c r="A1629" i="3" s="1"/>
  <c r="A1630" i="3" s="1"/>
  <c r="A1631" i="3" s="1"/>
  <c r="A1632" i="3" s="1"/>
  <c r="A1633" i="3" s="1"/>
  <c r="A1634" i="3" s="1"/>
  <c r="A1635" i="3" s="1"/>
  <c r="A1636" i="3" s="1"/>
  <c r="A1637" i="3" s="1"/>
  <c r="A1638" i="3" s="1"/>
  <c r="A1639" i="3" s="1"/>
  <c r="A1640" i="3" s="1"/>
  <c r="A1641" i="3" s="1"/>
  <c r="A1642" i="3" s="1"/>
  <c r="A1643" i="3" s="1"/>
  <c r="A1644" i="3" s="1"/>
  <c r="A1645" i="3" s="1"/>
  <c r="A1646" i="3" s="1"/>
  <c r="A1647" i="3" s="1"/>
  <c r="A1648" i="3" s="1"/>
  <c r="A1649" i="3" s="1"/>
  <c r="A1650" i="3" s="1"/>
  <c r="A1651" i="3" s="1"/>
  <c r="A1652" i="3" s="1"/>
  <c r="A1653" i="3" s="1"/>
  <c r="A1654" i="3" s="1"/>
  <c r="A1655" i="3" s="1"/>
  <c r="A1656" i="3" s="1"/>
  <c r="A1657" i="3" s="1"/>
  <c r="A1658" i="3" s="1"/>
  <c r="A1659" i="3" s="1"/>
  <c r="A1660" i="3" s="1"/>
  <c r="A1661" i="3" s="1"/>
  <c r="A1662" i="3" s="1"/>
  <c r="A1663" i="3" s="1"/>
  <c r="A1664" i="3" s="1"/>
  <c r="A1665" i="3" s="1"/>
  <c r="A1666" i="3" s="1"/>
  <c r="A1667" i="3" s="1"/>
  <c r="A1668" i="3" s="1"/>
  <c r="A1669" i="3" s="1"/>
  <c r="A1670" i="3" s="1"/>
  <c r="A1671" i="3" s="1"/>
  <c r="A1672" i="3" s="1"/>
  <c r="A1673" i="3" s="1"/>
  <c r="A1674" i="3" s="1"/>
  <c r="A1675" i="3" s="1"/>
  <c r="A1676" i="3" s="1"/>
  <c r="A1677" i="3" s="1"/>
  <c r="A1678" i="3" s="1"/>
  <c r="A1679" i="3" s="1"/>
  <c r="A1680" i="3" s="1"/>
  <c r="A1681" i="3" s="1"/>
  <c r="A1682" i="3" s="1"/>
  <c r="A1683" i="3" s="1"/>
  <c r="A1684" i="3" s="1"/>
  <c r="A1685" i="3" s="1"/>
  <c r="A1686" i="3" s="1"/>
  <c r="A1687" i="3" s="1"/>
  <c r="A1688" i="3" s="1"/>
  <c r="A1689" i="3" s="1"/>
  <c r="A1690" i="3" s="1"/>
  <c r="A1691" i="3" s="1"/>
  <c r="A1692" i="3" s="1"/>
  <c r="A1693" i="3" s="1"/>
  <c r="A1694" i="3" s="1"/>
  <c r="A1695" i="3" s="1"/>
  <c r="A1696" i="3" s="1"/>
  <c r="A1697" i="3" s="1"/>
  <c r="A1698" i="3" s="1"/>
  <c r="A1699" i="3" s="1"/>
  <c r="A1700" i="3" s="1"/>
  <c r="A1701" i="3" s="1"/>
  <c r="A1702" i="3" s="1"/>
  <c r="A1703" i="3" s="1"/>
  <c r="A1704" i="3" s="1"/>
  <c r="A1705" i="3" s="1"/>
  <c r="A1706" i="3" s="1"/>
  <c r="A1707" i="3" s="1"/>
  <c r="A1708" i="3" s="1"/>
  <c r="A1709" i="3" s="1"/>
  <c r="G27" i="1"/>
  <c r="G28" i="1"/>
  <c r="G29" i="1"/>
  <c r="G30" i="1"/>
  <c r="C52" i="3" s="1"/>
  <c r="G31" i="1"/>
  <c r="G32" i="1"/>
  <c r="G33" i="1"/>
  <c r="G34" i="1"/>
  <c r="D2" i="2"/>
  <c r="A3" i="2"/>
  <c r="I3" i="2" s="1"/>
  <c r="K2" i="1"/>
  <c r="L17" i="1"/>
  <c r="L16" i="1"/>
  <c r="L15" i="1"/>
  <c r="L14" i="1"/>
  <c r="F17" i="1"/>
  <c r="F18" i="1"/>
  <c r="C24" i="1"/>
  <c r="C25" i="1"/>
  <c r="C22" i="1"/>
  <c r="C21" i="1"/>
  <c r="H4" i="1"/>
  <c r="I15" i="1" s="1"/>
  <c r="H19" i="3" s="1"/>
  <c r="I16" i="1"/>
  <c r="H812" i="3" s="1"/>
  <c r="H3" i="1"/>
  <c r="F8" i="1" s="1"/>
  <c r="F9" i="1" s="1"/>
  <c r="F10" i="1" s="1"/>
  <c r="K8" i="1" s="1"/>
  <c r="C13" i="1"/>
  <c r="C23" i="1" s="1"/>
  <c r="H194" i="3" l="1"/>
  <c r="H663" i="3"/>
  <c r="H647" i="3"/>
  <c r="H631" i="3"/>
  <c r="H583" i="3"/>
  <c r="H567" i="3"/>
  <c r="H551" i="3"/>
  <c r="H1048" i="3"/>
  <c r="H1032" i="3"/>
  <c r="H1016" i="3"/>
  <c r="H1000" i="3"/>
  <c r="H984" i="3"/>
  <c r="H968" i="3"/>
  <c r="H952" i="3"/>
  <c r="H936" i="3"/>
  <c r="H920" i="3"/>
  <c r="H904" i="3"/>
  <c r="H888" i="3"/>
  <c r="H859" i="3"/>
  <c r="H827" i="3"/>
  <c r="H178" i="3"/>
  <c r="H662" i="3"/>
  <c r="H646" i="3"/>
  <c r="H630" i="3"/>
  <c r="H598" i="3"/>
  <c r="H582" i="3"/>
  <c r="H566" i="3"/>
  <c r="H550" i="3"/>
  <c r="H1047" i="3"/>
  <c r="H1031" i="3"/>
  <c r="H1015" i="3"/>
  <c r="H999" i="3"/>
  <c r="H983" i="3"/>
  <c r="H967" i="3"/>
  <c r="H951" i="3"/>
  <c r="H935" i="3"/>
  <c r="H919" i="3"/>
  <c r="H903" i="3"/>
  <c r="H886" i="3"/>
  <c r="H858" i="3"/>
  <c r="H826" i="3"/>
  <c r="H162" i="3"/>
  <c r="H661" i="3"/>
  <c r="H645" i="3"/>
  <c r="H629" i="3"/>
  <c r="H597" i="3"/>
  <c r="H581" i="3"/>
  <c r="H565" i="3"/>
  <c r="H549" i="3"/>
  <c r="H1046" i="3"/>
  <c r="H1030" i="3"/>
  <c r="H1014" i="3"/>
  <c r="H998" i="3"/>
  <c r="H982" i="3"/>
  <c r="H966" i="3"/>
  <c r="H950" i="3"/>
  <c r="H934" i="3"/>
  <c r="H918" i="3"/>
  <c r="H902" i="3"/>
  <c r="H885" i="3"/>
  <c r="H853" i="3"/>
  <c r="H821" i="3"/>
  <c r="H797" i="3"/>
  <c r="H210" i="3"/>
  <c r="H146" i="3"/>
  <c r="H676" i="3"/>
  <c r="H660" i="3"/>
  <c r="H644" i="3"/>
  <c r="H628" i="3"/>
  <c r="H596" i="3"/>
  <c r="H580" i="3"/>
  <c r="H564" i="3"/>
  <c r="H548" i="3"/>
  <c r="H1045" i="3"/>
  <c r="H1029" i="3"/>
  <c r="H1013" i="3"/>
  <c r="H997" i="3"/>
  <c r="H981" i="3"/>
  <c r="H965" i="3"/>
  <c r="H949" i="3"/>
  <c r="H933" i="3"/>
  <c r="H917" i="3"/>
  <c r="H901" i="3"/>
  <c r="H884" i="3"/>
  <c r="H852" i="3"/>
  <c r="H820" i="3"/>
  <c r="H130" i="3"/>
  <c r="H675" i="3"/>
  <c r="H659" i="3"/>
  <c r="H643" i="3"/>
  <c r="H627" i="3"/>
  <c r="H595" i="3"/>
  <c r="H579" i="3"/>
  <c r="H563" i="3"/>
  <c r="H547" i="3"/>
  <c r="H1060" i="3"/>
  <c r="H1044" i="3"/>
  <c r="H1028" i="3"/>
  <c r="H1012" i="3"/>
  <c r="H996" i="3"/>
  <c r="H980" i="3"/>
  <c r="H964" i="3"/>
  <c r="H948" i="3"/>
  <c r="H932" i="3"/>
  <c r="H916" i="3"/>
  <c r="H900" i="3"/>
  <c r="H883" i="3"/>
  <c r="H851" i="3"/>
  <c r="H819" i="3"/>
  <c r="H114" i="3"/>
  <c r="H674" i="3"/>
  <c r="H658" i="3"/>
  <c r="H642" i="3"/>
  <c r="H626" i="3"/>
  <c r="H594" i="3"/>
  <c r="H578" i="3"/>
  <c r="H562" i="3"/>
  <c r="H546" i="3"/>
  <c r="H1059" i="3"/>
  <c r="H1043" i="3"/>
  <c r="H1027" i="3"/>
  <c r="H1011" i="3"/>
  <c r="H995" i="3"/>
  <c r="H979" i="3"/>
  <c r="H963" i="3"/>
  <c r="H947" i="3"/>
  <c r="H931" i="3"/>
  <c r="H915" i="3"/>
  <c r="H899" i="3"/>
  <c r="H882" i="3"/>
  <c r="H850" i="3"/>
  <c r="H818" i="3"/>
  <c r="H673" i="3"/>
  <c r="H657" i="3"/>
  <c r="H641" i="3"/>
  <c r="H625" i="3"/>
  <c r="H593" i="3"/>
  <c r="H577" i="3"/>
  <c r="H561" i="3"/>
  <c r="H545" i="3"/>
  <c r="H1058" i="3"/>
  <c r="H1042" i="3"/>
  <c r="H1026" i="3"/>
  <c r="H1010" i="3"/>
  <c r="H994" i="3"/>
  <c r="H978" i="3"/>
  <c r="H962" i="3"/>
  <c r="H946" i="3"/>
  <c r="H930" i="3"/>
  <c r="H914" i="3"/>
  <c r="H898" i="3"/>
  <c r="H877" i="3"/>
  <c r="H845" i="3"/>
  <c r="H813" i="3"/>
  <c r="H672" i="3"/>
  <c r="H656" i="3"/>
  <c r="H640" i="3"/>
  <c r="H624" i="3"/>
  <c r="H592" i="3"/>
  <c r="H576" i="3"/>
  <c r="H560" i="3"/>
  <c r="H544" i="3"/>
  <c r="H1057" i="3"/>
  <c r="H1041" i="3"/>
  <c r="H1025" i="3"/>
  <c r="H1009" i="3"/>
  <c r="H993" i="3"/>
  <c r="H977" i="3"/>
  <c r="H961" i="3"/>
  <c r="H945" i="3"/>
  <c r="H929" i="3"/>
  <c r="H913" i="3"/>
  <c r="H897" i="3"/>
  <c r="H876" i="3"/>
  <c r="H844" i="3"/>
  <c r="H67" i="3"/>
  <c r="H1320" i="3"/>
  <c r="H1336" i="3"/>
  <c r="H1352" i="3"/>
  <c r="H1368" i="3"/>
  <c r="H1384" i="3"/>
  <c r="H1656" i="3"/>
  <c r="H1672" i="3"/>
  <c r="H1688" i="3"/>
  <c r="H1704" i="3"/>
  <c r="H1321" i="3"/>
  <c r="H1337" i="3"/>
  <c r="H1353" i="3"/>
  <c r="H1369" i="3"/>
  <c r="H1385" i="3"/>
  <c r="H1657" i="3"/>
  <c r="H1673" i="3"/>
  <c r="H1689" i="3"/>
  <c r="H1705" i="3"/>
  <c r="H1322" i="3"/>
  <c r="H1338" i="3"/>
  <c r="H1354" i="3"/>
  <c r="H1370" i="3"/>
  <c r="H1386" i="3"/>
  <c r="H1658" i="3"/>
  <c r="H1674" i="3"/>
  <c r="H1690" i="3"/>
  <c r="H1706" i="3"/>
  <c r="H1323" i="3"/>
  <c r="H1339" i="3"/>
  <c r="H1355" i="3"/>
  <c r="H1371" i="3"/>
  <c r="H1387" i="3"/>
  <c r="H1659" i="3"/>
  <c r="H1675" i="3"/>
  <c r="H1691" i="3"/>
  <c r="H1707" i="3"/>
  <c r="H1324" i="3"/>
  <c r="H1340" i="3"/>
  <c r="H1356" i="3"/>
  <c r="H1372" i="3"/>
  <c r="H1388" i="3"/>
  <c r="H1660" i="3"/>
  <c r="H1676" i="3"/>
  <c r="H1692" i="3"/>
  <c r="H1708" i="3"/>
  <c r="H814" i="3"/>
  <c r="H830" i="3"/>
  <c r="H846" i="3"/>
  <c r="H862" i="3"/>
  <c r="H878" i="3"/>
  <c r="H1325" i="3"/>
  <c r="H1341" i="3"/>
  <c r="H1357" i="3"/>
  <c r="H1373" i="3"/>
  <c r="H1389" i="3"/>
  <c r="H1645" i="3"/>
  <c r="H1661" i="3"/>
  <c r="H1677" i="3"/>
  <c r="H1693" i="3"/>
  <c r="H1709" i="3"/>
  <c r="H815" i="3"/>
  <c r="H831" i="3"/>
  <c r="H847" i="3"/>
  <c r="H863" i="3"/>
  <c r="H879" i="3"/>
  <c r="H1326" i="3"/>
  <c r="H1342" i="3"/>
  <c r="H1358" i="3"/>
  <c r="H1374" i="3"/>
  <c r="H1390" i="3"/>
  <c r="H1646" i="3"/>
  <c r="H1662" i="3"/>
  <c r="H1678" i="3"/>
  <c r="H1694" i="3"/>
  <c r="H816" i="3"/>
  <c r="H832" i="3"/>
  <c r="H848" i="3"/>
  <c r="H864" i="3"/>
  <c r="H880" i="3"/>
  <c r="H1327" i="3"/>
  <c r="H1343" i="3"/>
  <c r="H1359" i="3"/>
  <c r="H1375" i="3"/>
  <c r="H1391" i="3"/>
  <c r="H1647" i="3"/>
  <c r="H1663" i="3"/>
  <c r="H1679" i="3"/>
  <c r="H1695" i="3"/>
  <c r="H817" i="3"/>
  <c r="H833" i="3"/>
  <c r="H849" i="3"/>
  <c r="H865" i="3"/>
  <c r="H881" i="3"/>
  <c r="H1296" i="3"/>
  <c r="H1328" i="3"/>
  <c r="H1344" i="3"/>
  <c r="H1360" i="3"/>
  <c r="H1376" i="3"/>
  <c r="H1392" i="3"/>
  <c r="H1648" i="3"/>
  <c r="H1664" i="3"/>
  <c r="H1680" i="3"/>
  <c r="H1696" i="3"/>
  <c r="H1297" i="3"/>
  <c r="H1329" i="3"/>
  <c r="H1345" i="3"/>
  <c r="H1361" i="3"/>
  <c r="H1377" i="3"/>
  <c r="H1393" i="3"/>
  <c r="H1649" i="3"/>
  <c r="H1665" i="3"/>
  <c r="H1681" i="3"/>
  <c r="H1697" i="3"/>
  <c r="H1298" i="3"/>
  <c r="H1330" i="3"/>
  <c r="H1346" i="3"/>
  <c r="H1362" i="3"/>
  <c r="H1378" i="3"/>
  <c r="H1394" i="3"/>
  <c r="H1650" i="3"/>
  <c r="H1666" i="3"/>
  <c r="H1682" i="3"/>
  <c r="H1698" i="3"/>
  <c r="H1299" i="3"/>
  <c r="H1331" i="3"/>
  <c r="H1347" i="3"/>
  <c r="H1363" i="3"/>
  <c r="H1379" i="3"/>
  <c r="H1395" i="3"/>
  <c r="H1651" i="3"/>
  <c r="H1667" i="3"/>
  <c r="H1683" i="3"/>
  <c r="H1699" i="3"/>
  <c r="H1300" i="3"/>
  <c r="H1332" i="3"/>
  <c r="H1348" i="3"/>
  <c r="H1364" i="3"/>
  <c r="H1380" i="3"/>
  <c r="H1396" i="3"/>
  <c r="H1652" i="3"/>
  <c r="H1668" i="3"/>
  <c r="H1684" i="3"/>
  <c r="H1700" i="3"/>
  <c r="H806" i="3"/>
  <c r="H822" i="3"/>
  <c r="H838" i="3"/>
  <c r="H854" i="3"/>
  <c r="H870" i="3"/>
  <c r="H1317" i="3"/>
  <c r="H1333" i="3"/>
  <c r="H1349" i="3"/>
  <c r="H1365" i="3"/>
  <c r="H1381" i="3"/>
  <c r="H1397" i="3"/>
  <c r="H1653" i="3"/>
  <c r="H1669" i="3"/>
  <c r="H1685" i="3"/>
  <c r="H1701" i="3"/>
  <c r="H807" i="3"/>
  <c r="H823" i="3"/>
  <c r="H839" i="3"/>
  <c r="H855" i="3"/>
  <c r="H871" i="3"/>
  <c r="H887" i="3"/>
  <c r="H1318" i="3"/>
  <c r="H1334" i="3"/>
  <c r="H1350" i="3"/>
  <c r="H1366" i="3"/>
  <c r="H1382" i="3"/>
  <c r="H1398" i="3"/>
  <c r="H1654" i="3"/>
  <c r="H1670" i="3"/>
  <c r="H1686" i="3"/>
  <c r="H1702" i="3"/>
  <c r="H808" i="3"/>
  <c r="H824" i="3"/>
  <c r="H840" i="3"/>
  <c r="H856" i="3"/>
  <c r="H872" i="3"/>
  <c r="H1319" i="3"/>
  <c r="H1335" i="3"/>
  <c r="H1351" i="3"/>
  <c r="H1367" i="3"/>
  <c r="H1383" i="3"/>
  <c r="H1655" i="3"/>
  <c r="H1671" i="3"/>
  <c r="H1687" i="3"/>
  <c r="H1703" i="3"/>
  <c r="H809" i="3"/>
  <c r="H825" i="3"/>
  <c r="H841" i="3"/>
  <c r="H857" i="3"/>
  <c r="H873" i="3"/>
  <c r="H98" i="3"/>
  <c r="H66" i="3"/>
  <c r="H671" i="3"/>
  <c r="H655" i="3"/>
  <c r="H639" i="3"/>
  <c r="H623" i="3"/>
  <c r="H591" i="3"/>
  <c r="H575" i="3"/>
  <c r="H559" i="3"/>
  <c r="H543" i="3"/>
  <c r="H1056" i="3"/>
  <c r="H1040" i="3"/>
  <c r="H1024" i="3"/>
  <c r="H1008" i="3"/>
  <c r="H992" i="3"/>
  <c r="H976" i="3"/>
  <c r="H960" i="3"/>
  <c r="H944" i="3"/>
  <c r="H928" i="3"/>
  <c r="H912" i="3"/>
  <c r="H896" i="3"/>
  <c r="H875" i="3"/>
  <c r="H843" i="3"/>
  <c r="H811" i="3"/>
  <c r="H670" i="3"/>
  <c r="H654" i="3"/>
  <c r="H638" i="3"/>
  <c r="H622" i="3"/>
  <c r="H590" i="3"/>
  <c r="H574" i="3"/>
  <c r="H558" i="3"/>
  <c r="H1055" i="3"/>
  <c r="H1039" i="3"/>
  <c r="H1023" i="3"/>
  <c r="H1007" i="3"/>
  <c r="H991" i="3"/>
  <c r="H975" i="3"/>
  <c r="H959" i="3"/>
  <c r="H943" i="3"/>
  <c r="H927" i="3"/>
  <c r="H911" i="3"/>
  <c r="H895" i="3"/>
  <c r="H874" i="3"/>
  <c r="H842" i="3"/>
  <c r="H810" i="3"/>
  <c r="H82" i="3"/>
  <c r="H290" i="3"/>
  <c r="H669" i="3"/>
  <c r="H653" i="3"/>
  <c r="H637" i="3"/>
  <c r="H621" i="3"/>
  <c r="H589" i="3"/>
  <c r="H573" i="3"/>
  <c r="H557" i="3"/>
  <c r="H1054" i="3"/>
  <c r="H1038" i="3"/>
  <c r="H1022" i="3"/>
  <c r="H1006" i="3"/>
  <c r="H990" i="3"/>
  <c r="H974" i="3"/>
  <c r="H958" i="3"/>
  <c r="H942" i="3"/>
  <c r="H926" i="3"/>
  <c r="H910" i="3"/>
  <c r="H894" i="3"/>
  <c r="H869" i="3"/>
  <c r="H837" i="3"/>
  <c r="H805" i="3"/>
  <c r="H274" i="3"/>
  <c r="H668" i="3"/>
  <c r="H652" i="3"/>
  <c r="H636" i="3"/>
  <c r="H620" i="3"/>
  <c r="H588" i="3"/>
  <c r="H572" i="3"/>
  <c r="H556" i="3"/>
  <c r="H1053" i="3"/>
  <c r="H1037" i="3"/>
  <c r="H1021" i="3"/>
  <c r="H1005" i="3"/>
  <c r="H989" i="3"/>
  <c r="H973" i="3"/>
  <c r="H957" i="3"/>
  <c r="H941" i="3"/>
  <c r="H925" i="3"/>
  <c r="H909" i="3"/>
  <c r="H893" i="3"/>
  <c r="H868" i="3"/>
  <c r="H836" i="3"/>
  <c r="H258" i="3"/>
  <c r="H667" i="3"/>
  <c r="H651" i="3"/>
  <c r="H635" i="3"/>
  <c r="H619" i="3"/>
  <c r="H587" i="3"/>
  <c r="H571" i="3"/>
  <c r="H555" i="3"/>
  <c r="H1052" i="3"/>
  <c r="H1036" i="3"/>
  <c r="H1020" i="3"/>
  <c r="H1004" i="3"/>
  <c r="H988" i="3"/>
  <c r="H972" i="3"/>
  <c r="H956" i="3"/>
  <c r="H940" i="3"/>
  <c r="H924" i="3"/>
  <c r="H908" i="3"/>
  <c r="H892" i="3"/>
  <c r="H867" i="3"/>
  <c r="H835" i="3"/>
  <c r="H666" i="3"/>
  <c r="H650" i="3"/>
  <c r="H634" i="3"/>
  <c r="H618" i="3"/>
  <c r="H586" i="3"/>
  <c r="H570" i="3"/>
  <c r="H554" i="3"/>
  <c r="H1051" i="3"/>
  <c r="H1035" i="3"/>
  <c r="H1019" i="3"/>
  <c r="H1003" i="3"/>
  <c r="H987" i="3"/>
  <c r="H971" i="3"/>
  <c r="H955" i="3"/>
  <c r="H939" i="3"/>
  <c r="H923" i="3"/>
  <c r="H907" i="3"/>
  <c r="H891" i="3"/>
  <c r="H866" i="3"/>
  <c r="H834" i="3"/>
  <c r="H226" i="3"/>
  <c r="H665" i="3"/>
  <c r="H649" i="3"/>
  <c r="H633" i="3"/>
  <c r="H617" i="3"/>
  <c r="H585" i="3"/>
  <c r="H569" i="3"/>
  <c r="H553" i="3"/>
  <c r="H1050" i="3"/>
  <c r="H1034" i="3"/>
  <c r="H1018" i="3"/>
  <c r="H1002" i="3"/>
  <c r="H986" i="3"/>
  <c r="H970" i="3"/>
  <c r="H954" i="3"/>
  <c r="H938" i="3"/>
  <c r="H922" i="3"/>
  <c r="H906" i="3"/>
  <c r="H890" i="3"/>
  <c r="H861" i="3"/>
  <c r="H829" i="3"/>
  <c r="H664" i="3"/>
  <c r="H648" i="3"/>
  <c r="H632" i="3"/>
  <c r="H616" i="3"/>
  <c r="H584" i="3"/>
  <c r="H568" i="3"/>
  <c r="H552" i="3"/>
  <c r="H1049" i="3"/>
  <c r="H1033" i="3"/>
  <c r="H1017" i="3"/>
  <c r="H1001" i="3"/>
  <c r="H985" i="3"/>
  <c r="H969" i="3"/>
  <c r="H953" i="3"/>
  <c r="H937" i="3"/>
  <c r="H921" i="3"/>
  <c r="H905" i="3"/>
  <c r="H889" i="3"/>
  <c r="H860" i="3"/>
  <c r="H828" i="3"/>
  <c r="H289" i="3"/>
  <c r="H273" i="3"/>
  <c r="H257" i="3"/>
  <c r="H241" i="3"/>
  <c r="H225" i="3"/>
  <c r="H209" i="3"/>
  <c r="H193" i="3"/>
  <c r="H177" i="3"/>
  <c r="H161" i="3"/>
  <c r="H145" i="3"/>
  <c r="H129" i="3"/>
  <c r="H113" i="3"/>
  <c r="H97" i="3"/>
  <c r="H81" i="3"/>
  <c r="H65" i="3"/>
  <c r="H49" i="3"/>
  <c r="H33" i="3"/>
  <c r="H17" i="3"/>
  <c r="H288" i="3"/>
  <c r="H272" i="3"/>
  <c r="H256" i="3"/>
  <c r="H240" i="3"/>
  <c r="H224" i="3"/>
  <c r="H208" i="3"/>
  <c r="H192" i="3"/>
  <c r="H176" i="3"/>
  <c r="H160" i="3"/>
  <c r="H144" i="3"/>
  <c r="H128" i="3"/>
  <c r="H112" i="3"/>
  <c r="H96" i="3"/>
  <c r="H80" i="3"/>
  <c r="H64" i="3"/>
  <c r="H48" i="3"/>
  <c r="H32" i="3"/>
  <c r="H16" i="3"/>
  <c r="H287" i="3"/>
  <c r="H271" i="3"/>
  <c r="H255" i="3"/>
  <c r="H239" i="3"/>
  <c r="H223" i="3"/>
  <c r="H207" i="3"/>
  <c r="H191" i="3"/>
  <c r="H175" i="3"/>
  <c r="H159" i="3"/>
  <c r="H143" i="3"/>
  <c r="H127" i="3"/>
  <c r="H111" i="3"/>
  <c r="H95" i="3"/>
  <c r="H79" i="3"/>
  <c r="H63" i="3"/>
  <c r="H47" i="3"/>
  <c r="H31" i="3"/>
  <c r="H15" i="3"/>
  <c r="H286" i="3"/>
  <c r="H270" i="3"/>
  <c r="H254" i="3"/>
  <c r="H238" i="3"/>
  <c r="H222" i="3"/>
  <c r="H206" i="3"/>
  <c r="H190" i="3"/>
  <c r="H174" i="3"/>
  <c r="H158" i="3"/>
  <c r="H142" i="3"/>
  <c r="H126" i="3"/>
  <c r="H110" i="3"/>
  <c r="H94" i="3"/>
  <c r="H78" i="3"/>
  <c r="H62" i="3"/>
  <c r="H46" i="3"/>
  <c r="H30" i="3"/>
  <c r="H14" i="3"/>
  <c r="H301" i="3"/>
  <c r="H285" i="3"/>
  <c r="H269" i="3"/>
  <c r="H253" i="3"/>
  <c r="H237" i="3"/>
  <c r="H221" i="3"/>
  <c r="H205" i="3"/>
  <c r="H189" i="3"/>
  <c r="H173" i="3"/>
  <c r="H157" i="3"/>
  <c r="H141" i="3"/>
  <c r="H125" i="3"/>
  <c r="H109" i="3"/>
  <c r="H93" i="3"/>
  <c r="H77" i="3"/>
  <c r="H61" i="3"/>
  <c r="H45" i="3"/>
  <c r="H29" i="3"/>
  <c r="H300" i="3"/>
  <c r="H284" i="3"/>
  <c r="H268" i="3"/>
  <c r="H252" i="3"/>
  <c r="H236" i="3"/>
  <c r="H220" i="3"/>
  <c r="H204" i="3"/>
  <c r="H188" i="3"/>
  <c r="H172" i="3"/>
  <c r="H156" i="3"/>
  <c r="H140" i="3"/>
  <c r="H124" i="3"/>
  <c r="H108" i="3"/>
  <c r="H92" i="3"/>
  <c r="H76" i="3"/>
  <c r="H60" i="3"/>
  <c r="H44" i="3"/>
  <c r="H28" i="3"/>
  <c r="H299" i="3"/>
  <c r="H283" i="3"/>
  <c r="H267" i="3"/>
  <c r="H251" i="3"/>
  <c r="H235" i="3"/>
  <c r="H219" i="3"/>
  <c r="H203" i="3"/>
  <c r="H187" i="3"/>
  <c r="H171" i="3"/>
  <c r="H155" i="3"/>
  <c r="H139" i="3"/>
  <c r="H123" i="3"/>
  <c r="H107" i="3"/>
  <c r="H91" i="3"/>
  <c r="H75" i="3"/>
  <c r="H59" i="3"/>
  <c r="H43" i="3"/>
  <c r="H27" i="3"/>
  <c r="H298" i="3"/>
  <c r="H282" i="3"/>
  <c r="H266" i="3"/>
  <c r="H250" i="3"/>
  <c r="H234" i="3"/>
  <c r="H218" i="3"/>
  <c r="H202" i="3"/>
  <c r="H186" i="3"/>
  <c r="H170" i="3"/>
  <c r="H154" i="3"/>
  <c r="H138" i="3"/>
  <c r="H122" i="3"/>
  <c r="H106" i="3"/>
  <c r="H90" i="3"/>
  <c r="H74" i="3"/>
  <c r="H58" i="3"/>
  <c r="H42" i="3"/>
  <c r="H26" i="3"/>
  <c r="H297" i="3"/>
  <c r="H281" i="3"/>
  <c r="H265" i="3"/>
  <c r="H249" i="3"/>
  <c r="H233" i="3"/>
  <c r="H217" i="3"/>
  <c r="H201" i="3"/>
  <c r="H185" i="3"/>
  <c r="H169" i="3"/>
  <c r="H153" i="3"/>
  <c r="H137" i="3"/>
  <c r="H121" i="3"/>
  <c r="H105" i="3"/>
  <c r="H89" i="3"/>
  <c r="H73" i="3"/>
  <c r="H57" i="3"/>
  <c r="H41" i="3"/>
  <c r="H25" i="3"/>
  <c r="H296" i="3"/>
  <c r="H280" i="3"/>
  <c r="H264" i="3"/>
  <c r="H248" i="3"/>
  <c r="H232" i="3"/>
  <c r="H216" i="3"/>
  <c r="H200" i="3"/>
  <c r="H184" i="3"/>
  <c r="H168" i="3"/>
  <c r="H152" i="3"/>
  <c r="H136" i="3"/>
  <c r="H120" i="3"/>
  <c r="H104" i="3"/>
  <c r="H88" i="3"/>
  <c r="H72" i="3"/>
  <c r="H56" i="3"/>
  <c r="H40" i="3"/>
  <c r="H24" i="3"/>
  <c r="H295" i="3"/>
  <c r="H279" i="3"/>
  <c r="H263" i="3"/>
  <c r="H247" i="3"/>
  <c r="H231" i="3"/>
  <c r="H215" i="3"/>
  <c r="H199" i="3"/>
  <c r="H183" i="3"/>
  <c r="H167" i="3"/>
  <c r="H151" i="3"/>
  <c r="H135" i="3"/>
  <c r="H119" i="3"/>
  <c r="H103" i="3"/>
  <c r="H87" i="3"/>
  <c r="H71" i="3"/>
  <c r="H55" i="3"/>
  <c r="H39" i="3"/>
  <c r="H23" i="3"/>
  <c r="H294" i="3"/>
  <c r="H278" i="3"/>
  <c r="H262" i="3"/>
  <c r="H246" i="3"/>
  <c r="H230" i="3"/>
  <c r="H214" i="3"/>
  <c r="H198" i="3"/>
  <c r="H182" i="3"/>
  <c r="H166" i="3"/>
  <c r="H150" i="3"/>
  <c r="H134" i="3"/>
  <c r="H118" i="3"/>
  <c r="H102" i="3"/>
  <c r="H86" i="3"/>
  <c r="H70" i="3"/>
  <c r="H54" i="3"/>
  <c r="H38" i="3"/>
  <c r="H22" i="3"/>
  <c r="H293" i="3"/>
  <c r="H277" i="3"/>
  <c r="H261" i="3"/>
  <c r="H245" i="3"/>
  <c r="H229" i="3"/>
  <c r="H213" i="3"/>
  <c r="H197" i="3"/>
  <c r="H181" i="3"/>
  <c r="H165" i="3"/>
  <c r="H149" i="3"/>
  <c r="H133" i="3"/>
  <c r="H117" i="3"/>
  <c r="H101" i="3"/>
  <c r="H85" i="3"/>
  <c r="H69" i="3"/>
  <c r="H53" i="3"/>
  <c r="H37" i="3"/>
  <c r="H21" i="3"/>
  <c r="H292" i="3"/>
  <c r="H276" i="3"/>
  <c r="H260" i="3"/>
  <c r="H244" i="3"/>
  <c r="H228" i="3"/>
  <c r="H212" i="3"/>
  <c r="H196" i="3"/>
  <c r="H180" i="3"/>
  <c r="H164" i="3"/>
  <c r="H148" i="3"/>
  <c r="H132" i="3"/>
  <c r="H116" i="3"/>
  <c r="H100" i="3"/>
  <c r="H84" i="3"/>
  <c r="H68" i="3"/>
  <c r="H52" i="3"/>
  <c r="H36" i="3"/>
  <c r="H20" i="3"/>
  <c r="H291" i="3"/>
  <c r="H275" i="3"/>
  <c r="H259" i="3"/>
  <c r="H243" i="3"/>
  <c r="H227" i="3"/>
  <c r="H211" i="3"/>
  <c r="H195" i="3"/>
  <c r="H179" i="3"/>
  <c r="H163" i="3"/>
  <c r="H147" i="3"/>
  <c r="H131" i="3"/>
  <c r="H115" i="3"/>
  <c r="H99" i="3"/>
  <c r="H83" i="3"/>
  <c r="H51" i="3"/>
  <c r="H35" i="3"/>
  <c r="C14" i="3"/>
  <c r="C286" i="3"/>
  <c r="C270" i="3"/>
  <c r="C254" i="3"/>
  <c r="C238" i="3"/>
  <c r="C222" i="3"/>
  <c r="C206" i="3"/>
  <c r="C190" i="3"/>
  <c r="C174" i="3"/>
  <c r="C158" i="3"/>
  <c r="C142" i="3"/>
  <c r="C126" i="3"/>
  <c r="C110" i="3"/>
  <c r="C94" i="3"/>
  <c r="C78" i="3"/>
  <c r="C62" i="3"/>
  <c r="C45" i="3"/>
  <c r="C29" i="3"/>
  <c r="C301" i="3"/>
  <c r="C285" i="3"/>
  <c r="C269" i="3"/>
  <c r="C253" i="3"/>
  <c r="C237" i="3"/>
  <c r="C221" i="3"/>
  <c r="C205" i="3"/>
  <c r="C189" i="3"/>
  <c r="C173" i="3"/>
  <c r="C157" i="3"/>
  <c r="C141" i="3"/>
  <c r="C125" i="3"/>
  <c r="C109" i="3"/>
  <c r="C93" i="3"/>
  <c r="C77" i="3"/>
  <c r="C61" i="3"/>
  <c r="C44" i="3"/>
  <c r="C28" i="3"/>
  <c r="C3" i="3"/>
  <c r="C300" i="3"/>
  <c r="C284" i="3"/>
  <c r="C268" i="3"/>
  <c r="C252" i="3"/>
  <c r="C236" i="3"/>
  <c r="C220" i="3"/>
  <c r="C204" i="3"/>
  <c r="C188" i="3"/>
  <c r="C172" i="3"/>
  <c r="C156" i="3"/>
  <c r="C140" i="3"/>
  <c r="C124" i="3"/>
  <c r="C108" i="3"/>
  <c r="C92" i="3"/>
  <c r="C76" i="3"/>
  <c r="C60" i="3"/>
  <c r="C43" i="3"/>
  <c r="C27" i="3"/>
  <c r="C2" i="3"/>
  <c r="C299" i="3"/>
  <c r="C283" i="3"/>
  <c r="C267" i="3"/>
  <c r="C251" i="3"/>
  <c r="C235" i="3"/>
  <c r="C219" i="3"/>
  <c r="C203" i="3"/>
  <c r="C187" i="3"/>
  <c r="C171" i="3"/>
  <c r="C155" i="3"/>
  <c r="C139" i="3"/>
  <c r="C123" i="3"/>
  <c r="C107" i="3"/>
  <c r="C91" i="3"/>
  <c r="C75" i="3"/>
  <c r="C59" i="3"/>
  <c r="C42" i="3"/>
  <c r="C26" i="3"/>
  <c r="C298" i="3"/>
  <c r="C282" i="3"/>
  <c r="C266" i="3"/>
  <c r="C250" i="3"/>
  <c r="C234" i="3"/>
  <c r="C218" i="3"/>
  <c r="C202" i="3"/>
  <c r="C186" i="3"/>
  <c r="C170" i="3"/>
  <c r="C154" i="3"/>
  <c r="C138" i="3"/>
  <c r="C122" i="3"/>
  <c r="C106" i="3"/>
  <c r="C90" i="3"/>
  <c r="C74" i="3"/>
  <c r="C58" i="3"/>
  <c r="C41" i="3"/>
  <c r="C25" i="3"/>
  <c r="C13" i="3"/>
  <c r="C297" i="3"/>
  <c r="C281" i="3"/>
  <c r="C265" i="3"/>
  <c r="C249" i="3"/>
  <c r="C233" i="3"/>
  <c r="C217" i="3"/>
  <c r="C201" i="3"/>
  <c r="C185" i="3"/>
  <c r="C169" i="3"/>
  <c r="C153" i="3"/>
  <c r="C137" i="3"/>
  <c r="C121" i="3"/>
  <c r="C105" i="3"/>
  <c r="C89" i="3"/>
  <c r="C73" i="3"/>
  <c r="C57" i="3"/>
  <c r="C40" i="3"/>
  <c r="C24" i="3"/>
  <c r="C296" i="3"/>
  <c r="C280" i="3"/>
  <c r="C264" i="3"/>
  <c r="C248" i="3"/>
  <c r="C232" i="3"/>
  <c r="C216" i="3"/>
  <c r="C200" i="3"/>
  <c r="C184" i="3"/>
  <c r="C168" i="3"/>
  <c r="C152" i="3"/>
  <c r="C136" i="3"/>
  <c r="C120" i="3"/>
  <c r="C104" i="3"/>
  <c r="C88" i="3"/>
  <c r="C72" i="3"/>
  <c r="C56" i="3"/>
  <c r="C39" i="3"/>
  <c r="C23" i="3"/>
  <c r="C215" i="3"/>
  <c r="C183" i="3"/>
  <c r="C167" i="3"/>
  <c r="C119" i="3"/>
  <c r="C87" i="3"/>
  <c r="C71" i="3"/>
  <c r="C55" i="3"/>
  <c r="C38" i="3"/>
  <c r="C22" i="3"/>
  <c r="C279" i="3"/>
  <c r="C263" i="3"/>
  <c r="C199" i="3"/>
  <c r="C103" i="3"/>
  <c r="C10" i="3"/>
  <c r="C294" i="3"/>
  <c r="C278" i="3"/>
  <c r="C262" i="3"/>
  <c r="C246" i="3"/>
  <c r="C230" i="3"/>
  <c r="C214" i="3"/>
  <c r="C198" i="3"/>
  <c r="C182" i="3"/>
  <c r="C166" i="3"/>
  <c r="C150" i="3"/>
  <c r="C134" i="3"/>
  <c r="C118" i="3"/>
  <c r="C102" i="3"/>
  <c r="C86" i="3"/>
  <c r="C70" i="3"/>
  <c r="C54" i="3"/>
  <c r="C37" i="3"/>
  <c r="C21" i="3"/>
  <c r="C9" i="3"/>
  <c r="C293" i="3"/>
  <c r="C277" i="3"/>
  <c r="C261" i="3"/>
  <c r="C245" i="3"/>
  <c r="C229" i="3"/>
  <c r="C213" i="3"/>
  <c r="C197" i="3"/>
  <c r="C181" i="3"/>
  <c r="C165" i="3"/>
  <c r="C149" i="3"/>
  <c r="C133" i="3"/>
  <c r="C117" i="3"/>
  <c r="C101" i="3"/>
  <c r="C85" i="3"/>
  <c r="C69" i="3"/>
  <c r="C53" i="3"/>
  <c r="C36" i="3"/>
  <c r="C20" i="3"/>
  <c r="C295" i="3"/>
  <c r="C231" i="3"/>
  <c r="C151" i="3"/>
  <c r="C8" i="3"/>
  <c r="C292" i="3"/>
  <c r="C276" i="3"/>
  <c r="C260" i="3"/>
  <c r="C244" i="3"/>
  <c r="C228" i="3"/>
  <c r="C212" i="3"/>
  <c r="C196" i="3"/>
  <c r="C180" i="3"/>
  <c r="C164" i="3"/>
  <c r="C148" i="3"/>
  <c r="C132" i="3"/>
  <c r="C116" i="3"/>
  <c r="C100" i="3"/>
  <c r="C84" i="3"/>
  <c r="C68" i="3"/>
  <c r="C51" i="3"/>
  <c r="C35" i="3"/>
  <c r="C19" i="3"/>
  <c r="C12" i="3"/>
  <c r="C11" i="3"/>
  <c r="C247" i="3"/>
  <c r="C135" i="3"/>
  <c r="C7" i="3"/>
  <c r="C291" i="3"/>
  <c r="C275" i="3"/>
  <c r="C259" i="3"/>
  <c r="C243" i="3"/>
  <c r="C227" i="3"/>
  <c r="C211" i="3"/>
  <c r="C195" i="3"/>
  <c r="C179" i="3"/>
  <c r="C163" i="3"/>
  <c r="C147" i="3"/>
  <c r="C131" i="3"/>
  <c r="C115" i="3"/>
  <c r="C99" i="3"/>
  <c r="C83" i="3"/>
  <c r="C67" i="3"/>
  <c r="C50" i="3"/>
  <c r="C34" i="3"/>
  <c r="C18" i="3"/>
  <c r="C6" i="3"/>
  <c r="C290" i="3"/>
  <c r="C274" i="3"/>
  <c r="C258" i="3"/>
  <c r="C242" i="3"/>
  <c r="C226" i="3"/>
  <c r="C210" i="3"/>
  <c r="C194" i="3"/>
  <c r="C178" i="3"/>
  <c r="C162" i="3"/>
  <c r="C146" i="3"/>
  <c r="C130" i="3"/>
  <c r="C114" i="3"/>
  <c r="C98" i="3"/>
  <c r="C82" i="3"/>
  <c r="C66" i="3"/>
  <c r="C49" i="3"/>
  <c r="C33" i="3"/>
  <c r="C17" i="3"/>
  <c r="C273" i="3"/>
  <c r="C241" i="3"/>
  <c r="C209" i="3"/>
  <c r="C193" i="3"/>
  <c r="C177" i="3"/>
  <c r="C145" i="3"/>
  <c r="C129" i="3"/>
  <c r="C113" i="3"/>
  <c r="C97" i="3"/>
  <c r="C81" i="3"/>
  <c r="C65" i="3"/>
  <c r="C48" i="3"/>
  <c r="C16" i="3"/>
  <c r="C5" i="3"/>
  <c r="C289" i="3"/>
  <c r="C257" i="3"/>
  <c r="C225" i="3"/>
  <c r="C161" i="3"/>
  <c r="C32" i="3"/>
  <c r="C4" i="3"/>
  <c r="C288" i="3"/>
  <c r="C272" i="3"/>
  <c r="C256" i="3"/>
  <c r="C240" i="3"/>
  <c r="C224" i="3"/>
  <c r="C208" i="3"/>
  <c r="C192" i="3"/>
  <c r="C176" i="3"/>
  <c r="C160" i="3"/>
  <c r="C144" i="3"/>
  <c r="C128" i="3"/>
  <c r="C112" i="3"/>
  <c r="C96" i="3"/>
  <c r="C80" i="3"/>
  <c r="C64" i="3"/>
  <c r="C47" i="3"/>
  <c r="C31" i="3"/>
  <c r="D3" i="2"/>
  <c r="F3" i="2"/>
  <c r="A4" i="2"/>
  <c r="J2" i="2"/>
  <c r="M2" i="2"/>
  <c r="L3" i="2"/>
  <c r="I14" i="1"/>
  <c r="H3" i="3" l="1"/>
  <c r="H4" i="3"/>
  <c r="H5" i="3"/>
  <c r="H6" i="3"/>
  <c r="H7" i="3"/>
  <c r="H8" i="3"/>
  <c r="H9" i="3"/>
  <c r="H10" i="3"/>
  <c r="H11" i="3"/>
  <c r="H12" i="3"/>
  <c r="H13" i="3"/>
  <c r="H2" i="3"/>
  <c r="I2" i="3" s="1"/>
  <c r="B3" i="3" s="1"/>
  <c r="J3" i="2"/>
  <c r="M3" i="2"/>
  <c r="A5" i="2"/>
  <c r="F4" i="2"/>
  <c r="I4" i="2"/>
  <c r="L4" i="2"/>
  <c r="D4" i="2"/>
  <c r="L2" i="3" l="1"/>
  <c r="K3" i="3"/>
  <c r="M4" i="2"/>
  <c r="J4" i="2"/>
  <c r="A6" i="2"/>
  <c r="F5" i="2"/>
  <c r="D5" i="2"/>
  <c r="I5" i="2"/>
  <c r="L5" i="2"/>
  <c r="D3" i="3"/>
  <c r="G3" i="3" l="1"/>
  <c r="I3" i="3" s="1"/>
  <c r="B4" i="3" s="1"/>
  <c r="O3" i="3"/>
  <c r="N3" i="3"/>
  <c r="A7" i="2"/>
  <c r="F6" i="2"/>
  <c r="D6" i="2"/>
  <c r="I6" i="2"/>
  <c r="L6" i="2"/>
  <c r="M5" i="2"/>
  <c r="J5" i="2"/>
  <c r="L3" i="3" l="1"/>
  <c r="M6" i="2"/>
  <c r="J6" i="2"/>
  <c r="A8" i="2"/>
  <c r="D7" i="2"/>
  <c r="F7" i="2"/>
  <c r="I7" i="2"/>
  <c r="L7" i="2"/>
  <c r="M7" i="2" l="1"/>
  <c r="J7" i="2"/>
  <c r="A9" i="2"/>
  <c r="F8" i="2"/>
  <c r="D8" i="2"/>
  <c r="I8" i="2"/>
  <c r="L8" i="2"/>
  <c r="M8" i="2" l="1"/>
  <c r="J8" i="2"/>
  <c r="A10" i="2"/>
  <c r="F9" i="2"/>
  <c r="D9" i="2"/>
  <c r="I9" i="2"/>
  <c r="L9" i="2"/>
  <c r="J9" i="2" l="1"/>
  <c r="M9" i="2"/>
  <c r="A11" i="2"/>
  <c r="F10" i="2"/>
  <c r="D10" i="2"/>
  <c r="I10" i="2"/>
  <c r="L10" i="2"/>
  <c r="J10" i="2" l="1"/>
  <c r="M10" i="2"/>
  <c r="A12" i="2"/>
  <c r="F11" i="2"/>
  <c r="D11" i="2"/>
  <c r="I11" i="2"/>
  <c r="L11" i="2"/>
  <c r="J11" i="2" l="1"/>
  <c r="M11" i="2"/>
  <c r="A13" i="2"/>
  <c r="F12" i="2"/>
  <c r="D12" i="2"/>
  <c r="L12" i="2"/>
  <c r="I12" i="2"/>
  <c r="J12" i="2" l="1"/>
  <c r="M12" i="2"/>
  <c r="A14" i="2"/>
  <c r="L13" i="2"/>
  <c r="F13" i="2"/>
  <c r="D13" i="2"/>
  <c r="I13" i="2"/>
  <c r="J13" i="2" l="1"/>
  <c r="M13" i="2"/>
  <c r="A15" i="2"/>
  <c r="L14" i="2"/>
  <c r="D14" i="2"/>
  <c r="F14" i="2"/>
  <c r="I14" i="2"/>
  <c r="J14" i="2" l="1"/>
  <c r="M14" i="2"/>
  <c r="A16" i="2"/>
  <c r="L15" i="2"/>
  <c r="I15" i="2"/>
  <c r="F15" i="2"/>
  <c r="D15" i="2"/>
  <c r="A17" i="2" l="1"/>
  <c r="L16" i="2"/>
  <c r="I16" i="2"/>
  <c r="F16" i="2"/>
  <c r="D16" i="2"/>
  <c r="J15" i="2"/>
  <c r="M15" i="2"/>
  <c r="J16" i="2" l="1"/>
  <c r="M16" i="2"/>
  <c r="A18" i="2"/>
  <c r="I17" i="2"/>
  <c r="L17" i="2"/>
  <c r="F17" i="2"/>
  <c r="D17" i="2"/>
  <c r="J17" i="2" l="1"/>
  <c r="M17" i="2"/>
  <c r="A19" i="2"/>
  <c r="I18" i="2"/>
  <c r="L18" i="2"/>
  <c r="D18" i="2"/>
  <c r="F18" i="2"/>
  <c r="J18" i="2" l="1"/>
  <c r="M18" i="2"/>
  <c r="A20" i="2"/>
  <c r="I19" i="2"/>
  <c r="L19" i="2"/>
  <c r="F19" i="2"/>
  <c r="D19" i="2"/>
  <c r="J19" i="2" l="1"/>
  <c r="M19" i="2"/>
  <c r="A21" i="2"/>
  <c r="I20" i="2"/>
  <c r="L20" i="2"/>
  <c r="F20" i="2"/>
  <c r="D20" i="2"/>
  <c r="M20" i="2" l="1"/>
  <c r="J20" i="2"/>
  <c r="A22" i="2"/>
  <c r="F21" i="2"/>
  <c r="D21" i="2"/>
  <c r="I21" i="2"/>
  <c r="L21" i="2"/>
  <c r="M21" i="2" l="1"/>
  <c r="J21" i="2"/>
  <c r="A23" i="2"/>
  <c r="F22" i="2"/>
  <c r="D22" i="2"/>
  <c r="I22" i="2"/>
  <c r="L22" i="2"/>
  <c r="M22" i="2" l="1"/>
  <c r="J22" i="2"/>
  <c r="A24" i="2"/>
  <c r="D23" i="2"/>
  <c r="F23" i="2"/>
  <c r="I23" i="2"/>
  <c r="L23" i="2"/>
  <c r="M23" i="2" l="1"/>
  <c r="J23" i="2"/>
  <c r="A25" i="2"/>
  <c r="F24" i="2"/>
  <c r="D24" i="2"/>
  <c r="I24" i="2"/>
  <c r="L24" i="2"/>
  <c r="M24" i="2" l="1"/>
  <c r="J24" i="2"/>
  <c r="A26" i="2"/>
  <c r="F25" i="2"/>
  <c r="D25" i="2"/>
  <c r="L25" i="2"/>
  <c r="I25" i="2"/>
  <c r="J25" i="2" l="1"/>
  <c r="M25" i="2"/>
  <c r="A27" i="2"/>
  <c r="F26" i="2"/>
  <c r="D26" i="2"/>
  <c r="I26" i="2"/>
  <c r="L26" i="2"/>
  <c r="J26" i="2" l="1"/>
  <c r="M26" i="2"/>
  <c r="A28" i="2"/>
  <c r="F27" i="2"/>
  <c r="D27" i="2"/>
  <c r="I27" i="2"/>
  <c r="L27" i="2"/>
  <c r="J27" i="2" l="1"/>
  <c r="M27" i="2"/>
  <c r="A29" i="2"/>
  <c r="L28" i="2"/>
  <c r="F28" i="2"/>
  <c r="D28" i="2"/>
  <c r="I28" i="2"/>
  <c r="J28" i="2" l="1"/>
  <c r="M28" i="2"/>
  <c r="A30" i="2"/>
  <c r="L29" i="2"/>
  <c r="D29" i="2"/>
  <c r="F29" i="2"/>
  <c r="I29" i="2"/>
  <c r="J29" i="2" l="1"/>
  <c r="M29" i="2"/>
  <c r="A31" i="2"/>
  <c r="L30" i="2"/>
  <c r="F30" i="2"/>
  <c r="D30" i="2"/>
  <c r="I30" i="2"/>
  <c r="J30" i="2" l="1"/>
  <c r="M30" i="2"/>
  <c r="A32" i="2"/>
  <c r="L31" i="2"/>
  <c r="F31" i="2"/>
  <c r="D31" i="2"/>
  <c r="I31" i="2"/>
  <c r="J31" i="2" l="1"/>
  <c r="M31" i="2"/>
  <c r="A33" i="2"/>
  <c r="L32" i="2"/>
  <c r="D32" i="2"/>
  <c r="F32" i="2"/>
  <c r="I32" i="2"/>
  <c r="J32" i="2" l="1"/>
  <c r="M32" i="2"/>
  <c r="A34" i="2"/>
  <c r="I33" i="2"/>
  <c r="L33" i="2"/>
  <c r="D33" i="2"/>
  <c r="F33" i="2"/>
  <c r="K4" i="3" l="1"/>
  <c r="J33" i="2"/>
  <c r="M33" i="2"/>
  <c r="A35" i="2"/>
  <c r="I34" i="2"/>
  <c r="L34" i="2"/>
  <c r="D34" i="2"/>
  <c r="F34" i="2"/>
  <c r="D4" i="3"/>
  <c r="G4" i="3" l="1"/>
  <c r="O4" i="3"/>
  <c r="N4" i="3"/>
  <c r="I4" i="3"/>
  <c r="J34" i="2"/>
  <c r="M34" i="2"/>
  <c r="A36" i="2"/>
  <c r="I35" i="2"/>
  <c r="D35" i="2"/>
  <c r="L35" i="2"/>
  <c r="F35" i="2"/>
  <c r="B5" i="3" l="1"/>
  <c r="L4" i="3" s="1"/>
  <c r="J35" i="2"/>
  <c r="M35" i="2"/>
  <c r="A37" i="2"/>
  <c r="F36" i="2"/>
  <c r="I36" i="2"/>
  <c r="L36" i="2"/>
  <c r="D36" i="2"/>
  <c r="K5" i="3" l="1"/>
  <c r="D5" i="3"/>
  <c r="A38" i="2"/>
  <c r="F37" i="2"/>
  <c r="D37" i="2"/>
  <c r="I37" i="2"/>
  <c r="L37" i="2"/>
  <c r="M36" i="2"/>
  <c r="J36" i="2"/>
  <c r="O5" i="3" l="1"/>
  <c r="N5" i="3"/>
  <c r="G5" i="3"/>
  <c r="I5" i="3" s="1"/>
  <c r="M37" i="2"/>
  <c r="J37" i="2"/>
  <c r="A39" i="2"/>
  <c r="F38" i="2"/>
  <c r="D38" i="2"/>
  <c r="I38" i="2"/>
  <c r="L38" i="2"/>
  <c r="B6" i="3" l="1"/>
  <c r="L5" i="3"/>
  <c r="K6" i="3"/>
  <c r="D6" i="3"/>
  <c r="M38" i="2"/>
  <c r="J38" i="2"/>
  <c r="A40" i="2"/>
  <c r="F39" i="2"/>
  <c r="D39" i="2"/>
  <c r="I39" i="2"/>
  <c r="L39" i="2"/>
  <c r="O6" i="3" l="1"/>
  <c r="N6" i="3"/>
  <c r="G6" i="3"/>
  <c r="I6" i="3" s="1"/>
  <c r="B7" i="3" s="1"/>
  <c r="M39" i="2"/>
  <c r="J39" i="2"/>
  <c r="A41" i="2"/>
  <c r="F40" i="2"/>
  <c r="D40" i="2"/>
  <c r="I40" i="2"/>
  <c r="L40" i="2"/>
  <c r="L6" i="3" l="1"/>
  <c r="M40" i="2"/>
  <c r="J40" i="2"/>
  <c r="A42" i="2"/>
  <c r="F41" i="2"/>
  <c r="D41" i="2"/>
  <c r="I41" i="2"/>
  <c r="L41" i="2"/>
  <c r="K7" i="3" l="1"/>
  <c r="D7" i="3"/>
  <c r="J41" i="2"/>
  <c r="M41" i="2"/>
  <c r="A43" i="2"/>
  <c r="D42" i="2"/>
  <c r="F42" i="2"/>
  <c r="I42" i="2"/>
  <c r="L42" i="2"/>
  <c r="O7" i="3" l="1"/>
  <c r="N7" i="3"/>
  <c r="G7" i="3"/>
  <c r="I7" i="3" s="1"/>
  <c r="J42" i="2"/>
  <c r="M42" i="2"/>
  <c r="A44" i="2"/>
  <c r="D43" i="2"/>
  <c r="F43" i="2"/>
  <c r="I43" i="2"/>
  <c r="L43" i="2"/>
  <c r="B8" i="3" l="1"/>
  <c r="L7" i="3"/>
  <c r="A45" i="2"/>
  <c r="F44" i="2"/>
  <c r="D44" i="2"/>
  <c r="I44" i="2"/>
  <c r="L44" i="2"/>
  <c r="J43" i="2"/>
  <c r="M43" i="2"/>
  <c r="K8" i="3" l="1"/>
  <c r="D8" i="3"/>
  <c r="J44" i="2"/>
  <c r="M44" i="2"/>
  <c r="A46" i="2"/>
  <c r="L45" i="2"/>
  <c r="D45" i="2"/>
  <c r="F45" i="2"/>
  <c r="I45" i="2"/>
  <c r="G8" i="3" l="1"/>
  <c r="O8" i="3"/>
  <c r="N8" i="3"/>
  <c r="I8" i="3"/>
  <c r="J45" i="2"/>
  <c r="M45" i="2"/>
  <c r="A47" i="2"/>
  <c r="L46" i="2"/>
  <c r="D46" i="2"/>
  <c r="F46" i="2"/>
  <c r="I46" i="2"/>
  <c r="B9" i="3" l="1"/>
  <c r="L8" i="3" s="1"/>
  <c r="J46" i="2"/>
  <c r="M46" i="2"/>
  <c r="A48" i="2"/>
  <c r="L47" i="2"/>
  <c r="I47" i="2"/>
  <c r="F47" i="2"/>
  <c r="D47" i="2"/>
  <c r="J47" i="2" l="1"/>
  <c r="M47" i="2"/>
  <c r="A49" i="2"/>
  <c r="L48" i="2"/>
  <c r="I48" i="2"/>
  <c r="F48" i="2"/>
  <c r="D48" i="2"/>
  <c r="J48" i="2" l="1"/>
  <c r="M48" i="2"/>
  <c r="A50" i="2"/>
  <c r="I49" i="2"/>
  <c r="L49" i="2"/>
  <c r="D49" i="2"/>
  <c r="F49" i="2"/>
  <c r="J49" i="2" l="1"/>
  <c r="M49" i="2"/>
  <c r="A51" i="2"/>
  <c r="I50" i="2"/>
  <c r="L50" i="2"/>
  <c r="F50" i="2"/>
  <c r="D50" i="2"/>
  <c r="K9" i="3" l="1"/>
  <c r="D9" i="3"/>
  <c r="J50" i="2"/>
  <c r="M50" i="2"/>
  <c r="A52" i="2"/>
  <c r="I51" i="2"/>
  <c r="D51" i="2"/>
  <c r="L51" i="2"/>
  <c r="F51" i="2"/>
  <c r="O9" i="3" l="1"/>
  <c r="N9" i="3"/>
  <c r="G9" i="3"/>
  <c r="I9" i="3" s="1"/>
  <c r="J51" i="2"/>
  <c r="M51" i="2"/>
  <c r="A53" i="2"/>
  <c r="I52" i="2"/>
  <c r="L52" i="2"/>
  <c r="D52" i="2"/>
  <c r="F52" i="2"/>
  <c r="B10" i="3" l="1"/>
  <c r="L9" i="3" s="1"/>
  <c r="A54" i="2"/>
  <c r="F53" i="2"/>
  <c r="D53" i="2"/>
  <c r="I53" i="2"/>
  <c r="L53" i="2"/>
  <c r="M52" i="2"/>
  <c r="J52" i="2"/>
  <c r="K10" i="3" l="1"/>
  <c r="D10" i="3"/>
  <c r="M53" i="2"/>
  <c r="J53" i="2"/>
  <c r="A55" i="2"/>
  <c r="F54" i="2"/>
  <c r="D54" i="2"/>
  <c r="I54" i="2"/>
  <c r="L54" i="2"/>
  <c r="O10" i="3" l="1"/>
  <c r="N10" i="3"/>
  <c r="G10" i="3"/>
  <c r="I10" i="3" s="1"/>
  <c r="M54" i="2"/>
  <c r="J54" i="2"/>
  <c r="A56" i="2"/>
  <c r="D55" i="2"/>
  <c r="F55" i="2"/>
  <c r="I55" i="2"/>
  <c r="L55" i="2"/>
  <c r="B11" i="3" l="1"/>
  <c r="L10" i="3"/>
  <c r="M55" i="2"/>
  <c r="J55" i="2"/>
  <c r="A57" i="2"/>
  <c r="F56" i="2"/>
  <c r="D56" i="2"/>
  <c r="I56" i="2"/>
  <c r="L56" i="2"/>
  <c r="M56" i="2" l="1"/>
  <c r="J56" i="2"/>
  <c r="A58" i="2"/>
  <c r="F57" i="2"/>
  <c r="I57" i="2"/>
  <c r="D57" i="2"/>
  <c r="L57" i="2"/>
  <c r="J57" i="2" l="1"/>
  <c r="M57" i="2"/>
  <c r="A59" i="2"/>
  <c r="D58" i="2"/>
  <c r="F58" i="2"/>
  <c r="I58" i="2"/>
  <c r="L58" i="2"/>
  <c r="K11" i="3" l="1"/>
  <c r="D11" i="3"/>
  <c r="J58" i="2"/>
  <c r="M58" i="2"/>
  <c r="A60" i="2"/>
  <c r="D59" i="2"/>
  <c r="F59" i="2"/>
  <c r="I59" i="2"/>
  <c r="L59" i="2"/>
  <c r="O11" i="3" l="1"/>
  <c r="N11" i="3"/>
  <c r="G11" i="3"/>
  <c r="I11" i="3" s="1"/>
  <c r="J59" i="2"/>
  <c r="M59" i="2"/>
  <c r="D60" i="2"/>
  <c r="L60" i="2"/>
  <c r="F60" i="2"/>
  <c r="A61" i="2"/>
  <c r="I60" i="2"/>
  <c r="B12" i="3" l="1"/>
  <c r="K12" i="3" s="1"/>
  <c r="L11" i="3"/>
  <c r="A62" i="2"/>
  <c r="L61" i="2"/>
  <c r="D61" i="2"/>
  <c r="F61" i="2"/>
  <c r="I61" i="2"/>
  <c r="J60" i="2"/>
  <c r="M60" i="2"/>
  <c r="O12" i="3" l="1"/>
  <c r="N12" i="3"/>
  <c r="D12" i="3"/>
  <c r="J61" i="2"/>
  <c r="M61" i="2"/>
  <c r="L62" i="2"/>
  <c r="F62" i="2"/>
  <c r="D62" i="2"/>
  <c r="I62" i="2"/>
  <c r="G12" i="3" l="1"/>
  <c r="I12" i="3" s="1"/>
  <c r="G62" i="2"/>
  <c r="J62" i="2"/>
  <c r="M62" i="2"/>
  <c r="B13" i="3" l="1"/>
  <c r="L12" i="3" s="1"/>
  <c r="K13" i="3"/>
  <c r="D13" i="3"/>
  <c r="O13" i="3" l="1"/>
  <c r="N13" i="3"/>
  <c r="G13" i="3"/>
  <c r="I13" i="3" s="1"/>
  <c r="B14" i="3" s="1"/>
  <c r="L13" i="3" l="1"/>
  <c r="D14" i="3"/>
  <c r="K14" i="3"/>
  <c r="O14" i="3" l="1"/>
  <c r="N14" i="3"/>
  <c r="G14" i="3"/>
  <c r="I14" i="3" s="1"/>
  <c r="B15" i="3" s="1"/>
  <c r="L14" i="3" l="1"/>
  <c r="K15" i="3"/>
  <c r="D15" i="3"/>
  <c r="O15" i="3" l="1"/>
  <c r="N15" i="3"/>
  <c r="G15" i="3"/>
  <c r="I15" i="3" s="1"/>
  <c r="B16" i="3" s="1"/>
  <c r="L15" i="3" l="1"/>
  <c r="D16" i="3"/>
  <c r="K16" i="3"/>
  <c r="O16" i="3" l="1"/>
  <c r="N16" i="3"/>
  <c r="G16" i="3"/>
  <c r="I16" i="3" s="1"/>
  <c r="B17" i="3" s="1"/>
  <c r="L16" i="3" l="1"/>
  <c r="D17" i="3"/>
  <c r="K17" i="3"/>
  <c r="G17" i="3" l="1"/>
  <c r="O17" i="3"/>
  <c r="N17" i="3"/>
  <c r="I17" i="3"/>
  <c r="B18" i="3" s="1"/>
  <c r="L17" i="3" l="1"/>
  <c r="K18" i="3"/>
  <c r="D18" i="3"/>
  <c r="O18" i="3" l="1"/>
  <c r="N18" i="3"/>
  <c r="G18" i="3"/>
  <c r="I18" i="3" s="1"/>
  <c r="B19" i="3" s="1"/>
  <c r="D19" i="3" s="1"/>
  <c r="L18" i="3" l="1"/>
  <c r="K19" i="3"/>
  <c r="O19" i="3" l="1"/>
  <c r="N19" i="3"/>
  <c r="G19" i="3"/>
  <c r="I19" i="3" s="1"/>
  <c r="B20" i="3" l="1"/>
  <c r="L19" i="3" s="1"/>
  <c r="D20" i="3" l="1"/>
  <c r="K20" i="3"/>
  <c r="O20" i="3" l="1"/>
  <c r="N20" i="3"/>
  <c r="G20" i="3"/>
  <c r="I20" i="3" s="1"/>
  <c r="B21" i="3" l="1"/>
  <c r="L20" i="3" s="1"/>
  <c r="K21" i="3" l="1"/>
  <c r="D21" i="3"/>
  <c r="O21" i="3" l="1"/>
  <c r="N21" i="3"/>
  <c r="G21" i="3"/>
  <c r="I21" i="3" s="1"/>
  <c r="B22" i="3" l="1"/>
  <c r="L21" i="3" s="1"/>
  <c r="D22" i="3" l="1"/>
  <c r="K22" i="3"/>
  <c r="O22" i="3" l="1"/>
  <c r="N22" i="3"/>
  <c r="G22" i="3"/>
  <c r="I22" i="3" s="1"/>
  <c r="B23" i="3" l="1"/>
  <c r="L22" i="3" s="1"/>
  <c r="D23" i="3" l="1"/>
  <c r="K23" i="3"/>
  <c r="O23" i="3" l="1"/>
  <c r="N23" i="3"/>
  <c r="G23" i="3"/>
  <c r="I23" i="3" s="1"/>
  <c r="B24" i="3" l="1"/>
  <c r="L23" i="3" s="1"/>
  <c r="K24" i="3" l="1"/>
  <c r="D24" i="3"/>
  <c r="O24" i="3" l="1"/>
  <c r="N24" i="3"/>
  <c r="G24" i="3"/>
  <c r="I24" i="3" s="1"/>
  <c r="B25" i="3" l="1"/>
  <c r="L24" i="3" s="1"/>
  <c r="D25" i="3" l="1"/>
  <c r="K25" i="3"/>
  <c r="O25" i="3" l="1"/>
  <c r="N25" i="3"/>
  <c r="G25" i="3"/>
  <c r="I25" i="3" s="1"/>
  <c r="B26" i="3" l="1"/>
  <c r="L25" i="3" s="1"/>
  <c r="D26" i="3" l="1"/>
  <c r="K26" i="3"/>
  <c r="O26" i="3" l="1"/>
  <c r="N26" i="3"/>
  <c r="G26" i="3"/>
  <c r="I26" i="3" s="1"/>
  <c r="B27" i="3" l="1"/>
  <c r="L26" i="3" s="1"/>
  <c r="K27" i="3" l="1"/>
  <c r="D27" i="3"/>
  <c r="O27" i="3" l="1"/>
  <c r="N27" i="3"/>
  <c r="G27" i="3"/>
  <c r="I27" i="3" s="1"/>
  <c r="B28" i="3" l="1"/>
  <c r="L27" i="3" s="1"/>
  <c r="K28" i="3" l="1"/>
  <c r="D28" i="3"/>
  <c r="O28" i="3" l="1"/>
  <c r="N28" i="3"/>
  <c r="G28" i="3"/>
  <c r="I28" i="3" s="1"/>
  <c r="B29" i="3" l="1"/>
  <c r="L28" i="3" s="1"/>
  <c r="D29" i="3" l="1"/>
  <c r="K29" i="3"/>
  <c r="O29" i="3" l="1"/>
  <c r="N29" i="3"/>
  <c r="G29" i="3"/>
  <c r="I29" i="3" s="1"/>
  <c r="B30" i="3" l="1"/>
  <c r="L29" i="3" s="1"/>
  <c r="D30" i="3" l="1"/>
  <c r="K30" i="3"/>
  <c r="O30" i="3" l="1"/>
  <c r="N30" i="3"/>
  <c r="G30" i="3"/>
  <c r="I30" i="3" s="1"/>
  <c r="B31" i="3" l="1"/>
  <c r="L30" i="3" s="1"/>
  <c r="D31" i="3" l="1"/>
  <c r="K31" i="3"/>
  <c r="O31" i="3" l="1"/>
  <c r="N31" i="3"/>
  <c r="G31" i="3"/>
  <c r="I31" i="3" s="1"/>
  <c r="B32" i="3" l="1"/>
  <c r="L31" i="3" s="1"/>
  <c r="D32" i="3" l="1"/>
  <c r="K32" i="3"/>
  <c r="O32" i="3" l="1"/>
  <c r="N32" i="3"/>
  <c r="G32" i="3"/>
  <c r="I32" i="3" s="1"/>
  <c r="B33" i="3" l="1"/>
  <c r="L32" i="3" s="1"/>
  <c r="D33" i="3" l="1"/>
  <c r="K33" i="3"/>
  <c r="O33" i="3" l="1"/>
  <c r="N33" i="3"/>
  <c r="G33" i="3"/>
  <c r="I33" i="3" s="1"/>
  <c r="B34" i="3" l="1"/>
  <c r="L33" i="3" s="1"/>
  <c r="K34" i="3" l="1"/>
  <c r="D34" i="3"/>
  <c r="G34" i="3" l="1"/>
  <c r="I34" i="3" s="1"/>
  <c r="O34" i="3"/>
  <c r="N34" i="3"/>
  <c r="B35" i="3"/>
  <c r="L34" i="3" l="1"/>
  <c r="D35" i="3"/>
  <c r="K35" i="3"/>
  <c r="O35" i="3" l="1"/>
  <c r="N35" i="3"/>
  <c r="G35" i="3"/>
  <c r="I35" i="3" s="1"/>
  <c r="B36" i="3" l="1"/>
  <c r="L35" i="3" s="1"/>
  <c r="K36" i="3" l="1"/>
  <c r="D36" i="3"/>
  <c r="G36" i="3" l="1"/>
  <c r="I36" i="3" s="1"/>
  <c r="O36" i="3"/>
  <c r="N36" i="3"/>
  <c r="B37" i="3"/>
  <c r="L36" i="3" l="1"/>
  <c r="D37" i="3"/>
  <c r="K37" i="3"/>
  <c r="O37" i="3" l="1"/>
  <c r="N37" i="3"/>
  <c r="G37" i="3"/>
  <c r="I37" i="3" s="1"/>
  <c r="B38" i="3" l="1"/>
  <c r="L37" i="3" s="1"/>
  <c r="K38" i="3" l="1"/>
  <c r="D38" i="3"/>
  <c r="G38" i="3" l="1"/>
  <c r="I38" i="3" s="1"/>
  <c r="O38" i="3"/>
  <c r="N38" i="3"/>
  <c r="B39" i="3"/>
  <c r="L38" i="3" l="1"/>
  <c r="K39" i="3"/>
  <c r="D39" i="3"/>
  <c r="O39" i="3" l="1"/>
  <c r="N39" i="3"/>
  <c r="G39" i="3"/>
  <c r="I39" i="3" s="1"/>
  <c r="B40" i="3" l="1"/>
  <c r="L39" i="3" s="1"/>
  <c r="K40" i="3" l="1"/>
  <c r="D40" i="3"/>
  <c r="G40" i="3" l="1"/>
  <c r="I40" i="3" s="1"/>
  <c r="O40" i="3"/>
  <c r="N40" i="3"/>
  <c r="B41" i="3"/>
  <c r="L40" i="3" l="1"/>
  <c r="K41" i="3"/>
  <c r="D41" i="3"/>
  <c r="O41" i="3" l="1"/>
  <c r="N41" i="3"/>
  <c r="G41" i="3"/>
  <c r="I41" i="3" s="1"/>
  <c r="B42" i="3" l="1"/>
  <c r="L41" i="3" s="1"/>
  <c r="D42" i="3" l="1"/>
  <c r="K42" i="3"/>
  <c r="O42" i="3" l="1"/>
  <c r="N42" i="3"/>
  <c r="G42" i="3"/>
  <c r="I42" i="3" s="1"/>
  <c r="B43" i="3" l="1"/>
  <c r="L42" i="3" s="1"/>
  <c r="K43" i="3" l="1"/>
  <c r="D43" i="3"/>
  <c r="O43" i="3" l="1"/>
  <c r="N43" i="3"/>
  <c r="G43" i="3"/>
  <c r="I43" i="3" s="1"/>
  <c r="B44" i="3" l="1"/>
  <c r="L43" i="3" s="1"/>
  <c r="K44" i="3" l="1"/>
  <c r="D44" i="3"/>
  <c r="G44" i="3" l="1"/>
  <c r="I44" i="3" s="1"/>
  <c r="O44" i="3"/>
  <c r="N44" i="3"/>
  <c r="B45" i="3"/>
  <c r="L44" i="3" l="1"/>
  <c r="D45" i="3"/>
  <c r="K45" i="3"/>
  <c r="G45" i="3" l="1"/>
  <c r="I45" i="3" s="1"/>
  <c r="O45" i="3"/>
  <c r="N45" i="3"/>
  <c r="B46" i="3"/>
  <c r="L45" i="3" s="1"/>
  <c r="D46" i="3" l="1"/>
  <c r="K46" i="3"/>
  <c r="O46" i="3" l="1"/>
  <c r="N46" i="3"/>
  <c r="G46" i="3"/>
  <c r="I46" i="3" s="1"/>
  <c r="B47" i="3" l="1"/>
  <c r="L46" i="3" s="1"/>
  <c r="D47" i="3" l="1"/>
  <c r="K47" i="3"/>
  <c r="G47" i="3" l="1"/>
  <c r="I47" i="3" s="1"/>
  <c r="B48" i="3" s="1"/>
  <c r="O47" i="3"/>
  <c r="N47" i="3"/>
  <c r="L47" i="3" l="1"/>
  <c r="K48" i="3"/>
  <c r="D48" i="3"/>
  <c r="O48" i="3" l="1"/>
  <c r="N48" i="3"/>
  <c r="G48" i="3"/>
  <c r="I48" i="3" s="1"/>
  <c r="B49" i="3" l="1"/>
  <c r="L48" i="3" s="1"/>
  <c r="K49" i="3" l="1"/>
  <c r="D49" i="3"/>
  <c r="G49" i="3" l="1"/>
  <c r="I49" i="3" s="1"/>
  <c r="O49" i="3"/>
  <c r="N49" i="3"/>
  <c r="B50" i="3"/>
  <c r="L49" i="3" l="1"/>
  <c r="D50" i="3"/>
  <c r="K50" i="3"/>
  <c r="O50" i="3" l="1"/>
  <c r="N50" i="3"/>
  <c r="G50" i="3"/>
  <c r="I50" i="3" s="1"/>
  <c r="B51" i="3" l="1"/>
  <c r="L50" i="3" s="1"/>
  <c r="K51" i="3" l="1"/>
  <c r="D51" i="3"/>
  <c r="O51" i="3" l="1"/>
  <c r="N51" i="3"/>
  <c r="G51" i="3"/>
  <c r="I51" i="3" s="1"/>
  <c r="B52" i="3" l="1"/>
  <c r="L51" i="3" s="1"/>
  <c r="D52" i="3" l="1"/>
  <c r="K52" i="3"/>
  <c r="G52" i="3" l="1"/>
  <c r="I52" i="3" s="1"/>
  <c r="B53" i="3" s="1"/>
  <c r="O52" i="3"/>
  <c r="N52" i="3"/>
  <c r="L52" i="3" l="1"/>
  <c r="D53" i="3"/>
  <c r="K53" i="3"/>
  <c r="G53" i="3" l="1"/>
  <c r="I53" i="3" s="1"/>
  <c r="O53" i="3"/>
  <c r="N53" i="3"/>
  <c r="B54" i="3"/>
  <c r="L53" i="3" s="1"/>
  <c r="D54" i="3" l="1"/>
  <c r="K54" i="3"/>
  <c r="O54" i="3" l="1"/>
  <c r="N54" i="3"/>
  <c r="G54" i="3"/>
  <c r="I54" i="3" s="1"/>
  <c r="B55" i="3" l="1"/>
  <c r="L54" i="3" s="1"/>
  <c r="L55" i="3" s="1"/>
  <c r="D55" i="3" l="1"/>
  <c r="K55" i="3"/>
  <c r="O55" i="3" l="1"/>
  <c r="N55" i="3"/>
  <c r="G55" i="3"/>
  <c r="B56" i="3" l="1"/>
  <c r="D56" i="3" l="1"/>
  <c r="K56" i="3"/>
  <c r="O56" i="3" l="1"/>
  <c r="N56" i="3"/>
  <c r="G56" i="3"/>
  <c r="B57" i="3" l="1"/>
  <c r="L56" i="3" s="1"/>
  <c r="D57" i="3" l="1"/>
  <c r="K57" i="3"/>
  <c r="O57" i="3" l="1"/>
  <c r="N57" i="3"/>
  <c r="G57" i="3"/>
  <c r="B58" i="3" l="1"/>
  <c r="L57" i="3" s="1"/>
  <c r="K58" i="3" l="1"/>
  <c r="D58" i="3"/>
  <c r="O58" i="3" l="1"/>
  <c r="N58" i="3"/>
  <c r="G58" i="3"/>
  <c r="B59" i="3" l="1"/>
  <c r="L58" i="3" s="1"/>
  <c r="D59" i="3" l="1"/>
  <c r="K59" i="3"/>
  <c r="O59" i="3" l="1"/>
  <c r="N59" i="3"/>
  <c r="G59" i="3"/>
  <c r="B60" i="3" l="1"/>
  <c r="L59" i="3" s="1"/>
  <c r="K60" i="3" l="1"/>
  <c r="D60" i="3"/>
  <c r="O60" i="3" l="1"/>
  <c r="N60" i="3"/>
  <c r="G60" i="3"/>
  <c r="B61" i="3" l="1"/>
  <c r="L60" i="3" s="1"/>
  <c r="D61" i="3" l="1"/>
  <c r="K61" i="3"/>
  <c r="G61" i="3" l="1"/>
  <c r="B62" i="3" s="1"/>
  <c r="O61" i="3"/>
  <c r="N61" i="3"/>
  <c r="L61" i="3"/>
  <c r="D62" i="3"/>
  <c r="K62" i="3"/>
  <c r="O62" i="3" l="1"/>
  <c r="N62" i="3"/>
  <c r="G62" i="3"/>
  <c r="B63" i="3" l="1"/>
  <c r="L62" i="3" s="1"/>
  <c r="K63" i="3" l="1"/>
  <c r="D63" i="3"/>
  <c r="O63" i="3" l="1"/>
  <c r="N63" i="3"/>
  <c r="G63" i="3"/>
  <c r="B64" i="3" l="1"/>
  <c r="L63" i="3"/>
  <c r="D64" i="3" l="1"/>
  <c r="K64" i="3"/>
  <c r="G64" i="3" l="1"/>
  <c r="B65" i="3" s="1"/>
  <c r="D65" i="3" s="1"/>
  <c r="O64" i="3"/>
  <c r="N64" i="3"/>
  <c r="K65" i="3"/>
  <c r="L64" i="3"/>
  <c r="G65" i="3" l="1"/>
  <c r="O65" i="3"/>
  <c r="N65" i="3"/>
  <c r="B66" i="3"/>
  <c r="L65" i="3" s="1"/>
  <c r="D66" i="3" l="1"/>
  <c r="K66" i="3"/>
  <c r="O66" i="3" l="1"/>
  <c r="N66" i="3"/>
  <c r="G66" i="3"/>
  <c r="B67" i="3" l="1"/>
  <c r="L66" i="3" s="1"/>
  <c r="K67" i="3" l="1"/>
  <c r="D67" i="3"/>
  <c r="O67" i="3" l="1"/>
  <c r="N67" i="3"/>
  <c r="G67" i="3"/>
  <c r="B68" i="3" l="1"/>
  <c r="L67" i="3" s="1"/>
  <c r="K68" i="3" l="1"/>
  <c r="D68" i="3"/>
  <c r="G68" i="3" l="1"/>
  <c r="B69" i="3" s="1"/>
  <c r="O68" i="3"/>
  <c r="N68" i="3"/>
  <c r="L68" i="3"/>
  <c r="K69" i="3"/>
  <c r="D69" i="3"/>
  <c r="O69" i="3" l="1"/>
  <c r="N69" i="3"/>
  <c r="G69" i="3"/>
  <c r="B70" i="3" l="1"/>
  <c r="L69" i="3" s="1"/>
  <c r="K70" i="3" l="1"/>
  <c r="D70" i="3"/>
  <c r="O70" i="3" l="1"/>
  <c r="N70" i="3"/>
  <c r="G70" i="3"/>
  <c r="B71" i="3" l="1"/>
  <c r="L70" i="3" s="1"/>
  <c r="K71" i="3" l="1"/>
  <c r="D71" i="3"/>
  <c r="G71" i="3" l="1"/>
  <c r="B72" i="3" s="1"/>
  <c r="O71" i="3"/>
  <c r="N71" i="3"/>
  <c r="L71" i="3"/>
  <c r="D72" i="3"/>
  <c r="K72" i="3"/>
  <c r="O72" i="3" l="1"/>
  <c r="N72" i="3"/>
  <c r="G72" i="3"/>
  <c r="B73" i="3" l="1"/>
  <c r="L72" i="3" s="1"/>
  <c r="D73" i="3" l="1"/>
  <c r="K73" i="3"/>
  <c r="O73" i="3" l="1"/>
  <c r="N73" i="3"/>
  <c r="G73" i="3"/>
  <c r="B74" i="3" l="1"/>
  <c r="L73" i="3" s="1"/>
  <c r="D74" i="3" l="1"/>
  <c r="K74" i="3"/>
  <c r="O74" i="3" l="1"/>
  <c r="N74" i="3"/>
  <c r="G74" i="3"/>
  <c r="B75" i="3" l="1"/>
  <c r="L74" i="3" s="1"/>
  <c r="D75" i="3" l="1"/>
  <c r="K75" i="3"/>
  <c r="O75" i="3" l="1"/>
  <c r="N75" i="3"/>
  <c r="G75" i="3"/>
  <c r="B76" i="3" l="1"/>
  <c r="L75" i="3" s="1"/>
  <c r="D76" i="3" l="1"/>
  <c r="K76" i="3"/>
  <c r="G76" i="3" l="1"/>
  <c r="B77" i="3" s="1"/>
  <c r="O76" i="3"/>
  <c r="N76" i="3"/>
  <c r="L76" i="3"/>
  <c r="D77" i="3"/>
  <c r="K77" i="3"/>
  <c r="G77" i="3" l="1"/>
  <c r="O77" i="3"/>
  <c r="N77" i="3"/>
  <c r="B78" i="3"/>
  <c r="L77" i="3" s="1"/>
  <c r="D78" i="3" l="1"/>
  <c r="K78" i="3"/>
  <c r="O78" i="3" l="1"/>
  <c r="N78" i="3"/>
  <c r="G78" i="3"/>
  <c r="B79" i="3" l="1"/>
  <c r="L78" i="3" s="1"/>
  <c r="K79" i="3" l="1"/>
  <c r="D79" i="3"/>
  <c r="G79" i="3" l="1"/>
  <c r="B80" i="3" s="1"/>
  <c r="O79" i="3"/>
  <c r="N79" i="3"/>
  <c r="L79" i="3"/>
  <c r="D80" i="3"/>
  <c r="K80" i="3"/>
  <c r="O80" i="3" l="1"/>
  <c r="N80" i="3"/>
  <c r="G80" i="3"/>
  <c r="B81" i="3" l="1"/>
  <c r="L80" i="3" s="1"/>
  <c r="D81" i="3" l="1"/>
  <c r="K81" i="3"/>
  <c r="O81" i="3" l="1"/>
  <c r="N81" i="3"/>
  <c r="G81" i="3"/>
  <c r="B82" i="3" l="1"/>
  <c r="L81" i="3" s="1"/>
  <c r="K82" i="3" l="1"/>
  <c r="D82" i="3"/>
  <c r="G82" i="3" l="1"/>
  <c r="B83" i="3" s="1"/>
  <c r="O82" i="3"/>
  <c r="N82" i="3"/>
  <c r="L82" i="3"/>
  <c r="K83" i="3"/>
  <c r="D83" i="3"/>
  <c r="O83" i="3" l="1"/>
  <c r="N83" i="3"/>
  <c r="G83" i="3"/>
  <c r="B84" i="3" l="1"/>
  <c r="L83" i="3" s="1"/>
  <c r="K84" i="3" l="1"/>
  <c r="D84" i="3"/>
  <c r="G84" i="3" l="1"/>
  <c r="B85" i="3" s="1"/>
  <c r="O84" i="3"/>
  <c r="N84" i="3"/>
  <c r="L84" i="3"/>
  <c r="K85" i="3"/>
  <c r="D85" i="3"/>
  <c r="O85" i="3" l="1"/>
  <c r="N85" i="3"/>
  <c r="G85" i="3"/>
  <c r="B86" i="3" l="1"/>
  <c r="L85" i="3" s="1"/>
  <c r="K86" i="3" l="1"/>
  <c r="D86" i="3"/>
  <c r="G86" i="3" l="1"/>
  <c r="B87" i="3" s="1"/>
  <c r="O86" i="3"/>
  <c r="N86" i="3"/>
  <c r="L86" i="3"/>
  <c r="D87" i="3"/>
  <c r="K87" i="3"/>
  <c r="G87" i="3" l="1"/>
  <c r="O87" i="3"/>
  <c r="N87" i="3"/>
  <c r="B88" i="3"/>
  <c r="L87" i="3" s="1"/>
  <c r="K88" i="3" l="1"/>
  <c r="D88" i="3"/>
  <c r="O88" i="3" l="1"/>
  <c r="N88" i="3"/>
  <c r="G88" i="3"/>
  <c r="B89" i="3" l="1"/>
  <c r="L88" i="3" s="1"/>
  <c r="D89" i="3" l="1"/>
  <c r="K89" i="3"/>
  <c r="G89" i="3" l="1"/>
  <c r="O89" i="3"/>
  <c r="N89" i="3"/>
  <c r="B90" i="3"/>
  <c r="L89" i="3" s="1"/>
  <c r="K90" i="3" l="1"/>
  <c r="D90" i="3"/>
  <c r="O90" i="3" l="1"/>
  <c r="N90" i="3"/>
  <c r="G90" i="3"/>
  <c r="B91" i="3" s="1"/>
  <c r="D91" i="3" s="1"/>
  <c r="L90" i="3"/>
  <c r="K91" i="3" l="1"/>
  <c r="G91" i="3"/>
  <c r="O91" i="3" l="1"/>
  <c r="N91" i="3"/>
  <c r="B92" i="3"/>
  <c r="L91" i="3" s="1"/>
  <c r="D92" i="3" l="1"/>
  <c r="K92" i="3"/>
  <c r="O92" i="3" l="1"/>
  <c r="N92" i="3"/>
  <c r="G92" i="3"/>
  <c r="B93" i="3" l="1"/>
  <c r="L92" i="3" s="1"/>
  <c r="D93" i="3" l="1"/>
  <c r="K93" i="3"/>
  <c r="O93" i="3" l="1"/>
  <c r="N93" i="3"/>
  <c r="G93" i="3"/>
  <c r="B94" i="3" l="1"/>
  <c r="L93" i="3" s="1"/>
  <c r="K94" i="3" l="1"/>
  <c r="D94" i="3"/>
  <c r="G94" i="3" l="1"/>
  <c r="B95" i="3" s="1"/>
  <c r="O94" i="3"/>
  <c r="N94" i="3"/>
  <c r="L94" i="3"/>
  <c r="D95" i="3"/>
  <c r="K95" i="3"/>
  <c r="O95" i="3" l="1"/>
  <c r="N95" i="3"/>
  <c r="G95" i="3"/>
  <c r="B96" i="3" l="1"/>
  <c r="L95" i="3" s="1"/>
  <c r="K96" i="3" l="1"/>
  <c r="D96" i="3"/>
  <c r="G96" i="3" l="1"/>
  <c r="B97" i="3" s="1"/>
  <c r="O96" i="3"/>
  <c r="N96" i="3"/>
  <c r="L96" i="3"/>
  <c r="D97" i="3"/>
  <c r="K97" i="3"/>
  <c r="O97" i="3" l="1"/>
  <c r="N97" i="3"/>
  <c r="G97" i="3"/>
  <c r="B98" i="3" l="1"/>
  <c r="L97" i="3" s="1"/>
  <c r="K98" i="3" l="1"/>
  <c r="D98" i="3"/>
  <c r="O98" i="3" l="1"/>
  <c r="N98" i="3"/>
  <c r="G98" i="3"/>
  <c r="B99" i="3" l="1"/>
  <c r="L98" i="3" s="1"/>
  <c r="K99" i="3" l="1"/>
  <c r="D99" i="3"/>
  <c r="O99" i="3" l="1"/>
  <c r="N99" i="3"/>
  <c r="G99" i="3"/>
  <c r="B100" i="3" l="1"/>
  <c r="L99" i="3" s="1"/>
  <c r="K100" i="3" l="1"/>
  <c r="D100" i="3"/>
  <c r="G100" i="3" l="1"/>
  <c r="B101" i="3" s="1"/>
  <c r="O100" i="3"/>
  <c r="N100" i="3"/>
  <c r="L100" i="3"/>
  <c r="D101" i="3"/>
  <c r="K101" i="3"/>
  <c r="O101" i="3" l="1"/>
  <c r="N101" i="3"/>
  <c r="G101" i="3"/>
  <c r="B102" i="3" l="1"/>
  <c r="L101" i="3" s="1"/>
  <c r="K102" i="3" l="1"/>
  <c r="D102" i="3"/>
  <c r="O102" i="3" l="1"/>
  <c r="N102" i="3"/>
  <c r="G102" i="3"/>
  <c r="B103" i="3" l="1"/>
  <c r="L102" i="3" s="1"/>
  <c r="D103" i="3" l="1"/>
  <c r="K103" i="3"/>
  <c r="O103" i="3" l="1"/>
  <c r="N103" i="3"/>
  <c r="G103" i="3"/>
  <c r="B104" i="3" l="1"/>
  <c r="L103" i="3" s="1"/>
  <c r="K104" i="3" l="1"/>
  <c r="D104" i="3"/>
  <c r="O104" i="3" l="1"/>
  <c r="N104" i="3"/>
  <c r="G104" i="3"/>
  <c r="B105" i="3" l="1"/>
  <c r="L104" i="3" s="1"/>
  <c r="D105" i="3" l="1"/>
  <c r="K105" i="3"/>
  <c r="G105" i="3" l="1"/>
  <c r="O105" i="3"/>
  <c r="N105" i="3"/>
  <c r="B106" i="3"/>
  <c r="L105" i="3" s="1"/>
  <c r="K106" i="3" l="1"/>
  <c r="D106" i="3"/>
  <c r="G106" i="3" l="1"/>
  <c r="B107" i="3" s="1"/>
  <c r="O106" i="3"/>
  <c r="N106" i="3"/>
  <c r="L106" i="3"/>
  <c r="D107" i="3"/>
  <c r="K107" i="3"/>
  <c r="O107" i="3" l="1"/>
  <c r="N107" i="3"/>
  <c r="G107" i="3"/>
  <c r="B108" i="3" l="1"/>
  <c r="L107" i="3" s="1"/>
  <c r="D108" i="3" l="1"/>
  <c r="K108" i="3"/>
  <c r="G108" i="3" l="1"/>
  <c r="O108" i="3"/>
  <c r="N108" i="3"/>
  <c r="B109" i="3"/>
  <c r="L108" i="3" s="1"/>
  <c r="K109" i="3" l="1"/>
  <c r="D109" i="3"/>
  <c r="G109" i="3" l="1"/>
  <c r="B110" i="3" s="1"/>
  <c r="O109" i="3"/>
  <c r="N109" i="3"/>
  <c r="L109" i="3"/>
  <c r="K110" i="3"/>
  <c r="D110" i="3"/>
  <c r="O110" i="3" l="1"/>
  <c r="N110" i="3"/>
  <c r="G110" i="3"/>
  <c r="B111" i="3" l="1"/>
  <c r="L110" i="3" s="1"/>
  <c r="K111" i="3" l="1"/>
  <c r="D111" i="3"/>
  <c r="O111" i="3" l="1"/>
  <c r="N111" i="3"/>
  <c r="G111" i="3"/>
  <c r="B112" i="3" l="1"/>
  <c r="L111" i="3" s="1"/>
  <c r="K112" i="3" l="1"/>
  <c r="D112" i="3"/>
  <c r="G112" i="3" l="1"/>
  <c r="B113" i="3" s="1"/>
  <c r="O112" i="3"/>
  <c r="N112" i="3"/>
  <c r="L112" i="3"/>
  <c r="K113" i="3"/>
  <c r="D113" i="3"/>
  <c r="G113" i="3" l="1"/>
  <c r="B114" i="3" s="1"/>
  <c r="O113" i="3"/>
  <c r="N113" i="3"/>
  <c r="L113" i="3"/>
  <c r="K114" i="3"/>
  <c r="D114" i="3"/>
  <c r="G114" i="3" l="1"/>
  <c r="B115" i="3" s="1"/>
  <c r="O114" i="3"/>
  <c r="N114" i="3"/>
  <c r="L114" i="3"/>
  <c r="D115" i="3"/>
  <c r="K115" i="3"/>
  <c r="O115" i="3" l="1"/>
  <c r="N115" i="3"/>
  <c r="G115" i="3"/>
  <c r="B116" i="3" l="1"/>
  <c r="L115" i="3" s="1"/>
  <c r="K116" i="3" l="1"/>
  <c r="D116" i="3"/>
  <c r="G116" i="3" l="1"/>
  <c r="B117" i="3" s="1"/>
  <c r="O116" i="3"/>
  <c r="N116" i="3"/>
  <c r="L116" i="3"/>
  <c r="D117" i="3"/>
  <c r="K117" i="3"/>
  <c r="G117" i="3" l="1"/>
  <c r="O117" i="3"/>
  <c r="N117" i="3"/>
  <c r="B118" i="3"/>
  <c r="L117" i="3" s="1"/>
  <c r="D118" i="3" l="1"/>
  <c r="K118" i="3"/>
  <c r="O118" i="3" l="1"/>
  <c r="N118" i="3"/>
  <c r="G118" i="3"/>
  <c r="B119" i="3" l="1"/>
  <c r="L118" i="3" s="1"/>
  <c r="D119" i="3" l="1"/>
  <c r="K119" i="3"/>
  <c r="O119" i="3" l="1"/>
  <c r="N119" i="3"/>
  <c r="G119" i="3"/>
  <c r="B120" i="3" l="1"/>
  <c r="L119" i="3" s="1"/>
  <c r="K120" i="3" l="1"/>
  <c r="D120" i="3"/>
  <c r="O120" i="3" l="1"/>
  <c r="N120" i="3"/>
  <c r="G120" i="3"/>
  <c r="B121" i="3" l="1"/>
  <c r="L120" i="3" s="1"/>
  <c r="D121" i="3" l="1"/>
  <c r="K121" i="3"/>
  <c r="O121" i="3" l="1"/>
  <c r="N121" i="3"/>
  <c r="G121" i="3"/>
  <c r="B122" i="3" l="1"/>
  <c r="L121" i="3" s="1"/>
  <c r="K122" i="3" l="1"/>
  <c r="D122" i="3"/>
  <c r="G122" i="3" l="1"/>
  <c r="B123" i="3" s="1"/>
  <c r="O122" i="3"/>
  <c r="N122" i="3"/>
  <c r="L122" i="3"/>
  <c r="D123" i="3"/>
  <c r="K123" i="3"/>
  <c r="O123" i="3" l="1"/>
  <c r="N123" i="3"/>
  <c r="G123" i="3"/>
  <c r="B124" i="3" l="1"/>
  <c r="L123" i="3" s="1"/>
  <c r="D124" i="3" l="1"/>
  <c r="K124" i="3"/>
  <c r="O124" i="3" l="1"/>
  <c r="N124" i="3"/>
  <c r="G124" i="3"/>
  <c r="B125" i="3" l="1"/>
  <c r="L124" i="3" s="1"/>
  <c r="D125" i="3" l="1"/>
  <c r="K125" i="3"/>
  <c r="O125" i="3" l="1"/>
  <c r="N125" i="3"/>
  <c r="G125" i="3"/>
  <c r="B126" i="3" l="1"/>
  <c r="L125" i="3" s="1"/>
  <c r="D126" i="3" l="1"/>
  <c r="K126" i="3"/>
  <c r="O126" i="3" l="1"/>
  <c r="N126" i="3"/>
  <c r="G126" i="3"/>
  <c r="B127" i="3" l="1"/>
  <c r="L126" i="3" s="1"/>
  <c r="D127" i="3" l="1"/>
  <c r="K127" i="3"/>
  <c r="G127" i="3" l="1"/>
  <c r="B128" i="3" s="1"/>
  <c r="O127" i="3"/>
  <c r="N127" i="3"/>
  <c r="L127" i="3"/>
  <c r="K128" i="3"/>
  <c r="D128" i="3"/>
  <c r="O128" i="3" l="1"/>
  <c r="N128" i="3"/>
  <c r="G128" i="3"/>
  <c r="B129" i="3" l="1"/>
  <c r="L128" i="3" s="1"/>
  <c r="D129" i="3" l="1"/>
  <c r="K129" i="3"/>
  <c r="G129" i="3" l="1"/>
  <c r="O129" i="3"/>
  <c r="N129" i="3"/>
  <c r="B130" i="3"/>
  <c r="L129" i="3" s="1"/>
  <c r="D130" i="3" l="1"/>
  <c r="K130" i="3"/>
  <c r="O130" i="3" l="1"/>
  <c r="N130" i="3"/>
  <c r="G130" i="3"/>
  <c r="B131" i="3" l="1"/>
  <c r="L130" i="3" s="1"/>
  <c r="D131" i="3" l="1"/>
  <c r="K131" i="3"/>
  <c r="O131" i="3" l="1"/>
  <c r="N131" i="3"/>
  <c r="G131" i="3"/>
  <c r="B132" i="3" l="1"/>
  <c r="L131" i="3" s="1"/>
  <c r="D132" i="3" l="1"/>
  <c r="K132" i="3"/>
  <c r="O132" i="3" l="1"/>
  <c r="N132" i="3"/>
  <c r="G132" i="3"/>
  <c r="B133" i="3" l="1"/>
  <c r="L132" i="3" s="1"/>
  <c r="K133" i="3" l="1"/>
  <c r="D133" i="3"/>
  <c r="O133" i="3" l="1"/>
  <c r="N133" i="3"/>
  <c r="G133" i="3"/>
  <c r="B134" i="3" l="1"/>
  <c r="L133" i="3" s="1"/>
  <c r="D134" i="3" l="1"/>
  <c r="K134" i="3"/>
  <c r="O134" i="3" l="1"/>
  <c r="N134" i="3"/>
  <c r="G134" i="3"/>
  <c r="B135" i="3" l="1"/>
  <c r="L134" i="3" s="1"/>
  <c r="D135" i="3" l="1"/>
  <c r="K135" i="3"/>
  <c r="G135" i="3" l="1"/>
  <c r="O135" i="3"/>
  <c r="N135" i="3"/>
  <c r="B136" i="3"/>
  <c r="L135" i="3" s="1"/>
  <c r="K136" i="3" l="1"/>
  <c r="D136" i="3"/>
  <c r="O136" i="3" l="1"/>
  <c r="N136" i="3"/>
  <c r="G136" i="3"/>
  <c r="B137" i="3" l="1"/>
  <c r="L136" i="3" s="1"/>
  <c r="D137" i="3" l="1"/>
  <c r="K137" i="3"/>
  <c r="O137" i="3" l="1"/>
  <c r="N137" i="3"/>
  <c r="G137" i="3"/>
  <c r="B138" i="3" l="1"/>
  <c r="L137" i="3" s="1"/>
  <c r="K138" i="3" l="1"/>
  <c r="D138" i="3"/>
  <c r="O138" i="3" l="1"/>
  <c r="N138" i="3"/>
  <c r="G138" i="3"/>
  <c r="B139" i="3" l="1"/>
  <c r="L138" i="3" s="1"/>
  <c r="D139" i="3" l="1"/>
  <c r="K139" i="3"/>
  <c r="O139" i="3" l="1"/>
  <c r="N139" i="3"/>
  <c r="G139" i="3"/>
  <c r="B140" i="3" l="1"/>
  <c r="L139" i="3" s="1"/>
  <c r="K140" i="3" l="1"/>
  <c r="D140" i="3"/>
  <c r="G140" i="3" l="1"/>
  <c r="B141" i="3" s="1"/>
  <c r="O140" i="3"/>
  <c r="N140" i="3"/>
  <c r="L140" i="3"/>
  <c r="K141" i="3"/>
  <c r="D141" i="3"/>
  <c r="G141" i="3" l="1"/>
  <c r="B142" i="3" s="1"/>
  <c r="O141" i="3"/>
  <c r="N141" i="3"/>
  <c r="L141" i="3"/>
  <c r="D142" i="3"/>
  <c r="K142" i="3"/>
  <c r="O142" i="3" l="1"/>
  <c r="N142" i="3"/>
  <c r="G142" i="3"/>
  <c r="B143" i="3" l="1"/>
  <c r="L142" i="3" s="1"/>
  <c r="D143" i="3" l="1"/>
  <c r="K143" i="3"/>
  <c r="O143" i="3" l="1"/>
  <c r="N143" i="3"/>
  <c r="G143" i="3"/>
  <c r="B144" i="3" l="1"/>
  <c r="L143" i="3" s="1"/>
  <c r="D144" i="3" l="1"/>
  <c r="K144" i="3"/>
  <c r="O144" i="3" l="1"/>
  <c r="N144" i="3"/>
  <c r="G144" i="3"/>
  <c r="B145" i="3" l="1"/>
  <c r="L144" i="3" s="1"/>
  <c r="K145" i="3" l="1"/>
  <c r="D145" i="3"/>
  <c r="G145" i="3" l="1"/>
  <c r="B146" i="3" s="1"/>
  <c r="O145" i="3"/>
  <c r="N145" i="3"/>
  <c r="L145" i="3"/>
  <c r="K146" i="3"/>
  <c r="D146" i="3"/>
  <c r="O146" i="3" l="1"/>
  <c r="N146" i="3"/>
  <c r="G146" i="3"/>
  <c r="B147" i="3" l="1"/>
  <c r="L146" i="3" s="1"/>
  <c r="D147" i="3" l="1"/>
  <c r="K147" i="3"/>
  <c r="O147" i="3" l="1"/>
  <c r="N147" i="3"/>
  <c r="G147" i="3"/>
  <c r="B148" i="3" l="1"/>
  <c r="L147" i="3" s="1"/>
  <c r="D148" i="3" l="1"/>
  <c r="K148" i="3"/>
  <c r="O148" i="3" l="1"/>
  <c r="N148" i="3"/>
  <c r="G148" i="3"/>
  <c r="B149" i="3" l="1"/>
  <c r="L148" i="3" s="1"/>
  <c r="K149" i="3" l="1"/>
  <c r="D149" i="3"/>
  <c r="O149" i="3" l="1"/>
  <c r="N149" i="3"/>
  <c r="G149" i="3"/>
  <c r="B150" i="3" l="1"/>
  <c r="L149" i="3" s="1"/>
  <c r="K150" i="3" l="1"/>
  <c r="D150" i="3"/>
  <c r="G150" i="3" l="1"/>
  <c r="B151" i="3" s="1"/>
  <c r="O150" i="3"/>
  <c r="N150" i="3"/>
  <c r="L150" i="3"/>
  <c r="D151" i="3"/>
  <c r="K151" i="3"/>
  <c r="O151" i="3" l="1"/>
  <c r="N151" i="3"/>
  <c r="G151" i="3"/>
  <c r="B152" i="3" l="1"/>
  <c r="L151" i="3" s="1"/>
  <c r="D152" i="3" l="1"/>
  <c r="K152" i="3"/>
  <c r="O152" i="3" l="1"/>
  <c r="N152" i="3"/>
  <c r="G152" i="3"/>
  <c r="B153" i="3" l="1"/>
  <c r="L152" i="3" s="1"/>
  <c r="D153" i="3" l="1"/>
  <c r="K153" i="3"/>
  <c r="O153" i="3" l="1"/>
  <c r="N153" i="3"/>
  <c r="G153" i="3"/>
  <c r="B154" i="3" l="1"/>
  <c r="L153" i="3" s="1"/>
  <c r="D154" i="3" l="1"/>
  <c r="K154" i="3"/>
  <c r="O154" i="3" l="1"/>
  <c r="N154" i="3"/>
  <c r="G154" i="3"/>
  <c r="B155" i="3" l="1"/>
  <c r="L154" i="3" s="1"/>
  <c r="D155" i="3" l="1"/>
  <c r="K155" i="3"/>
  <c r="G155" i="3" l="1"/>
  <c r="O155" i="3"/>
  <c r="N155" i="3"/>
  <c r="B156" i="3"/>
  <c r="L155" i="3" s="1"/>
  <c r="K156" i="3" l="1"/>
  <c r="D156" i="3"/>
  <c r="G156" i="3" l="1"/>
  <c r="B157" i="3" s="1"/>
  <c r="O156" i="3"/>
  <c r="N156" i="3"/>
  <c r="L156" i="3"/>
  <c r="K157" i="3"/>
  <c r="D157" i="3"/>
  <c r="O157" i="3" l="1"/>
  <c r="N157" i="3"/>
  <c r="G157" i="3"/>
  <c r="B158" i="3" l="1"/>
  <c r="L157" i="3" s="1"/>
  <c r="K158" i="3" l="1"/>
  <c r="D158" i="3"/>
  <c r="O158" i="3" l="1"/>
  <c r="N158" i="3"/>
  <c r="G158" i="3"/>
  <c r="B159" i="3" l="1"/>
  <c r="L158" i="3" s="1"/>
  <c r="K159" i="3" l="1"/>
  <c r="D159" i="3"/>
  <c r="O159" i="3" l="1"/>
  <c r="N159" i="3"/>
  <c r="G159" i="3"/>
  <c r="B160" i="3" l="1"/>
  <c r="L159" i="3" s="1"/>
  <c r="K160" i="3" l="1"/>
  <c r="D160" i="3"/>
  <c r="O160" i="3" l="1"/>
  <c r="N160" i="3"/>
  <c r="G160" i="3"/>
  <c r="B161" i="3" l="1"/>
  <c r="L160" i="3" s="1"/>
  <c r="D161" i="3" l="1"/>
  <c r="K161" i="3"/>
  <c r="O161" i="3" l="1"/>
  <c r="N161" i="3"/>
  <c r="G161" i="3"/>
  <c r="B162" i="3" l="1"/>
  <c r="L161" i="3" s="1"/>
  <c r="D162" i="3" l="1"/>
  <c r="K162" i="3"/>
  <c r="G162" i="3" l="1"/>
  <c r="O162" i="3"/>
  <c r="N162" i="3"/>
  <c r="B163" i="3"/>
  <c r="L162" i="3" s="1"/>
  <c r="D163" i="3" l="1"/>
  <c r="K163" i="3"/>
  <c r="O163" i="3" l="1"/>
  <c r="N163" i="3"/>
  <c r="G163" i="3"/>
  <c r="B164" i="3" l="1"/>
  <c r="L163" i="3" s="1"/>
  <c r="K164" i="3" l="1"/>
  <c r="D164" i="3"/>
  <c r="O164" i="3" l="1"/>
  <c r="N164" i="3"/>
  <c r="G164" i="3"/>
  <c r="B165" i="3" l="1"/>
  <c r="L164" i="3" s="1"/>
  <c r="D165" i="3" l="1"/>
  <c r="K165" i="3"/>
  <c r="O165" i="3" l="1"/>
  <c r="N165" i="3"/>
  <c r="G165" i="3"/>
  <c r="B166" i="3" l="1"/>
  <c r="L165" i="3" s="1"/>
  <c r="K166" i="3" l="1"/>
  <c r="D166" i="3"/>
  <c r="G166" i="3" l="1"/>
  <c r="B167" i="3" s="1"/>
  <c r="O166" i="3"/>
  <c r="N166" i="3"/>
  <c r="L166" i="3"/>
  <c r="K167" i="3"/>
  <c r="D167" i="3"/>
  <c r="O167" i="3" l="1"/>
  <c r="N167" i="3"/>
  <c r="G167" i="3"/>
  <c r="B168" i="3" l="1"/>
  <c r="L167" i="3" s="1"/>
  <c r="D168" i="3" l="1"/>
  <c r="K168" i="3"/>
  <c r="O168" i="3" l="1"/>
  <c r="N168" i="3"/>
  <c r="G168" i="3"/>
  <c r="B169" i="3" l="1"/>
  <c r="L168" i="3" s="1"/>
  <c r="K169" i="3" l="1"/>
  <c r="D169" i="3"/>
  <c r="O169" i="3" l="1"/>
  <c r="N169" i="3"/>
  <c r="G169" i="3"/>
  <c r="B170" i="3" l="1"/>
  <c r="L169" i="3" s="1"/>
  <c r="K170" i="3" l="1"/>
  <c r="D170" i="3"/>
  <c r="G170" i="3" l="1"/>
  <c r="B171" i="3" s="1"/>
  <c r="O170" i="3"/>
  <c r="N170" i="3"/>
  <c r="L170" i="3"/>
  <c r="D171" i="3"/>
  <c r="K171" i="3"/>
  <c r="O171" i="3" l="1"/>
  <c r="N171" i="3"/>
  <c r="G171" i="3"/>
  <c r="B172" i="3" l="1"/>
  <c r="L171" i="3" s="1"/>
  <c r="K172" i="3" l="1"/>
  <c r="D172" i="3"/>
  <c r="O172" i="3" l="1"/>
  <c r="N172" i="3"/>
  <c r="G172" i="3"/>
  <c r="B173" i="3" l="1"/>
  <c r="L172" i="3" s="1"/>
  <c r="K173" i="3" l="1"/>
  <c r="D173" i="3"/>
  <c r="G173" i="3" l="1"/>
  <c r="B174" i="3" s="1"/>
  <c r="O173" i="3"/>
  <c r="N173" i="3"/>
  <c r="L173" i="3"/>
  <c r="K174" i="3"/>
  <c r="D174" i="3"/>
  <c r="G174" i="3" l="1"/>
  <c r="B175" i="3" s="1"/>
  <c r="O174" i="3"/>
  <c r="N174" i="3"/>
  <c r="L174" i="3"/>
  <c r="D175" i="3"/>
  <c r="K175" i="3"/>
  <c r="O175" i="3" l="1"/>
  <c r="N175" i="3"/>
  <c r="G175" i="3"/>
  <c r="B176" i="3" l="1"/>
  <c r="L175" i="3" s="1"/>
  <c r="K176" i="3" l="1"/>
  <c r="D176" i="3"/>
  <c r="O176" i="3" l="1"/>
  <c r="N176" i="3"/>
  <c r="G176" i="3"/>
  <c r="B177" i="3" l="1"/>
  <c r="L176" i="3" s="1"/>
  <c r="D177" i="3" l="1"/>
  <c r="K177" i="3"/>
  <c r="O177" i="3" l="1"/>
  <c r="N177" i="3"/>
  <c r="G177" i="3"/>
  <c r="B178" i="3" l="1"/>
  <c r="L177" i="3" s="1"/>
  <c r="D178" i="3" l="1"/>
  <c r="K178" i="3"/>
  <c r="O178" i="3" l="1"/>
  <c r="N178" i="3"/>
  <c r="G178" i="3"/>
  <c r="B179" i="3" l="1"/>
  <c r="L178" i="3" s="1"/>
  <c r="D179" i="3" l="1"/>
  <c r="K179" i="3"/>
  <c r="O179" i="3" l="1"/>
  <c r="N179" i="3"/>
  <c r="G179" i="3"/>
  <c r="B180" i="3" l="1"/>
  <c r="L179" i="3" s="1"/>
  <c r="K180" i="3" l="1"/>
  <c r="D180" i="3"/>
  <c r="O180" i="3" l="1"/>
  <c r="N180" i="3"/>
  <c r="G180" i="3"/>
  <c r="B181" i="3" l="1"/>
  <c r="L180" i="3" s="1"/>
  <c r="D181" i="3" l="1"/>
  <c r="K181" i="3"/>
  <c r="O181" i="3" l="1"/>
  <c r="N181" i="3"/>
  <c r="G181" i="3"/>
  <c r="B182" i="3" l="1"/>
  <c r="L181" i="3" s="1"/>
  <c r="K182" i="3" l="1"/>
  <c r="D182" i="3"/>
  <c r="G182" i="3" l="1"/>
  <c r="B183" i="3" s="1"/>
  <c r="O182" i="3"/>
  <c r="N182" i="3"/>
  <c r="L182" i="3"/>
  <c r="K183" i="3"/>
  <c r="D183" i="3"/>
  <c r="O183" i="3" l="1"/>
  <c r="N183" i="3"/>
  <c r="G183" i="3"/>
  <c r="B184" i="3" l="1"/>
  <c r="L183" i="3" s="1"/>
  <c r="K184" i="3" l="1"/>
  <c r="D184" i="3"/>
  <c r="G184" i="3" l="1"/>
  <c r="B185" i="3" s="1"/>
  <c r="O184" i="3"/>
  <c r="N184" i="3"/>
  <c r="L184" i="3"/>
  <c r="K185" i="3"/>
  <c r="D185" i="3"/>
  <c r="G185" i="3" l="1"/>
  <c r="B186" i="3" s="1"/>
  <c r="O185" i="3"/>
  <c r="N185" i="3"/>
  <c r="L185" i="3"/>
  <c r="D186" i="3"/>
  <c r="K186" i="3"/>
  <c r="O186" i="3" l="1"/>
  <c r="N186" i="3"/>
  <c r="G186" i="3"/>
  <c r="B187" i="3" l="1"/>
  <c r="L186" i="3" s="1"/>
  <c r="D187" i="3" l="1"/>
  <c r="K187" i="3"/>
  <c r="G187" i="3" l="1"/>
  <c r="O187" i="3"/>
  <c r="N187" i="3"/>
  <c r="B188" i="3"/>
  <c r="L187" i="3" s="1"/>
  <c r="D188" i="3" l="1"/>
  <c r="K188" i="3"/>
  <c r="O188" i="3" l="1"/>
  <c r="N188" i="3"/>
  <c r="G188" i="3"/>
  <c r="B189" i="3" l="1"/>
  <c r="L188" i="3" s="1"/>
  <c r="D189" i="3" l="1"/>
  <c r="K189" i="3"/>
  <c r="O189" i="3" l="1"/>
  <c r="N189" i="3"/>
  <c r="G189" i="3"/>
  <c r="B190" i="3" l="1"/>
  <c r="L189" i="3" s="1"/>
  <c r="K190" i="3" l="1"/>
  <c r="D190" i="3"/>
  <c r="G190" i="3" l="1"/>
  <c r="B191" i="3" s="1"/>
  <c r="O190" i="3"/>
  <c r="N190" i="3"/>
  <c r="L190" i="3"/>
  <c r="D191" i="3"/>
  <c r="K191" i="3"/>
  <c r="O191" i="3" l="1"/>
  <c r="N191" i="3"/>
  <c r="G191" i="3"/>
  <c r="B192" i="3" l="1"/>
  <c r="L191" i="3" s="1"/>
  <c r="K192" i="3" l="1"/>
  <c r="D192" i="3"/>
  <c r="G192" i="3" l="1"/>
  <c r="B193" i="3" s="1"/>
  <c r="O192" i="3"/>
  <c r="N192" i="3"/>
  <c r="L192" i="3"/>
  <c r="K193" i="3"/>
  <c r="D193" i="3"/>
  <c r="O193" i="3" l="1"/>
  <c r="N193" i="3"/>
  <c r="G193" i="3"/>
  <c r="B194" i="3" l="1"/>
  <c r="L193" i="3" s="1"/>
  <c r="D194" i="3" l="1"/>
  <c r="K194" i="3"/>
  <c r="G194" i="3" l="1"/>
  <c r="O194" i="3"/>
  <c r="N194" i="3"/>
  <c r="B195" i="3"/>
  <c r="L194" i="3" s="1"/>
  <c r="D195" i="3" l="1"/>
  <c r="K195" i="3"/>
  <c r="G195" i="3" l="1"/>
  <c r="O195" i="3"/>
  <c r="N195" i="3"/>
  <c r="B196" i="3"/>
  <c r="L195" i="3" s="1"/>
  <c r="D196" i="3" l="1"/>
  <c r="K196" i="3"/>
  <c r="G196" i="3" l="1"/>
  <c r="B197" i="3" s="1"/>
  <c r="O196" i="3"/>
  <c r="N196" i="3"/>
  <c r="L196" i="3"/>
  <c r="D197" i="3"/>
  <c r="K197" i="3"/>
  <c r="G197" i="3" l="1"/>
  <c r="O197" i="3"/>
  <c r="N197" i="3"/>
  <c r="B198" i="3"/>
  <c r="L197" i="3" s="1"/>
  <c r="D198" i="3" l="1"/>
  <c r="K198" i="3"/>
  <c r="G198" i="3" l="1"/>
  <c r="O198" i="3"/>
  <c r="N198" i="3"/>
  <c r="B199" i="3"/>
  <c r="L198" i="3" s="1"/>
  <c r="K199" i="3" l="1"/>
  <c r="D199" i="3"/>
  <c r="O199" i="3" l="1"/>
  <c r="N199" i="3"/>
  <c r="G199" i="3"/>
  <c r="B200" i="3" l="1"/>
  <c r="L199" i="3" s="1"/>
  <c r="D200" i="3" l="1"/>
  <c r="K200" i="3"/>
  <c r="G200" i="3" l="1"/>
  <c r="O200" i="3"/>
  <c r="N200" i="3"/>
  <c r="B201" i="3"/>
  <c r="L200" i="3" s="1"/>
  <c r="D201" i="3" l="1"/>
  <c r="K201" i="3"/>
  <c r="O201" i="3" l="1"/>
  <c r="N201" i="3"/>
  <c r="G201" i="3"/>
  <c r="B202" i="3" l="1"/>
  <c r="L201" i="3" s="1"/>
  <c r="K202" i="3" l="1"/>
  <c r="D202" i="3"/>
  <c r="G202" i="3" l="1"/>
  <c r="B203" i="3" s="1"/>
  <c r="O202" i="3"/>
  <c r="N202" i="3"/>
  <c r="L202" i="3"/>
  <c r="D203" i="3"/>
  <c r="K203" i="3"/>
  <c r="O203" i="3" l="1"/>
  <c r="N203" i="3"/>
  <c r="G203" i="3"/>
  <c r="B204" i="3" l="1"/>
  <c r="L203" i="3" s="1"/>
  <c r="D204" i="3" l="1"/>
  <c r="K204" i="3"/>
  <c r="G204" i="3" l="1"/>
  <c r="O204" i="3"/>
  <c r="N204" i="3"/>
  <c r="B205" i="3"/>
  <c r="L204" i="3" s="1"/>
  <c r="D205" i="3" l="1"/>
  <c r="K205" i="3"/>
  <c r="O205" i="3" l="1"/>
  <c r="N205" i="3"/>
  <c r="G205" i="3"/>
  <c r="B206" i="3" l="1"/>
  <c r="L205" i="3" s="1"/>
  <c r="D206" i="3" l="1"/>
  <c r="K206" i="3"/>
  <c r="G206" i="3" l="1"/>
  <c r="O206" i="3"/>
  <c r="N206" i="3"/>
  <c r="B207" i="3"/>
  <c r="L206" i="3" s="1"/>
  <c r="D207" i="3" l="1"/>
  <c r="K207" i="3"/>
  <c r="O207" i="3" l="1"/>
  <c r="N207" i="3"/>
  <c r="G207" i="3"/>
  <c r="B208" i="3" l="1"/>
  <c r="L207" i="3" s="1"/>
  <c r="K208" i="3" l="1"/>
  <c r="D208" i="3"/>
  <c r="G208" i="3" l="1"/>
  <c r="B209" i="3" s="1"/>
  <c r="O208" i="3"/>
  <c r="N208" i="3"/>
  <c r="L208" i="3"/>
  <c r="D209" i="3"/>
  <c r="K209" i="3"/>
  <c r="O209" i="3" l="1"/>
  <c r="N209" i="3"/>
  <c r="G209" i="3"/>
  <c r="B210" i="3" l="1"/>
  <c r="L209" i="3" s="1"/>
  <c r="K210" i="3" l="1"/>
  <c r="D210" i="3"/>
  <c r="G210" i="3" l="1"/>
  <c r="B211" i="3" s="1"/>
  <c r="O210" i="3"/>
  <c r="N210" i="3"/>
  <c r="L210" i="3"/>
  <c r="D211" i="3"/>
  <c r="K211" i="3"/>
  <c r="O211" i="3" l="1"/>
  <c r="N211" i="3"/>
  <c r="G211" i="3"/>
  <c r="B212" i="3" l="1"/>
  <c r="L211" i="3" s="1"/>
  <c r="K212" i="3" l="1"/>
  <c r="D212" i="3"/>
  <c r="G212" i="3" l="1"/>
  <c r="B213" i="3" s="1"/>
  <c r="O212" i="3"/>
  <c r="N212" i="3"/>
  <c r="L212" i="3"/>
  <c r="K213" i="3"/>
  <c r="D213" i="3"/>
  <c r="O213" i="3" l="1"/>
  <c r="N213" i="3"/>
  <c r="G213" i="3"/>
  <c r="B214" i="3" l="1"/>
  <c r="L213" i="3" s="1"/>
  <c r="K214" i="3" l="1"/>
  <c r="D214" i="3"/>
  <c r="G214" i="3" l="1"/>
  <c r="B215" i="3" s="1"/>
  <c r="O214" i="3"/>
  <c r="N214" i="3"/>
  <c r="L214" i="3"/>
  <c r="D215" i="3"/>
  <c r="K215" i="3"/>
  <c r="O215" i="3" l="1"/>
  <c r="N215" i="3"/>
  <c r="G215" i="3"/>
  <c r="B216" i="3" l="1"/>
  <c r="L215" i="3" s="1"/>
  <c r="K216" i="3" l="1"/>
  <c r="D216" i="3"/>
  <c r="O216" i="3" l="1"/>
  <c r="N216" i="3"/>
  <c r="G216" i="3"/>
  <c r="B217" i="3" l="1"/>
  <c r="L216" i="3" s="1"/>
  <c r="D217" i="3" l="1"/>
  <c r="K217" i="3"/>
  <c r="G217" i="3" l="1"/>
  <c r="O217" i="3"/>
  <c r="N217" i="3"/>
  <c r="B218" i="3"/>
  <c r="L217" i="3" s="1"/>
  <c r="D218" i="3" l="1"/>
  <c r="K218" i="3"/>
  <c r="O218" i="3" l="1"/>
  <c r="N218" i="3"/>
  <c r="G218" i="3"/>
  <c r="B219" i="3" l="1"/>
  <c r="L218" i="3" s="1"/>
  <c r="K219" i="3" l="1"/>
  <c r="D219" i="3"/>
  <c r="G219" i="3" l="1"/>
  <c r="B220" i="3" s="1"/>
  <c r="O219" i="3"/>
  <c r="N219" i="3"/>
  <c r="L219" i="3"/>
  <c r="D220" i="3"/>
  <c r="K220" i="3"/>
  <c r="O220" i="3" l="1"/>
  <c r="N220" i="3"/>
  <c r="G220" i="3"/>
  <c r="B221" i="3" l="1"/>
  <c r="L220" i="3" s="1"/>
  <c r="K221" i="3" l="1"/>
  <c r="D221" i="3"/>
  <c r="O221" i="3" l="1"/>
  <c r="N221" i="3"/>
  <c r="G221" i="3"/>
  <c r="B222" i="3" l="1"/>
  <c r="L221" i="3" s="1"/>
  <c r="K222" i="3" l="1"/>
  <c r="D222" i="3"/>
  <c r="G222" i="3" l="1"/>
  <c r="B223" i="3" s="1"/>
  <c r="O222" i="3"/>
  <c r="N222" i="3"/>
  <c r="L222" i="3"/>
  <c r="D223" i="3"/>
  <c r="K223" i="3"/>
  <c r="G223" i="3" l="1"/>
  <c r="O223" i="3"/>
  <c r="N223" i="3"/>
  <c r="B224" i="3"/>
  <c r="L223" i="3" s="1"/>
  <c r="K224" i="3" l="1"/>
  <c r="D224" i="3"/>
  <c r="O224" i="3" l="1"/>
  <c r="N224" i="3"/>
  <c r="G224" i="3"/>
  <c r="B225" i="3" l="1"/>
  <c r="L224" i="3" s="1"/>
  <c r="D225" i="3" l="1"/>
  <c r="K225" i="3"/>
  <c r="O225" i="3" l="1"/>
  <c r="N225" i="3"/>
  <c r="G225" i="3"/>
  <c r="B226" i="3" l="1"/>
  <c r="L225" i="3" s="1"/>
  <c r="K226" i="3" l="1"/>
  <c r="D226" i="3"/>
  <c r="O226" i="3" l="1"/>
  <c r="N226" i="3"/>
  <c r="G226" i="3"/>
  <c r="B227" i="3" l="1"/>
  <c r="L226" i="3" s="1"/>
  <c r="K227" i="3" l="1"/>
  <c r="D227" i="3"/>
  <c r="O227" i="3" l="1"/>
  <c r="N227" i="3"/>
  <c r="G227" i="3"/>
  <c r="B228" i="3" l="1"/>
  <c r="L227" i="3" s="1"/>
  <c r="D228" i="3" l="1"/>
  <c r="K228" i="3"/>
  <c r="O228" i="3" l="1"/>
  <c r="N228" i="3"/>
  <c r="G228" i="3"/>
  <c r="B229" i="3" l="1"/>
  <c r="L228" i="3" s="1"/>
  <c r="D229" i="3" l="1"/>
  <c r="K229" i="3"/>
  <c r="G229" i="3" l="1"/>
  <c r="O229" i="3"/>
  <c r="N229" i="3"/>
  <c r="B230" i="3"/>
  <c r="L229" i="3" s="1"/>
  <c r="K230" i="3" l="1"/>
  <c r="D230" i="3"/>
  <c r="G230" i="3" l="1"/>
  <c r="B231" i="3" s="1"/>
  <c r="O230" i="3"/>
  <c r="N230" i="3"/>
  <c r="L230" i="3"/>
  <c r="K231" i="3"/>
  <c r="D231" i="3"/>
  <c r="O231" i="3" l="1"/>
  <c r="N231" i="3"/>
  <c r="G231" i="3"/>
  <c r="B232" i="3" l="1"/>
  <c r="L231" i="3" s="1"/>
  <c r="K232" i="3" l="1"/>
  <c r="D232" i="3"/>
  <c r="G232" i="3" l="1"/>
  <c r="B233" i="3" s="1"/>
  <c r="O232" i="3"/>
  <c r="N232" i="3"/>
  <c r="L232" i="3"/>
  <c r="K233" i="3"/>
  <c r="D233" i="3"/>
  <c r="G233" i="3" l="1"/>
  <c r="B234" i="3" s="1"/>
  <c r="O233" i="3"/>
  <c r="N233" i="3"/>
  <c r="L233" i="3"/>
  <c r="K234" i="3"/>
  <c r="D234" i="3"/>
  <c r="G234" i="3" l="1"/>
  <c r="B235" i="3" s="1"/>
  <c r="O234" i="3"/>
  <c r="N234" i="3"/>
  <c r="L234" i="3"/>
  <c r="D235" i="3"/>
  <c r="K235" i="3"/>
  <c r="O235" i="3" l="1"/>
  <c r="N235" i="3"/>
  <c r="G235" i="3"/>
  <c r="B236" i="3" l="1"/>
  <c r="L235" i="3" s="1"/>
  <c r="K236" i="3" l="1"/>
  <c r="D236" i="3"/>
  <c r="O236" i="3" l="1"/>
  <c r="N236" i="3"/>
  <c r="G236" i="3"/>
  <c r="B237" i="3" l="1"/>
  <c r="L236" i="3" s="1"/>
  <c r="D237" i="3" l="1"/>
  <c r="K237" i="3"/>
  <c r="O237" i="3" l="1"/>
  <c r="N237" i="3"/>
  <c r="G237" i="3"/>
  <c r="B238" i="3" l="1"/>
  <c r="L237" i="3" s="1"/>
  <c r="D238" i="3" l="1"/>
  <c r="K238" i="3"/>
  <c r="G238" i="3" l="1"/>
  <c r="O238" i="3"/>
  <c r="N238" i="3"/>
  <c r="B239" i="3"/>
  <c r="L238" i="3" s="1"/>
  <c r="D239" i="3" l="1"/>
  <c r="K239" i="3"/>
  <c r="O239" i="3" l="1"/>
  <c r="N239" i="3"/>
  <c r="G239" i="3"/>
  <c r="B240" i="3" l="1"/>
  <c r="L239" i="3" s="1"/>
  <c r="D240" i="3" l="1"/>
  <c r="K240" i="3"/>
  <c r="O240" i="3" l="1"/>
  <c r="N240" i="3"/>
  <c r="G240" i="3"/>
  <c r="B241" i="3" l="1"/>
  <c r="L240" i="3" s="1"/>
  <c r="D241" i="3" l="1"/>
  <c r="K241" i="3"/>
  <c r="O241" i="3" l="1"/>
  <c r="N241" i="3"/>
  <c r="G241" i="3"/>
  <c r="B242" i="3" l="1"/>
  <c r="L241" i="3" s="1"/>
  <c r="K242" i="3" l="1"/>
  <c r="D242" i="3"/>
  <c r="G242" i="3" l="1"/>
  <c r="B243" i="3" s="1"/>
  <c r="O242" i="3"/>
  <c r="N242" i="3"/>
  <c r="L242" i="3"/>
  <c r="D243" i="3"/>
  <c r="K243" i="3"/>
  <c r="O243" i="3" l="1"/>
  <c r="N243" i="3"/>
  <c r="G243" i="3"/>
  <c r="B244" i="3" l="1"/>
  <c r="L243" i="3" s="1"/>
  <c r="K244" i="3" l="1"/>
  <c r="D244" i="3"/>
  <c r="O244" i="3" l="1"/>
  <c r="N244" i="3"/>
  <c r="G244" i="3"/>
  <c r="B245" i="3" l="1"/>
  <c r="L244" i="3" s="1"/>
  <c r="D245" i="3" l="1"/>
  <c r="K245" i="3"/>
  <c r="O245" i="3" l="1"/>
  <c r="N245" i="3"/>
  <c r="G245" i="3"/>
  <c r="B246" i="3" l="1"/>
  <c r="L245" i="3" s="1"/>
  <c r="D246" i="3" l="1"/>
  <c r="K246" i="3"/>
  <c r="O246" i="3" l="1"/>
  <c r="N246" i="3"/>
  <c r="G246" i="3"/>
  <c r="B247" i="3" l="1"/>
  <c r="L246" i="3" s="1"/>
  <c r="K247" i="3" l="1"/>
  <c r="D247" i="3"/>
  <c r="G247" i="3" l="1"/>
  <c r="B248" i="3" s="1"/>
  <c r="O247" i="3"/>
  <c r="N247" i="3"/>
  <c r="L247" i="3"/>
  <c r="K248" i="3"/>
  <c r="D248" i="3"/>
  <c r="G248" i="3" l="1"/>
  <c r="B249" i="3" s="1"/>
  <c r="O248" i="3"/>
  <c r="N248" i="3"/>
  <c r="L248" i="3"/>
  <c r="D249" i="3"/>
  <c r="K249" i="3"/>
  <c r="O249" i="3" l="1"/>
  <c r="N249" i="3"/>
  <c r="G249" i="3"/>
  <c r="B250" i="3" l="1"/>
  <c r="L249" i="3" s="1"/>
  <c r="K250" i="3" l="1"/>
  <c r="D250" i="3"/>
  <c r="O250" i="3" l="1"/>
  <c r="N250" i="3"/>
  <c r="G250" i="3"/>
  <c r="B251" i="3" l="1"/>
  <c r="L250" i="3" s="1"/>
  <c r="K251" i="3" l="1"/>
  <c r="D251" i="3"/>
  <c r="O251" i="3" l="1"/>
  <c r="N251" i="3"/>
  <c r="G251" i="3"/>
  <c r="B252" i="3" l="1"/>
  <c r="L251" i="3" s="1"/>
  <c r="K252" i="3" l="1"/>
  <c r="D252" i="3"/>
  <c r="O252" i="3" l="1"/>
  <c r="N252" i="3"/>
  <c r="G252" i="3"/>
  <c r="B253" i="3" l="1"/>
  <c r="L252" i="3" s="1"/>
  <c r="D253" i="3" l="1"/>
  <c r="K253" i="3"/>
  <c r="O253" i="3" l="1"/>
  <c r="N253" i="3"/>
  <c r="G253" i="3"/>
  <c r="B254" i="3" l="1"/>
  <c r="L253" i="3" s="1"/>
  <c r="K254" i="3" l="1"/>
  <c r="D254" i="3"/>
  <c r="G254" i="3" l="1"/>
  <c r="B255" i="3" s="1"/>
  <c r="O254" i="3"/>
  <c r="N254" i="3"/>
  <c r="L254" i="3"/>
  <c r="D255" i="3"/>
  <c r="K255" i="3"/>
  <c r="G255" i="3" l="1"/>
  <c r="O255" i="3"/>
  <c r="N255" i="3"/>
  <c r="B256" i="3"/>
  <c r="L255" i="3" s="1"/>
  <c r="K256" i="3" l="1"/>
  <c r="D256" i="3"/>
  <c r="O256" i="3" l="1"/>
  <c r="N256" i="3"/>
  <c r="G256" i="3"/>
  <c r="B257" i="3" l="1"/>
  <c r="L256" i="3" s="1"/>
  <c r="K257" i="3" l="1"/>
  <c r="D257" i="3"/>
  <c r="O257" i="3" l="1"/>
  <c r="N257" i="3"/>
  <c r="G257" i="3"/>
  <c r="B258" i="3" l="1"/>
  <c r="L257" i="3" s="1"/>
  <c r="K258" i="3" l="1"/>
  <c r="D258" i="3"/>
  <c r="O258" i="3" l="1"/>
  <c r="N258" i="3"/>
  <c r="G258" i="3"/>
  <c r="B259" i="3" l="1"/>
  <c r="L258" i="3" s="1"/>
  <c r="D259" i="3" l="1"/>
  <c r="K259" i="3"/>
  <c r="O259" i="3" l="1"/>
  <c r="N259" i="3"/>
  <c r="G259" i="3"/>
  <c r="B260" i="3" l="1"/>
  <c r="L259" i="3" s="1"/>
  <c r="D260" i="3" l="1"/>
  <c r="K260" i="3"/>
  <c r="G260" i="3" l="1"/>
  <c r="O260" i="3"/>
  <c r="N260" i="3"/>
  <c r="B261" i="3"/>
  <c r="L260" i="3" s="1"/>
  <c r="D261" i="3" l="1"/>
  <c r="K261" i="3"/>
  <c r="O261" i="3" l="1"/>
  <c r="N261" i="3"/>
  <c r="G261" i="3"/>
  <c r="B262" i="3" l="1"/>
  <c r="L261" i="3" s="1"/>
  <c r="D262" i="3" l="1"/>
  <c r="K262" i="3"/>
  <c r="O262" i="3" l="1"/>
  <c r="N262" i="3"/>
  <c r="G262" i="3"/>
  <c r="B263" i="3" l="1"/>
  <c r="L262" i="3" s="1"/>
  <c r="D263" i="3" l="1"/>
  <c r="K263" i="3"/>
  <c r="O263" i="3" l="1"/>
  <c r="N263" i="3"/>
  <c r="G263" i="3"/>
  <c r="B264" i="3" l="1"/>
  <c r="L263" i="3" s="1"/>
  <c r="K264" i="3" l="1"/>
  <c r="D264" i="3"/>
  <c r="O264" i="3" l="1"/>
  <c r="N264" i="3"/>
  <c r="G264" i="3"/>
  <c r="B265" i="3" l="1"/>
  <c r="L264" i="3" s="1"/>
  <c r="D265" i="3" l="1"/>
  <c r="K265" i="3"/>
  <c r="O265" i="3" l="1"/>
  <c r="N265" i="3"/>
  <c r="G265" i="3"/>
  <c r="B266" i="3" l="1"/>
  <c r="L265" i="3" s="1"/>
  <c r="D266" i="3" l="1"/>
  <c r="K266" i="3"/>
  <c r="O266" i="3" l="1"/>
  <c r="N266" i="3"/>
  <c r="G266" i="3"/>
  <c r="B267" i="3" l="1"/>
  <c r="L266" i="3" s="1"/>
  <c r="K267" i="3" l="1"/>
  <c r="D267" i="3"/>
  <c r="G267" i="3" l="1"/>
  <c r="B268" i="3" s="1"/>
  <c r="O267" i="3"/>
  <c r="N267" i="3"/>
  <c r="L267" i="3"/>
  <c r="K268" i="3"/>
  <c r="D268" i="3"/>
  <c r="O268" i="3" l="1"/>
  <c r="N268" i="3"/>
  <c r="G268" i="3"/>
  <c r="B269" i="3" l="1"/>
  <c r="L268" i="3" s="1"/>
  <c r="K269" i="3" l="1"/>
  <c r="D269" i="3"/>
  <c r="O269" i="3" l="1"/>
  <c r="N269" i="3"/>
  <c r="G269" i="3"/>
  <c r="B270" i="3" l="1"/>
  <c r="L269" i="3" s="1"/>
  <c r="K270" i="3" l="1"/>
  <c r="D270" i="3"/>
  <c r="O270" i="3" l="1"/>
  <c r="N270" i="3"/>
  <c r="G270" i="3"/>
  <c r="B271" i="3" l="1"/>
  <c r="L270" i="3" s="1"/>
  <c r="D271" i="3" l="1"/>
  <c r="K271" i="3"/>
  <c r="O271" i="3" l="1"/>
  <c r="N271" i="3"/>
  <c r="G271" i="3"/>
  <c r="B272" i="3" l="1"/>
  <c r="L271" i="3" s="1"/>
  <c r="K272" i="3" l="1"/>
  <c r="D272" i="3"/>
  <c r="O272" i="3" l="1"/>
  <c r="N272" i="3"/>
  <c r="G272" i="3"/>
  <c r="B273" i="3" l="1"/>
  <c r="L272" i="3" s="1"/>
  <c r="K273" i="3" l="1"/>
  <c r="D273" i="3"/>
  <c r="G273" i="3" l="1"/>
  <c r="B274" i="3" s="1"/>
  <c r="O273" i="3"/>
  <c r="N273" i="3"/>
  <c r="L273" i="3"/>
  <c r="D274" i="3"/>
  <c r="K274" i="3"/>
  <c r="O274" i="3" l="1"/>
  <c r="N274" i="3"/>
  <c r="G274" i="3"/>
  <c r="B275" i="3" l="1"/>
  <c r="L274" i="3" s="1"/>
  <c r="K275" i="3" l="1"/>
  <c r="D275" i="3"/>
  <c r="O275" i="3" l="1"/>
  <c r="N275" i="3"/>
  <c r="G275" i="3"/>
  <c r="B276" i="3" l="1"/>
  <c r="L275" i="3" s="1"/>
  <c r="K276" i="3" l="1"/>
  <c r="D276" i="3"/>
  <c r="G276" i="3" l="1"/>
  <c r="B277" i="3" s="1"/>
  <c r="O276" i="3"/>
  <c r="N276" i="3"/>
  <c r="L276" i="3"/>
  <c r="D277" i="3"/>
  <c r="K277" i="3"/>
  <c r="O277" i="3" l="1"/>
  <c r="N277" i="3"/>
  <c r="G277" i="3"/>
  <c r="B278" i="3" l="1"/>
  <c r="L277" i="3" s="1"/>
  <c r="K278" i="3" l="1"/>
  <c r="D278" i="3"/>
  <c r="O278" i="3" l="1"/>
  <c r="N278" i="3"/>
  <c r="G278" i="3"/>
  <c r="B279" i="3" l="1"/>
  <c r="L278" i="3" s="1"/>
  <c r="K279" i="3" l="1"/>
  <c r="D279" i="3"/>
  <c r="G279" i="3" l="1"/>
  <c r="B280" i="3" s="1"/>
  <c r="O279" i="3"/>
  <c r="N279" i="3"/>
  <c r="L279" i="3"/>
  <c r="D280" i="3"/>
  <c r="K280" i="3"/>
  <c r="O280" i="3" l="1"/>
  <c r="N280" i="3"/>
  <c r="G280" i="3"/>
  <c r="B281" i="3" l="1"/>
  <c r="L280" i="3" s="1"/>
  <c r="K281" i="3" l="1"/>
  <c r="D281" i="3"/>
  <c r="O281" i="3" l="1"/>
  <c r="N281" i="3"/>
  <c r="G281" i="3"/>
  <c r="B282" i="3" l="1"/>
  <c r="L281" i="3" s="1"/>
  <c r="D282" i="3" l="1"/>
  <c r="K282" i="3"/>
  <c r="G282" i="3" l="1"/>
  <c r="B283" i="3" s="1"/>
  <c r="O282" i="3"/>
  <c r="N282" i="3"/>
  <c r="L282" i="3"/>
  <c r="D283" i="3"/>
  <c r="K283" i="3"/>
  <c r="G283" i="3" l="1"/>
  <c r="O283" i="3"/>
  <c r="N283" i="3"/>
  <c r="B284" i="3"/>
  <c r="L283" i="3" s="1"/>
  <c r="D284" i="3" l="1"/>
  <c r="K284" i="3"/>
  <c r="O284" i="3" l="1"/>
  <c r="N284" i="3"/>
  <c r="G284" i="3"/>
  <c r="B285" i="3" l="1"/>
  <c r="L284" i="3" s="1"/>
  <c r="K285" i="3" l="1"/>
  <c r="D285" i="3"/>
  <c r="G285" i="3" l="1"/>
  <c r="B286" i="3" s="1"/>
  <c r="O285" i="3"/>
  <c r="N285" i="3"/>
  <c r="L285" i="3"/>
  <c r="D286" i="3"/>
  <c r="K286" i="3"/>
  <c r="O286" i="3" l="1"/>
  <c r="N286" i="3"/>
  <c r="G286" i="3"/>
  <c r="B287" i="3" l="1"/>
  <c r="L286" i="3" s="1"/>
  <c r="K287" i="3" l="1"/>
  <c r="D287" i="3"/>
  <c r="O287" i="3" l="1"/>
  <c r="N287" i="3"/>
  <c r="G287" i="3"/>
  <c r="B288" i="3" l="1"/>
  <c r="L287" i="3" s="1"/>
  <c r="D288" i="3" l="1"/>
  <c r="K288" i="3"/>
  <c r="O288" i="3" l="1"/>
  <c r="N288" i="3"/>
  <c r="G288" i="3"/>
  <c r="B289" i="3" l="1"/>
  <c r="L288" i="3" s="1"/>
  <c r="K289" i="3" l="1"/>
  <c r="D289" i="3"/>
  <c r="O289" i="3" l="1"/>
  <c r="N289" i="3"/>
  <c r="G289" i="3"/>
  <c r="B290" i="3" l="1"/>
  <c r="L289" i="3" s="1"/>
  <c r="K290" i="3" l="1"/>
  <c r="D290" i="3"/>
  <c r="O290" i="3" l="1"/>
  <c r="N290" i="3"/>
  <c r="G290" i="3"/>
  <c r="B291" i="3" l="1"/>
  <c r="L290" i="3" s="1"/>
  <c r="K291" i="3" l="1"/>
  <c r="D291" i="3"/>
  <c r="O291" i="3" l="1"/>
  <c r="N291" i="3"/>
  <c r="G291" i="3"/>
  <c r="B292" i="3" l="1"/>
  <c r="L291" i="3" s="1"/>
  <c r="D292" i="3" l="1"/>
  <c r="K292" i="3"/>
  <c r="O292" i="3" l="1"/>
  <c r="N292" i="3"/>
  <c r="G292" i="3"/>
  <c r="B293" i="3" l="1"/>
  <c r="L292" i="3" s="1"/>
  <c r="K293" i="3" l="1"/>
  <c r="D293" i="3"/>
  <c r="O293" i="3" l="1"/>
  <c r="N293" i="3"/>
  <c r="G293" i="3"/>
  <c r="B294" i="3" l="1"/>
  <c r="L293" i="3" s="1"/>
  <c r="D294" i="3" l="1"/>
  <c r="K294" i="3"/>
  <c r="G294" i="3" l="1"/>
  <c r="O294" i="3"/>
  <c r="N294" i="3"/>
  <c r="B295" i="3"/>
  <c r="L294" i="3" s="1"/>
  <c r="D295" i="3" l="1"/>
  <c r="K295" i="3"/>
  <c r="G295" i="3" l="1"/>
  <c r="O295" i="3"/>
  <c r="N295" i="3"/>
  <c r="B296" i="3"/>
  <c r="L295" i="3" s="1"/>
  <c r="D296" i="3" l="1"/>
  <c r="K296" i="3"/>
  <c r="O296" i="3" l="1"/>
  <c r="N296" i="3"/>
  <c r="G296" i="3"/>
  <c r="B297" i="3" l="1"/>
  <c r="L296" i="3" s="1"/>
  <c r="K297" i="3" l="1"/>
  <c r="D297" i="3"/>
  <c r="G297" i="3" l="1"/>
  <c r="B298" i="3" s="1"/>
  <c r="L297" i="3" s="1"/>
  <c r="O297" i="3"/>
  <c r="N297" i="3"/>
  <c r="K298" i="3"/>
  <c r="D298" i="3"/>
  <c r="G298" i="3" l="1"/>
  <c r="B299" i="3" s="1"/>
  <c r="L298" i="3" s="1"/>
  <c r="O298" i="3"/>
  <c r="N298" i="3"/>
  <c r="K299" i="3"/>
  <c r="D299" i="3"/>
  <c r="O299" i="3" l="1"/>
  <c r="N299" i="3"/>
  <c r="G299" i="3"/>
  <c r="B300" i="3" l="1"/>
  <c r="L299" i="3" s="1"/>
  <c r="D300" i="3" l="1"/>
  <c r="K300" i="3"/>
  <c r="O300" i="3" l="1"/>
  <c r="N300" i="3"/>
  <c r="G300" i="3"/>
  <c r="B301" i="3" l="1"/>
  <c r="L300" i="3" s="1"/>
  <c r="K301" i="3" l="1"/>
  <c r="D301" i="3"/>
  <c r="O301" i="3" l="1"/>
  <c r="N301" i="3"/>
  <c r="G301" i="3"/>
  <c r="B302" i="3" l="1"/>
  <c r="L301" i="3" s="1"/>
  <c r="L302" i="3" s="1"/>
  <c r="D302" i="3" l="1"/>
  <c r="K302" i="3"/>
  <c r="O302" i="3" l="1"/>
  <c r="N302" i="3"/>
  <c r="G302" i="3"/>
  <c r="B303" i="3" l="1"/>
  <c r="L303" i="3" s="1"/>
  <c r="D303" i="3" l="1"/>
  <c r="K303" i="3"/>
  <c r="G303" i="3" l="1"/>
  <c r="B304" i="3" s="1"/>
  <c r="L304" i="3" s="1"/>
  <c r="O303" i="3"/>
  <c r="N303" i="3"/>
  <c r="D304" i="3"/>
  <c r="K304" i="3"/>
  <c r="G304" i="3" l="1"/>
  <c r="O304" i="3"/>
  <c r="N304" i="3"/>
  <c r="B305" i="3"/>
  <c r="L305" i="3" s="1"/>
  <c r="D305" i="3" l="1"/>
  <c r="K305" i="3"/>
  <c r="O305" i="3" l="1"/>
  <c r="N305" i="3"/>
  <c r="G305" i="3"/>
  <c r="B306" i="3" l="1"/>
  <c r="L306" i="3" s="1"/>
  <c r="K306" i="3" l="1"/>
  <c r="D306" i="3"/>
  <c r="O306" i="3" l="1"/>
  <c r="N306" i="3"/>
  <c r="G306" i="3"/>
  <c r="B307" i="3" l="1"/>
  <c r="L307" i="3" s="1"/>
  <c r="K307" i="3" l="1"/>
  <c r="D307" i="3"/>
  <c r="O307" i="3" l="1"/>
  <c r="N307" i="3"/>
  <c r="G307" i="3"/>
  <c r="B308" i="3" s="1"/>
  <c r="K308" i="3" l="1"/>
  <c r="L308" i="3"/>
  <c r="D308" i="3"/>
  <c r="O308" i="3" l="1"/>
  <c r="N308" i="3"/>
  <c r="G308" i="3"/>
  <c r="B309" i="3" s="1"/>
  <c r="K309" i="3" s="1"/>
  <c r="O309" i="3" l="1"/>
  <c r="N309" i="3"/>
  <c r="D309" i="3"/>
  <c r="G309" i="3" s="1"/>
  <c r="L309" i="3"/>
  <c r="B310" i="3"/>
  <c r="L310" i="3" s="1"/>
  <c r="D310" i="3" l="1"/>
  <c r="K310" i="3"/>
  <c r="G310" i="3" l="1"/>
  <c r="O310" i="3"/>
  <c r="N310" i="3"/>
  <c r="B311" i="3"/>
  <c r="L311" i="3" s="1"/>
  <c r="D311" i="3" l="1"/>
  <c r="K311" i="3"/>
  <c r="G311" i="3" l="1"/>
  <c r="O311" i="3"/>
  <c r="N311" i="3"/>
  <c r="B312" i="3"/>
  <c r="L312" i="3" s="1"/>
  <c r="K312" i="3" l="1"/>
  <c r="D312" i="3"/>
  <c r="G312" i="3" l="1"/>
  <c r="O312" i="3"/>
  <c r="N312" i="3"/>
  <c r="B313" i="3"/>
  <c r="L313" i="3" s="1"/>
  <c r="D313" i="3" l="1"/>
  <c r="K313" i="3"/>
  <c r="G313" i="3" s="1"/>
  <c r="B314" i="3" s="1"/>
  <c r="O313" i="3"/>
  <c r="N313" i="3"/>
  <c r="D314" i="3" l="1"/>
  <c r="L314" i="3"/>
  <c r="K314" i="3"/>
  <c r="O314" i="3" s="1"/>
  <c r="G314" i="3" l="1"/>
  <c r="N314" i="3"/>
  <c r="B315" i="3"/>
  <c r="L315" i="3" s="1"/>
  <c r="D315" i="3" l="1"/>
  <c r="K315" i="3"/>
  <c r="O315" i="3" l="1"/>
  <c r="N315" i="3"/>
  <c r="G315" i="3"/>
  <c r="B316" i="3" l="1"/>
  <c r="L316" i="3" s="1"/>
  <c r="K316" i="3" l="1"/>
  <c r="D316" i="3"/>
  <c r="O316" i="3" l="1"/>
  <c r="N316" i="3"/>
  <c r="G316" i="3"/>
  <c r="B317" i="3" s="1"/>
  <c r="L317" i="3" s="1"/>
  <c r="K317" i="3" l="1"/>
  <c r="D317" i="3"/>
  <c r="G317" i="3"/>
  <c r="O317" i="3" l="1"/>
  <c r="N317" i="3"/>
  <c r="B318" i="3"/>
  <c r="L318" i="3" s="1"/>
  <c r="D318" i="3" l="1"/>
  <c r="K318" i="3"/>
  <c r="O318" i="3" l="1"/>
  <c r="N318" i="3"/>
  <c r="G318" i="3"/>
  <c r="B319" i="3" l="1"/>
  <c r="L319" i="3" s="1"/>
  <c r="K319" i="3" l="1"/>
  <c r="D319" i="3"/>
  <c r="O319" i="3" l="1"/>
  <c r="N319" i="3"/>
  <c r="G319" i="3"/>
  <c r="B320" i="3" l="1"/>
  <c r="L320" i="3" s="1"/>
  <c r="D320" i="3" l="1"/>
  <c r="K320" i="3"/>
  <c r="O320" i="3" l="1"/>
  <c r="N320" i="3"/>
  <c r="G320" i="3"/>
  <c r="B321" i="3" l="1"/>
  <c r="L321" i="3" s="1"/>
  <c r="K321" i="3" l="1"/>
  <c r="D321" i="3"/>
  <c r="O321" i="3" l="1"/>
  <c r="N321" i="3"/>
  <c r="G321" i="3"/>
  <c r="B322" i="3" l="1"/>
  <c r="L322" i="3" s="1"/>
  <c r="K322" i="3" l="1"/>
  <c r="D322" i="3"/>
  <c r="O322" i="3" l="1"/>
  <c r="N322" i="3"/>
  <c r="G322" i="3"/>
  <c r="B323" i="3" s="1"/>
  <c r="L323" i="3" s="1"/>
  <c r="K323" i="3" l="1"/>
  <c r="O323" i="3"/>
  <c r="N323" i="3"/>
  <c r="D323" i="3"/>
  <c r="G323" i="3"/>
  <c r="B324" i="3" l="1"/>
  <c r="L324" i="3" s="1"/>
  <c r="K324" i="3" l="1"/>
  <c r="D324" i="3"/>
  <c r="G324" i="3" l="1"/>
  <c r="B325" i="3" s="1"/>
  <c r="L325" i="3" s="1"/>
  <c r="O324" i="3"/>
  <c r="N324" i="3"/>
  <c r="K325" i="3"/>
  <c r="D325" i="3"/>
  <c r="O325" i="3" l="1"/>
  <c r="N325" i="3"/>
  <c r="G325" i="3"/>
  <c r="B326" i="3" l="1"/>
  <c r="L326" i="3" s="1"/>
  <c r="K326" i="3" l="1"/>
  <c r="D326" i="3"/>
  <c r="O326" i="3" l="1"/>
  <c r="N326" i="3"/>
  <c r="G326" i="3"/>
  <c r="B327" i="3" l="1"/>
  <c r="L327" i="3" s="1"/>
  <c r="K327" i="3" l="1"/>
  <c r="D327" i="3"/>
  <c r="G327" i="3" l="1"/>
  <c r="B328" i="3" s="1"/>
  <c r="L328" i="3" s="1"/>
  <c r="O327" i="3"/>
  <c r="N327" i="3"/>
  <c r="K328" i="3"/>
  <c r="D328" i="3"/>
  <c r="G328" i="3" l="1"/>
  <c r="B329" i="3" s="1"/>
  <c r="L329" i="3" s="1"/>
  <c r="O328" i="3"/>
  <c r="N328" i="3"/>
  <c r="D329" i="3"/>
  <c r="K329" i="3"/>
  <c r="O329" i="3" l="1"/>
  <c r="N329" i="3"/>
  <c r="G329" i="3"/>
  <c r="B330" i="3" l="1"/>
  <c r="L330" i="3" s="1"/>
  <c r="K330" i="3" l="1"/>
  <c r="D330" i="3"/>
  <c r="G330" i="3" l="1"/>
  <c r="B331" i="3" s="1"/>
  <c r="L331" i="3" s="1"/>
  <c r="O330" i="3"/>
  <c r="N330" i="3"/>
  <c r="D331" i="3"/>
  <c r="K331" i="3"/>
  <c r="O331" i="3" l="1"/>
  <c r="N331" i="3"/>
  <c r="G331" i="3"/>
  <c r="B332" i="3" l="1"/>
  <c r="L332" i="3" s="1"/>
  <c r="D332" i="3" l="1"/>
  <c r="K332" i="3"/>
  <c r="O332" i="3" l="1"/>
  <c r="N332" i="3"/>
  <c r="G332" i="3"/>
  <c r="B333" i="3" l="1"/>
  <c r="L333" i="3" s="1"/>
  <c r="K333" i="3" l="1"/>
  <c r="D333" i="3"/>
  <c r="G333" i="3" l="1"/>
  <c r="B334" i="3" s="1"/>
  <c r="L334" i="3" s="1"/>
  <c r="O333" i="3"/>
  <c r="N333" i="3"/>
  <c r="K334" i="3"/>
  <c r="D334" i="3"/>
  <c r="O334" i="3" l="1"/>
  <c r="N334" i="3"/>
  <c r="G334" i="3"/>
  <c r="B335" i="3" l="1"/>
  <c r="L335" i="3" s="1"/>
  <c r="D335" i="3" l="1"/>
  <c r="K335" i="3"/>
  <c r="G335" i="3" l="1"/>
  <c r="O335" i="3"/>
  <c r="N335" i="3"/>
  <c r="B336" i="3"/>
  <c r="L336" i="3" s="1"/>
  <c r="K336" i="3" l="1"/>
  <c r="D336" i="3"/>
  <c r="O336" i="3" l="1"/>
  <c r="N336" i="3"/>
  <c r="G336" i="3"/>
  <c r="B337" i="3" l="1"/>
  <c r="L337" i="3" s="1"/>
  <c r="D337" i="3" l="1"/>
  <c r="K337" i="3"/>
  <c r="O337" i="3" l="1"/>
  <c r="N337" i="3"/>
  <c r="G337" i="3"/>
  <c r="B338" i="3" l="1"/>
  <c r="L338" i="3" s="1"/>
  <c r="K338" i="3" l="1"/>
  <c r="D338" i="3"/>
  <c r="G338" i="3" l="1"/>
  <c r="B339" i="3" s="1"/>
  <c r="L339" i="3" s="1"/>
  <c r="O338" i="3"/>
  <c r="N338" i="3"/>
  <c r="D339" i="3"/>
  <c r="K339" i="3"/>
  <c r="G339" i="3" l="1"/>
  <c r="O339" i="3"/>
  <c r="N339" i="3"/>
  <c r="B340" i="3"/>
  <c r="L340" i="3" s="1"/>
  <c r="D340" i="3" l="1"/>
  <c r="K340" i="3"/>
  <c r="O340" i="3" l="1"/>
  <c r="N340" i="3"/>
  <c r="G340" i="3"/>
  <c r="B341" i="3" l="1"/>
  <c r="L341" i="3" s="1"/>
  <c r="K341" i="3" l="1"/>
  <c r="D341" i="3"/>
  <c r="O341" i="3" l="1"/>
  <c r="N341" i="3"/>
  <c r="G341" i="3"/>
  <c r="B342" i="3" l="1"/>
  <c r="L342" i="3" s="1"/>
  <c r="D342" i="3" l="1"/>
  <c r="K342" i="3"/>
  <c r="O342" i="3" l="1"/>
  <c r="N342" i="3"/>
  <c r="G342" i="3"/>
  <c r="B343" i="3" l="1"/>
  <c r="L343" i="3" s="1"/>
  <c r="K343" i="3" l="1"/>
  <c r="D343" i="3"/>
  <c r="O343" i="3" l="1"/>
  <c r="N343" i="3"/>
  <c r="G343" i="3"/>
  <c r="B344" i="3" l="1"/>
  <c r="L344" i="3" s="1"/>
  <c r="D344" i="3" l="1"/>
  <c r="K344" i="3"/>
  <c r="O344" i="3" l="1"/>
  <c r="N344" i="3"/>
  <c r="G344" i="3"/>
  <c r="B345" i="3" l="1"/>
  <c r="L345" i="3" s="1"/>
  <c r="D345" i="3" l="1"/>
  <c r="K345" i="3"/>
  <c r="G345" i="3" l="1"/>
  <c r="B346" i="3" s="1"/>
  <c r="L346" i="3" s="1"/>
  <c r="O345" i="3"/>
  <c r="N345" i="3"/>
  <c r="K346" i="3"/>
  <c r="D346" i="3"/>
  <c r="G346" i="3" l="1"/>
  <c r="B347" i="3" s="1"/>
  <c r="L347" i="3" s="1"/>
  <c r="O346" i="3"/>
  <c r="N346" i="3"/>
  <c r="D347" i="3"/>
  <c r="K347" i="3"/>
  <c r="O347" i="3" l="1"/>
  <c r="N347" i="3"/>
  <c r="G347" i="3"/>
  <c r="B348" i="3" l="1"/>
  <c r="L348" i="3" s="1"/>
  <c r="K348" i="3" l="1"/>
  <c r="D348" i="3"/>
  <c r="G348" i="3" l="1"/>
  <c r="B349" i="3" s="1"/>
  <c r="L349" i="3" s="1"/>
  <c r="O348" i="3"/>
  <c r="N348" i="3"/>
  <c r="K349" i="3"/>
  <c r="D349" i="3"/>
  <c r="G349" i="3" l="1"/>
  <c r="B350" i="3" s="1"/>
  <c r="L350" i="3" s="1"/>
  <c r="O349" i="3"/>
  <c r="N349" i="3"/>
  <c r="D350" i="3"/>
  <c r="K350" i="3"/>
  <c r="O350" i="3" l="1"/>
  <c r="N350" i="3"/>
  <c r="G350" i="3"/>
  <c r="B351" i="3" l="1"/>
  <c r="L351" i="3" s="1"/>
  <c r="D351" i="3" l="1"/>
  <c r="K351" i="3"/>
  <c r="G351" i="3" l="1"/>
  <c r="B352" i="3" s="1"/>
  <c r="L352" i="3" s="1"/>
  <c r="O351" i="3"/>
  <c r="N351" i="3"/>
  <c r="K352" i="3"/>
  <c r="D352" i="3"/>
  <c r="G352" i="3" l="1"/>
  <c r="B353" i="3" s="1"/>
  <c r="L353" i="3" s="1"/>
  <c r="O352" i="3"/>
  <c r="N352" i="3"/>
  <c r="D353" i="3"/>
  <c r="K353" i="3"/>
  <c r="O353" i="3" l="1"/>
  <c r="N353" i="3"/>
  <c r="G353" i="3"/>
  <c r="B354" i="3" l="1"/>
  <c r="L354" i="3" s="1"/>
  <c r="K354" i="3" l="1"/>
  <c r="D354" i="3"/>
  <c r="O354" i="3" l="1"/>
  <c r="N354" i="3"/>
  <c r="G354" i="3"/>
  <c r="B355" i="3" l="1"/>
  <c r="L355" i="3" s="1"/>
  <c r="D355" i="3" l="1"/>
  <c r="K355" i="3"/>
  <c r="O355" i="3" l="1"/>
  <c r="N355" i="3"/>
  <c r="G355" i="3"/>
  <c r="B356" i="3" l="1"/>
  <c r="L356" i="3" s="1"/>
  <c r="D356" i="3" l="1"/>
  <c r="K356" i="3"/>
  <c r="O356" i="3" l="1"/>
  <c r="N356" i="3"/>
  <c r="G356" i="3"/>
  <c r="B357" i="3" l="1"/>
  <c r="L357" i="3" s="1"/>
  <c r="K357" i="3" l="1"/>
  <c r="D357" i="3"/>
  <c r="G357" i="3" l="1"/>
  <c r="B358" i="3" s="1"/>
  <c r="L358" i="3" s="1"/>
  <c r="O357" i="3"/>
  <c r="N357" i="3"/>
  <c r="D358" i="3"/>
  <c r="K358" i="3"/>
  <c r="G358" i="3" l="1"/>
  <c r="O358" i="3"/>
  <c r="N358" i="3"/>
  <c r="B359" i="3"/>
  <c r="L359" i="3" s="1"/>
  <c r="K359" i="3" l="1"/>
  <c r="D359" i="3"/>
  <c r="O359" i="3" l="1"/>
  <c r="N359" i="3"/>
  <c r="G359" i="3"/>
  <c r="B360" i="3" l="1"/>
  <c r="L360" i="3" s="1"/>
  <c r="K360" i="3" l="1"/>
  <c r="D360" i="3"/>
  <c r="O360" i="3" l="1"/>
  <c r="N360" i="3"/>
  <c r="G360" i="3"/>
  <c r="B361" i="3" s="1"/>
  <c r="D361" i="3" l="1"/>
  <c r="L361" i="3"/>
  <c r="K361" i="3"/>
  <c r="G361" i="3" l="1"/>
  <c r="O361" i="3"/>
  <c r="N361" i="3"/>
  <c r="B362" i="3"/>
  <c r="L362" i="3" s="1"/>
  <c r="K362" i="3" l="1"/>
  <c r="D362" i="3"/>
  <c r="G362" i="3" l="1"/>
  <c r="B363" i="3" s="1"/>
  <c r="L363" i="3" s="1"/>
  <c r="O362" i="3"/>
  <c r="N362" i="3"/>
  <c r="K363" i="3"/>
  <c r="D363" i="3"/>
  <c r="O363" i="3" l="1"/>
  <c r="N363" i="3"/>
  <c r="G363" i="3"/>
  <c r="B364" i="3" s="1"/>
  <c r="L364" i="3" s="1"/>
  <c r="K364" i="3" l="1"/>
  <c r="D364" i="3"/>
  <c r="G364" i="3"/>
  <c r="O364" i="3" l="1"/>
  <c r="N364" i="3"/>
  <c r="B365" i="3"/>
  <c r="L365" i="3" s="1"/>
  <c r="K365" i="3" l="1"/>
  <c r="D365" i="3"/>
  <c r="G365" i="3" l="1"/>
  <c r="B366" i="3" s="1"/>
  <c r="L366" i="3" s="1"/>
  <c r="O365" i="3"/>
  <c r="N365" i="3"/>
  <c r="D366" i="3"/>
  <c r="K366" i="3"/>
  <c r="O366" i="3" l="1"/>
  <c r="N366" i="3"/>
  <c r="G366" i="3"/>
  <c r="B367" i="3" l="1"/>
  <c r="L367" i="3" s="1"/>
  <c r="D367" i="3" l="1"/>
  <c r="K367" i="3"/>
  <c r="O367" i="3" l="1"/>
  <c r="N367" i="3"/>
  <c r="G367" i="3"/>
  <c r="B368" i="3" l="1"/>
  <c r="L368" i="3" s="1"/>
  <c r="K368" i="3" l="1"/>
  <c r="D368" i="3"/>
  <c r="G368" i="3" l="1"/>
  <c r="B369" i="3" s="1"/>
  <c r="L369" i="3" s="1"/>
  <c r="O368" i="3"/>
  <c r="N368" i="3"/>
  <c r="D369" i="3"/>
  <c r="K369" i="3"/>
  <c r="O369" i="3" l="1"/>
  <c r="N369" i="3"/>
  <c r="G369" i="3"/>
  <c r="B370" i="3" l="1"/>
  <c r="L370" i="3" s="1"/>
  <c r="D370" i="3" l="1"/>
  <c r="K370" i="3"/>
  <c r="O370" i="3" l="1"/>
  <c r="N370" i="3"/>
  <c r="G370" i="3"/>
  <c r="B371" i="3" l="1"/>
  <c r="L371" i="3" s="1"/>
  <c r="K371" i="3" l="1"/>
  <c r="D371" i="3"/>
  <c r="O371" i="3" l="1"/>
  <c r="N371" i="3"/>
  <c r="G371" i="3"/>
  <c r="B372" i="3" l="1"/>
  <c r="L372" i="3" s="1"/>
  <c r="K372" i="3" l="1"/>
  <c r="D372" i="3"/>
  <c r="O372" i="3" l="1"/>
  <c r="N372" i="3"/>
  <c r="G372" i="3"/>
  <c r="B373" i="3" l="1"/>
  <c r="L373" i="3" s="1"/>
  <c r="D373" i="3" l="1"/>
  <c r="K373" i="3"/>
  <c r="O373" i="3" l="1"/>
  <c r="N373" i="3"/>
  <c r="G373" i="3"/>
  <c r="B374" i="3" l="1"/>
  <c r="L374" i="3" s="1"/>
  <c r="K374" i="3" l="1"/>
  <c r="D374" i="3"/>
  <c r="O374" i="3" l="1"/>
  <c r="N374" i="3"/>
  <c r="G374" i="3"/>
  <c r="B375" i="3" s="1"/>
  <c r="D375" i="3" l="1"/>
  <c r="L375" i="3"/>
  <c r="K375" i="3"/>
  <c r="G375" i="3" l="1"/>
  <c r="O375" i="3"/>
  <c r="N375" i="3"/>
  <c r="B376" i="3"/>
  <c r="L376" i="3" s="1"/>
  <c r="K376" i="3" l="1"/>
  <c r="D376" i="3"/>
  <c r="O376" i="3" l="1"/>
  <c r="N376" i="3"/>
  <c r="G376" i="3"/>
  <c r="B377" i="3" l="1"/>
  <c r="L377" i="3" s="1"/>
  <c r="D377" i="3" l="1"/>
  <c r="K377" i="3"/>
  <c r="O377" i="3" l="1"/>
  <c r="N377" i="3"/>
  <c r="G377" i="3"/>
  <c r="B378" i="3" l="1"/>
  <c r="L378" i="3" s="1"/>
  <c r="K378" i="3" l="1"/>
  <c r="D378" i="3"/>
  <c r="O378" i="3" l="1"/>
  <c r="N378" i="3"/>
  <c r="G378" i="3"/>
  <c r="B379" i="3" l="1"/>
  <c r="L379" i="3" s="1"/>
  <c r="D379" i="3" l="1"/>
  <c r="K379" i="3"/>
  <c r="O379" i="3" l="1"/>
  <c r="N379" i="3"/>
  <c r="G379" i="3"/>
  <c r="B380" i="3" l="1"/>
  <c r="L380" i="3" s="1"/>
  <c r="K380" i="3" l="1"/>
  <c r="D380" i="3"/>
  <c r="O380" i="3" l="1"/>
  <c r="N380" i="3"/>
  <c r="G380" i="3"/>
  <c r="B381" i="3" s="1"/>
  <c r="D381" i="3" l="1"/>
  <c r="L381" i="3"/>
  <c r="K381" i="3"/>
  <c r="G381" i="3" l="1"/>
  <c r="B382" i="3" s="1"/>
  <c r="O381" i="3"/>
  <c r="N381" i="3"/>
  <c r="L382" i="3"/>
  <c r="D382" i="3"/>
  <c r="K382" i="3"/>
  <c r="O382" i="3" l="1"/>
  <c r="N382" i="3"/>
  <c r="G382" i="3"/>
  <c r="B383" i="3" l="1"/>
  <c r="L383" i="3" s="1"/>
  <c r="D383" i="3" l="1"/>
  <c r="K383" i="3"/>
  <c r="O383" i="3" l="1"/>
  <c r="N383" i="3"/>
  <c r="G383" i="3"/>
  <c r="B384" i="3" l="1"/>
  <c r="L384" i="3" s="1"/>
  <c r="D384" i="3" l="1"/>
  <c r="K384" i="3"/>
  <c r="O384" i="3" l="1"/>
  <c r="N384" i="3"/>
  <c r="G384" i="3"/>
  <c r="B385" i="3" l="1"/>
  <c r="L385" i="3" s="1"/>
  <c r="K385" i="3" l="1"/>
  <c r="D385" i="3"/>
  <c r="O385" i="3" l="1"/>
  <c r="N385" i="3"/>
  <c r="G385" i="3"/>
  <c r="B386" i="3" l="1"/>
  <c r="L386" i="3" s="1"/>
  <c r="D386" i="3" l="1"/>
  <c r="K386" i="3"/>
  <c r="O386" i="3" l="1"/>
  <c r="N386" i="3"/>
  <c r="G386" i="3"/>
  <c r="B387" i="3" l="1"/>
  <c r="L387" i="3" s="1"/>
  <c r="K387" i="3" l="1"/>
  <c r="D387" i="3"/>
  <c r="O387" i="3" l="1"/>
  <c r="N387" i="3"/>
  <c r="G387" i="3"/>
  <c r="B388" i="3" l="1"/>
  <c r="L388" i="3" s="1"/>
  <c r="K388" i="3" l="1"/>
  <c r="D388" i="3"/>
  <c r="O388" i="3" l="1"/>
  <c r="N388" i="3"/>
  <c r="G388" i="3"/>
  <c r="B389" i="3" l="1"/>
  <c r="L389" i="3" s="1"/>
  <c r="D389" i="3" l="1"/>
  <c r="K389" i="3"/>
  <c r="O389" i="3" l="1"/>
  <c r="N389" i="3"/>
  <c r="G389" i="3"/>
  <c r="B390" i="3" l="1"/>
  <c r="L390" i="3" s="1"/>
  <c r="K390" i="3" l="1"/>
  <c r="D390" i="3"/>
  <c r="G390" i="3" l="1"/>
  <c r="B391" i="3" s="1"/>
  <c r="L391" i="3" s="1"/>
  <c r="O390" i="3"/>
  <c r="N390" i="3"/>
  <c r="D391" i="3"/>
  <c r="K391" i="3"/>
  <c r="O391" i="3" l="1"/>
  <c r="N391" i="3"/>
  <c r="G391" i="3"/>
  <c r="B392" i="3" l="1"/>
  <c r="L392" i="3" s="1"/>
  <c r="D392" i="3" l="1"/>
  <c r="K392" i="3"/>
  <c r="O392" i="3" l="1"/>
  <c r="N392" i="3"/>
  <c r="G392" i="3"/>
  <c r="B393" i="3" l="1"/>
  <c r="L393" i="3" s="1"/>
  <c r="K393" i="3" l="1"/>
  <c r="D393" i="3"/>
  <c r="G393" i="3" l="1"/>
  <c r="B394" i="3" s="1"/>
  <c r="L394" i="3" s="1"/>
  <c r="O393" i="3"/>
  <c r="N393" i="3"/>
  <c r="D394" i="3"/>
  <c r="K394" i="3"/>
  <c r="O394" i="3" l="1"/>
  <c r="N394" i="3"/>
  <c r="G394" i="3"/>
  <c r="B395" i="3" l="1"/>
  <c r="L395" i="3" s="1"/>
  <c r="K395" i="3" l="1"/>
  <c r="D395" i="3"/>
  <c r="G395" i="3" l="1"/>
  <c r="B396" i="3" s="1"/>
  <c r="L396" i="3" s="1"/>
  <c r="O395" i="3"/>
  <c r="N395" i="3"/>
  <c r="K396" i="3"/>
  <c r="D396" i="3"/>
  <c r="O396" i="3" l="1"/>
  <c r="N396" i="3"/>
  <c r="G396" i="3"/>
  <c r="B397" i="3" l="1"/>
  <c r="L397" i="3" s="1"/>
  <c r="D397" i="3" l="1"/>
  <c r="K397" i="3"/>
  <c r="O397" i="3" l="1"/>
  <c r="N397" i="3"/>
  <c r="G397" i="3"/>
  <c r="B398" i="3" l="1"/>
  <c r="L398" i="3" s="1"/>
  <c r="K398" i="3" l="1"/>
  <c r="D398" i="3"/>
  <c r="G398" i="3" l="1"/>
  <c r="B399" i="3" s="1"/>
  <c r="L399" i="3" s="1"/>
  <c r="O398" i="3"/>
  <c r="N398" i="3"/>
  <c r="K399" i="3"/>
  <c r="D399" i="3"/>
  <c r="O399" i="3" l="1"/>
  <c r="N399" i="3"/>
  <c r="G399" i="3"/>
  <c r="B400" i="3" l="1"/>
  <c r="L400" i="3" s="1"/>
  <c r="D400" i="3" l="1"/>
  <c r="K400" i="3"/>
  <c r="O400" i="3" l="1"/>
  <c r="N400" i="3"/>
  <c r="G400" i="3"/>
  <c r="B401" i="3" l="1"/>
  <c r="L401" i="3" s="1"/>
  <c r="D401" i="3" l="1"/>
  <c r="K401" i="3"/>
  <c r="O401" i="3" l="1"/>
  <c r="N401" i="3"/>
  <c r="G401" i="3"/>
  <c r="B402" i="3" l="1"/>
  <c r="L402" i="3" s="1"/>
  <c r="K402" i="3" l="1"/>
  <c r="D402" i="3"/>
  <c r="O402" i="3" l="1"/>
  <c r="N402" i="3"/>
  <c r="G402" i="3"/>
  <c r="B403" i="3" l="1"/>
  <c r="L403" i="3" s="1"/>
  <c r="K403" i="3" l="1"/>
  <c r="D403" i="3"/>
  <c r="O403" i="3" l="1"/>
  <c r="N403" i="3"/>
  <c r="G403" i="3"/>
  <c r="B404" i="3" l="1"/>
  <c r="L404" i="3" s="1"/>
  <c r="D404" i="3" l="1"/>
  <c r="K404" i="3"/>
  <c r="G404" i="3" l="1"/>
  <c r="O404" i="3"/>
  <c r="N404" i="3"/>
  <c r="B405" i="3"/>
  <c r="L405" i="3" s="1"/>
  <c r="K405" i="3" l="1"/>
  <c r="D405" i="3"/>
  <c r="O405" i="3" l="1"/>
  <c r="N405" i="3"/>
  <c r="G405" i="3"/>
  <c r="B406" i="3" l="1"/>
  <c r="L406" i="3" s="1"/>
  <c r="D406" i="3" l="1"/>
  <c r="K406" i="3"/>
  <c r="O406" i="3" l="1"/>
  <c r="N406" i="3"/>
  <c r="G406" i="3"/>
  <c r="B407" i="3" l="1"/>
  <c r="L407" i="3" s="1"/>
  <c r="D407" i="3" l="1"/>
  <c r="K407" i="3"/>
  <c r="O407" i="3" l="1"/>
  <c r="N407" i="3"/>
  <c r="G407" i="3"/>
  <c r="B408" i="3" l="1"/>
  <c r="L408" i="3" s="1"/>
  <c r="D408" i="3" l="1"/>
  <c r="K408" i="3"/>
  <c r="O408" i="3" l="1"/>
  <c r="N408" i="3"/>
  <c r="G408" i="3"/>
  <c r="B409" i="3" l="1"/>
  <c r="L409" i="3" s="1"/>
  <c r="D409" i="3" l="1"/>
  <c r="K409" i="3"/>
  <c r="G409" i="3" l="1"/>
  <c r="O409" i="3"/>
  <c r="N409" i="3"/>
  <c r="B410" i="3"/>
  <c r="L410" i="3" s="1"/>
  <c r="K410" i="3" l="1"/>
  <c r="D410" i="3"/>
  <c r="O410" i="3" l="1"/>
  <c r="N410" i="3"/>
  <c r="G410" i="3"/>
  <c r="B411" i="3" l="1"/>
  <c r="L411" i="3" s="1"/>
  <c r="K411" i="3" l="1"/>
  <c r="D411" i="3"/>
  <c r="O411" i="3" l="1"/>
  <c r="N411" i="3"/>
  <c r="G411" i="3"/>
  <c r="B412" i="3" l="1"/>
  <c r="L412" i="3" s="1"/>
  <c r="D412" i="3" l="1"/>
  <c r="K412" i="3"/>
  <c r="G412" i="3" l="1"/>
  <c r="O412" i="3"/>
  <c r="N412" i="3"/>
  <c r="B413" i="3"/>
  <c r="L413" i="3" s="1"/>
  <c r="D413" i="3" l="1"/>
  <c r="K413" i="3"/>
  <c r="G413" i="3" l="1"/>
  <c r="O413" i="3"/>
  <c r="N413" i="3"/>
  <c r="B414" i="3"/>
  <c r="L414" i="3" s="1"/>
  <c r="K414" i="3" l="1"/>
  <c r="D414" i="3"/>
  <c r="G414" i="3" l="1"/>
  <c r="B415" i="3" s="1"/>
  <c r="L415" i="3" s="1"/>
  <c r="O414" i="3"/>
  <c r="N414" i="3"/>
  <c r="K415" i="3"/>
  <c r="D415" i="3"/>
  <c r="G415" i="3" l="1"/>
  <c r="B416" i="3" s="1"/>
  <c r="L416" i="3" s="1"/>
  <c r="O415" i="3"/>
  <c r="N415" i="3"/>
  <c r="K416" i="3"/>
  <c r="D416" i="3"/>
  <c r="O416" i="3" l="1"/>
  <c r="N416" i="3"/>
  <c r="G416" i="3"/>
  <c r="B417" i="3" l="1"/>
  <c r="L417" i="3" s="1"/>
  <c r="D417" i="3" l="1"/>
  <c r="K417" i="3"/>
  <c r="G417" i="3" l="1"/>
  <c r="O417" i="3"/>
  <c r="N417" i="3"/>
  <c r="B418" i="3"/>
  <c r="L418" i="3" s="1"/>
  <c r="K418" i="3" l="1"/>
  <c r="D418" i="3"/>
  <c r="G418" i="3" l="1"/>
  <c r="B419" i="3" s="1"/>
  <c r="L419" i="3" s="1"/>
  <c r="O418" i="3"/>
  <c r="N418" i="3"/>
  <c r="K419" i="3"/>
  <c r="D419" i="3"/>
  <c r="G419" i="3" l="1"/>
  <c r="B420" i="3" s="1"/>
  <c r="L420" i="3" s="1"/>
  <c r="O419" i="3"/>
  <c r="N419" i="3"/>
  <c r="K420" i="3"/>
  <c r="D420" i="3"/>
  <c r="O420" i="3" l="1"/>
  <c r="N420" i="3"/>
  <c r="G420" i="3"/>
  <c r="B421" i="3" l="1"/>
  <c r="L421" i="3" s="1"/>
  <c r="K421" i="3" l="1"/>
  <c r="D421" i="3"/>
  <c r="G421" i="3" l="1"/>
  <c r="B422" i="3" s="1"/>
  <c r="L422" i="3" s="1"/>
  <c r="O421" i="3"/>
  <c r="N421" i="3"/>
  <c r="D422" i="3"/>
  <c r="K422" i="3"/>
  <c r="O422" i="3" l="1"/>
  <c r="N422" i="3"/>
  <c r="G422" i="3"/>
  <c r="B423" i="3" l="1"/>
  <c r="L423" i="3" s="1"/>
  <c r="D423" i="3" l="1"/>
  <c r="K423" i="3"/>
  <c r="O423" i="3" l="1"/>
  <c r="N423" i="3"/>
  <c r="G423" i="3"/>
  <c r="B424" i="3" l="1"/>
  <c r="L424" i="3" s="1"/>
  <c r="K424" i="3" l="1"/>
  <c r="D424" i="3"/>
  <c r="G424" i="3" l="1"/>
  <c r="B425" i="3" s="1"/>
  <c r="L425" i="3" s="1"/>
  <c r="O424" i="3"/>
  <c r="N424" i="3"/>
  <c r="D425" i="3"/>
  <c r="K425" i="3"/>
  <c r="O425" i="3" l="1"/>
  <c r="N425" i="3"/>
  <c r="G425" i="3"/>
  <c r="B426" i="3" l="1"/>
  <c r="L426" i="3" s="1"/>
  <c r="K426" i="3" l="1"/>
  <c r="D426" i="3"/>
  <c r="G426" i="3" l="1"/>
  <c r="B427" i="3" s="1"/>
  <c r="L427" i="3" s="1"/>
  <c r="O426" i="3"/>
  <c r="N426" i="3"/>
  <c r="D427" i="3"/>
  <c r="K427" i="3"/>
  <c r="O427" i="3" l="1"/>
  <c r="N427" i="3"/>
  <c r="G427" i="3"/>
  <c r="B428" i="3" l="1"/>
  <c r="L428" i="3" s="1"/>
  <c r="K428" i="3" l="1"/>
  <c r="D428" i="3"/>
  <c r="G428" i="3" l="1"/>
  <c r="B429" i="3" s="1"/>
  <c r="L429" i="3" s="1"/>
  <c r="O428" i="3"/>
  <c r="N428" i="3"/>
  <c r="K429" i="3"/>
  <c r="D429" i="3"/>
  <c r="G429" i="3" l="1"/>
  <c r="B430" i="3" s="1"/>
  <c r="L430" i="3" s="1"/>
  <c r="O429" i="3"/>
  <c r="N429" i="3"/>
  <c r="K430" i="3"/>
  <c r="D430" i="3"/>
  <c r="O430" i="3" l="1"/>
  <c r="N430" i="3"/>
  <c r="G430" i="3"/>
  <c r="B431" i="3" l="1"/>
  <c r="L431" i="3" s="1"/>
  <c r="D431" i="3" l="1"/>
  <c r="K431" i="3"/>
  <c r="G431" i="3" l="1"/>
  <c r="O431" i="3"/>
  <c r="N431" i="3"/>
  <c r="B432" i="3"/>
  <c r="L432" i="3" s="1"/>
  <c r="K432" i="3" l="1"/>
  <c r="D432" i="3"/>
  <c r="O432" i="3" l="1"/>
  <c r="N432" i="3"/>
  <c r="G432" i="3"/>
  <c r="B433" i="3" l="1"/>
  <c r="L433" i="3" s="1"/>
  <c r="K433" i="3" l="1"/>
  <c r="D433" i="3"/>
  <c r="O433" i="3" l="1"/>
  <c r="N433" i="3"/>
  <c r="G433" i="3"/>
  <c r="B434" i="3" l="1"/>
  <c r="L434" i="3" s="1"/>
  <c r="K434" i="3" l="1"/>
  <c r="D434" i="3"/>
  <c r="G434" i="3" l="1"/>
  <c r="B435" i="3" s="1"/>
  <c r="L435" i="3" s="1"/>
  <c r="O434" i="3"/>
  <c r="N434" i="3"/>
  <c r="K435" i="3"/>
  <c r="D435" i="3"/>
  <c r="O435" i="3" l="1"/>
  <c r="N435" i="3"/>
  <c r="G435" i="3"/>
  <c r="B436" i="3" l="1"/>
  <c r="L436" i="3" s="1"/>
  <c r="D436" i="3" l="1"/>
  <c r="K436" i="3"/>
  <c r="G436" i="3" l="1"/>
  <c r="O436" i="3"/>
  <c r="N436" i="3"/>
  <c r="B437" i="3"/>
  <c r="L437" i="3" s="1"/>
  <c r="D437" i="3" l="1"/>
  <c r="K437" i="3"/>
  <c r="O437" i="3" l="1"/>
  <c r="N437" i="3"/>
  <c r="G437" i="3"/>
  <c r="B438" i="3" l="1"/>
  <c r="L438" i="3" s="1"/>
  <c r="D438" i="3" l="1"/>
  <c r="K438" i="3"/>
  <c r="O438" i="3" l="1"/>
  <c r="N438" i="3"/>
  <c r="G438" i="3"/>
  <c r="B439" i="3" l="1"/>
  <c r="L439" i="3" s="1"/>
  <c r="K439" i="3" l="1"/>
  <c r="D439" i="3"/>
  <c r="O439" i="3" l="1"/>
  <c r="N439" i="3"/>
  <c r="G439" i="3"/>
  <c r="B440" i="3" l="1"/>
  <c r="L440" i="3" s="1"/>
  <c r="D440" i="3" l="1"/>
  <c r="K440" i="3"/>
  <c r="O440" i="3" l="1"/>
  <c r="N440" i="3"/>
  <c r="G440" i="3"/>
  <c r="B441" i="3" l="1"/>
  <c r="L441" i="3" s="1"/>
  <c r="D441" i="3" l="1"/>
  <c r="K441" i="3"/>
  <c r="O441" i="3" l="1"/>
  <c r="N441" i="3"/>
  <c r="G441" i="3"/>
  <c r="B442" i="3" l="1"/>
  <c r="L442" i="3" s="1"/>
  <c r="D442" i="3" l="1"/>
  <c r="K442" i="3"/>
  <c r="O442" i="3" l="1"/>
  <c r="N442" i="3"/>
  <c r="G442" i="3"/>
  <c r="B443" i="3" l="1"/>
  <c r="L443" i="3" s="1"/>
  <c r="D443" i="3" l="1"/>
  <c r="K443" i="3"/>
  <c r="O443" i="3" l="1"/>
  <c r="N443" i="3"/>
  <c r="G443" i="3"/>
  <c r="B444" i="3" l="1"/>
  <c r="L444" i="3" s="1"/>
  <c r="D444" i="3" l="1"/>
  <c r="K444" i="3"/>
  <c r="O444" i="3" l="1"/>
  <c r="N444" i="3"/>
  <c r="G444" i="3"/>
  <c r="B445" i="3" l="1"/>
  <c r="L445" i="3" s="1"/>
  <c r="K445" i="3" l="1"/>
  <c r="D445" i="3"/>
  <c r="G445" i="3" l="1"/>
  <c r="B446" i="3" s="1"/>
  <c r="L446" i="3" s="1"/>
  <c r="O445" i="3"/>
  <c r="N445" i="3"/>
  <c r="K446" i="3"/>
  <c r="D446" i="3"/>
  <c r="G446" i="3" l="1"/>
  <c r="B447" i="3" s="1"/>
  <c r="L447" i="3" s="1"/>
  <c r="O446" i="3"/>
  <c r="N446" i="3"/>
  <c r="D447" i="3"/>
  <c r="K447" i="3"/>
  <c r="O447" i="3" l="1"/>
  <c r="N447" i="3"/>
  <c r="G447" i="3"/>
  <c r="B448" i="3" l="1"/>
  <c r="L448" i="3" s="1"/>
  <c r="D448" i="3" l="1"/>
  <c r="K448" i="3"/>
  <c r="G448" i="3" l="1"/>
  <c r="O448" i="3"/>
  <c r="N448" i="3"/>
  <c r="B449" i="3"/>
  <c r="L449" i="3" s="1"/>
  <c r="D449" i="3" l="1"/>
  <c r="K449" i="3"/>
  <c r="G449" i="3" l="1"/>
  <c r="O449" i="3"/>
  <c r="N449" i="3"/>
  <c r="B450" i="3"/>
  <c r="L450" i="3" s="1"/>
  <c r="K450" i="3" l="1"/>
  <c r="D450" i="3"/>
  <c r="O450" i="3" l="1"/>
  <c r="N450" i="3"/>
  <c r="G450" i="3"/>
  <c r="B451" i="3" l="1"/>
  <c r="L451" i="3" s="1"/>
  <c r="D451" i="3" l="1"/>
  <c r="K451" i="3"/>
  <c r="G451" i="3" l="1"/>
  <c r="O451" i="3"/>
  <c r="N451" i="3"/>
  <c r="B452" i="3"/>
  <c r="L452" i="3" s="1"/>
  <c r="D452" i="3" l="1"/>
  <c r="K452" i="3"/>
  <c r="O452" i="3" l="1"/>
  <c r="N452" i="3"/>
  <c r="G452" i="3"/>
  <c r="B453" i="3" l="1"/>
  <c r="L453" i="3" s="1"/>
  <c r="D453" i="3" l="1"/>
  <c r="K453" i="3"/>
  <c r="O453" i="3" l="1"/>
  <c r="N453" i="3"/>
  <c r="G453" i="3"/>
  <c r="B454" i="3" l="1"/>
  <c r="L454" i="3" s="1"/>
  <c r="D454" i="3" l="1"/>
  <c r="K454" i="3"/>
  <c r="O454" i="3" l="1"/>
  <c r="N454" i="3"/>
  <c r="G454" i="3"/>
  <c r="B455" i="3" l="1"/>
  <c r="L455" i="3" s="1"/>
  <c r="D455" i="3" l="1"/>
  <c r="K455" i="3"/>
  <c r="G455" i="3" l="1"/>
  <c r="O455" i="3"/>
  <c r="N455" i="3"/>
  <c r="B456" i="3"/>
  <c r="L456" i="3" s="1"/>
  <c r="K456" i="3" l="1"/>
  <c r="D456" i="3"/>
  <c r="O456" i="3" l="1"/>
  <c r="N456" i="3"/>
  <c r="G456" i="3"/>
  <c r="B457" i="3" l="1"/>
  <c r="L457" i="3" s="1"/>
  <c r="D457" i="3" l="1"/>
  <c r="K457" i="3"/>
  <c r="O457" i="3" l="1"/>
  <c r="N457" i="3"/>
  <c r="G457" i="3"/>
  <c r="B458" i="3" l="1"/>
  <c r="L458" i="3" s="1"/>
  <c r="K458" i="3" l="1"/>
  <c r="D458" i="3"/>
  <c r="G458" i="3" l="1"/>
  <c r="B459" i="3" s="1"/>
  <c r="L459" i="3" s="1"/>
  <c r="O458" i="3"/>
  <c r="N458" i="3"/>
  <c r="K459" i="3"/>
  <c r="D459" i="3"/>
  <c r="O459" i="3" l="1"/>
  <c r="N459" i="3"/>
  <c r="G459" i="3"/>
  <c r="B460" i="3" l="1"/>
  <c r="L460" i="3" s="1"/>
  <c r="K460" i="3" l="1"/>
  <c r="D460" i="3"/>
  <c r="G460" i="3" l="1"/>
  <c r="B461" i="3" s="1"/>
  <c r="L461" i="3" s="1"/>
  <c r="O460" i="3"/>
  <c r="N460" i="3"/>
  <c r="D461" i="3"/>
  <c r="K461" i="3"/>
  <c r="G461" i="3" l="1"/>
  <c r="O461" i="3"/>
  <c r="N461" i="3"/>
  <c r="B462" i="3"/>
  <c r="L462" i="3" s="1"/>
  <c r="D462" i="3" l="1"/>
  <c r="K462" i="3"/>
  <c r="O462" i="3" l="1"/>
  <c r="N462" i="3"/>
  <c r="G462" i="3"/>
  <c r="B463" i="3" l="1"/>
  <c r="L463" i="3" s="1"/>
  <c r="K463" i="3" l="1"/>
  <c r="D463" i="3"/>
  <c r="G463" i="3" l="1"/>
  <c r="B464" i="3" s="1"/>
  <c r="L464" i="3" s="1"/>
  <c r="O463" i="3"/>
  <c r="N463" i="3"/>
  <c r="D464" i="3" l="1"/>
  <c r="K464" i="3"/>
  <c r="O464" i="3" l="1"/>
  <c r="N464" i="3"/>
  <c r="G464" i="3"/>
  <c r="B465" i="3"/>
  <c r="L465" i="3" s="1"/>
  <c r="D465" i="3" l="1"/>
  <c r="K465" i="3"/>
  <c r="O465" i="3" l="1"/>
  <c r="N465" i="3"/>
  <c r="G465" i="3"/>
  <c r="B466" i="3" l="1"/>
  <c r="L466" i="3" s="1"/>
  <c r="K466" i="3" l="1"/>
  <c r="D466" i="3"/>
  <c r="G466" i="3" l="1"/>
  <c r="B467" i="3" s="1"/>
  <c r="L467" i="3" s="1"/>
  <c r="O466" i="3"/>
  <c r="N466" i="3"/>
  <c r="D467" i="3"/>
  <c r="K467" i="3"/>
  <c r="O467" i="3" l="1"/>
  <c r="N467" i="3"/>
  <c r="G467" i="3"/>
  <c r="B468" i="3" l="1"/>
  <c r="L468" i="3" s="1"/>
  <c r="K468" i="3" l="1"/>
  <c r="D468" i="3"/>
  <c r="G468" i="3" l="1"/>
  <c r="B469" i="3" s="1"/>
  <c r="L469" i="3" s="1"/>
  <c r="O468" i="3"/>
  <c r="N468" i="3"/>
  <c r="D469" i="3"/>
  <c r="K469" i="3"/>
  <c r="G469" i="3" l="1"/>
  <c r="O469" i="3"/>
  <c r="N469" i="3"/>
  <c r="B470" i="3"/>
  <c r="L470" i="3" s="1"/>
  <c r="K470" i="3" l="1"/>
  <c r="D470" i="3"/>
  <c r="O470" i="3" l="1"/>
  <c r="N470" i="3"/>
  <c r="G470" i="3"/>
  <c r="B471" i="3" l="1"/>
  <c r="L471" i="3" s="1"/>
  <c r="K471" i="3" l="1"/>
  <c r="D471" i="3"/>
  <c r="O471" i="3" l="1"/>
  <c r="N471" i="3"/>
  <c r="G471" i="3"/>
  <c r="B472" i="3" l="1"/>
  <c r="L472" i="3" s="1"/>
  <c r="K472" i="3" l="1"/>
  <c r="D472" i="3"/>
  <c r="G472" i="3" l="1"/>
  <c r="B473" i="3" s="1"/>
  <c r="L473" i="3" s="1"/>
  <c r="O472" i="3"/>
  <c r="N472" i="3"/>
  <c r="D473" i="3"/>
  <c r="K473" i="3"/>
  <c r="O473" i="3" l="1"/>
  <c r="N473" i="3"/>
  <c r="G473" i="3"/>
  <c r="B474" i="3" l="1"/>
  <c r="L474" i="3" s="1"/>
  <c r="D474" i="3" l="1"/>
  <c r="K474" i="3"/>
  <c r="G474" i="3" l="1"/>
  <c r="O474" i="3"/>
  <c r="N474" i="3"/>
  <c r="B475" i="3"/>
  <c r="L475" i="3" s="1"/>
  <c r="D475" i="3" l="1"/>
  <c r="K475" i="3"/>
  <c r="G475" i="3" l="1"/>
  <c r="O475" i="3"/>
  <c r="N475" i="3"/>
  <c r="B476" i="3"/>
  <c r="L476" i="3" s="1"/>
  <c r="K476" i="3" l="1"/>
  <c r="D476" i="3"/>
  <c r="G476" i="3" l="1"/>
  <c r="B477" i="3" s="1"/>
  <c r="L477" i="3" s="1"/>
  <c r="O476" i="3"/>
  <c r="N476" i="3"/>
  <c r="K477" i="3"/>
  <c r="D477" i="3"/>
  <c r="G477" i="3" l="1"/>
  <c r="B478" i="3" s="1"/>
  <c r="L478" i="3" s="1"/>
  <c r="O477" i="3"/>
  <c r="N477" i="3"/>
  <c r="K478" i="3"/>
  <c r="D478" i="3"/>
  <c r="G478" i="3" l="1"/>
  <c r="B479" i="3" s="1"/>
  <c r="L479" i="3" s="1"/>
  <c r="O478" i="3"/>
  <c r="N478" i="3"/>
  <c r="K479" i="3"/>
  <c r="D479" i="3"/>
  <c r="G479" i="3" l="1"/>
  <c r="B480" i="3" s="1"/>
  <c r="L480" i="3" s="1"/>
  <c r="O479" i="3"/>
  <c r="N479" i="3"/>
  <c r="K480" i="3"/>
  <c r="D480" i="3"/>
  <c r="G480" i="3" l="1"/>
  <c r="B481" i="3" s="1"/>
  <c r="L481" i="3" s="1"/>
  <c r="O480" i="3"/>
  <c r="N480" i="3"/>
  <c r="K481" i="3"/>
  <c r="D481" i="3"/>
  <c r="G481" i="3" l="1"/>
  <c r="B482" i="3" s="1"/>
  <c r="L482" i="3" s="1"/>
  <c r="O481" i="3"/>
  <c r="N481" i="3"/>
  <c r="K482" i="3"/>
  <c r="D482" i="3"/>
  <c r="G482" i="3" l="1"/>
  <c r="B483" i="3" s="1"/>
  <c r="L483" i="3" s="1"/>
  <c r="O482" i="3"/>
  <c r="N482" i="3"/>
  <c r="K483" i="3"/>
  <c r="D483" i="3"/>
  <c r="O483" i="3" l="1"/>
  <c r="N483" i="3"/>
  <c r="G483" i="3"/>
  <c r="B484" i="3" l="1"/>
  <c r="L484" i="3" s="1"/>
  <c r="K484" i="3" l="1"/>
  <c r="D484" i="3"/>
  <c r="G484" i="3" l="1"/>
  <c r="B485" i="3" s="1"/>
  <c r="L485" i="3" s="1"/>
  <c r="O484" i="3"/>
  <c r="N484" i="3"/>
  <c r="K485" i="3"/>
  <c r="D485" i="3"/>
  <c r="G485" i="3" l="1"/>
  <c r="B486" i="3" s="1"/>
  <c r="L486" i="3" s="1"/>
  <c r="O485" i="3"/>
  <c r="N485" i="3"/>
  <c r="K486" i="3"/>
  <c r="D486" i="3"/>
  <c r="G486" i="3" l="1"/>
  <c r="B487" i="3" s="1"/>
  <c r="L487" i="3" s="1"/>
  <c r="O486" i="3"/>
  <c r="N486" i="3"/>
  <c r="D487" i="3"/>
  <c r="K487" i="3"/>
  <c r="O487" i="3" l="1"/>
  <c r="N487" i="3"/>
  <c r="G487" i="3"/>
  <c r="B488" i="3" l="1"/>
  <c r="L488" i="3" s="1"/>
  <c r="K488" i="3" l="1"/>
  <c r="D488" i="3"/>
  <c r="G488" i="3" l="1"/>
  <c r="B489" i="3" s="1"/>
  <c r="L489" i="3" s="1"/>
  <c r="O488" i="3"/>
  <c r="N488" i="3"/>
  <c r="K489" i="3"/>
  <c r="D489" i="3"/>
  <c r="O489" i="3" l="1"/>
  <c r="N489" i="3"/>
  <c r="G489" i="3"/>
  <c r="B490" i="3" l="1"/>
  <c r="K490" i="3" l="1"/>
  <c r="D490" i="3"/>
  <c r="G490" i="3" l="1"/>
  <c r="I490" i="3" s="1"/>
  <c r="O490" i="3"/>
  <c r="N490" i="3"/>
  <c r="B491" i="3"/>
  <c r="L490" i="3" s="1"/>
  <c r="K491" i="3" l="1"/>
  <c r="D491" i="3"/>
  <c r="G491" i="3" l="1"/>
  <c r="I491" i="3" s="1"/>
  <c r="O491" i="3"/>
  <c r="N491" i="3"/>
  <c r="B492" i="3"/>
  <c r="L491" i="3" s="1"/>
  <c r="D492" i="3" l="1"/>
  <c r="K492" i="3"/>
  <c r="G492" i="3" l="1"/>
  <c r="I492" i="3" s="1"/>
  <c r="O492" i="3"/>
  <c r="N492" i="3"/>
  <c r="B493" i="3"/>
  <c r="L492" i="3" s="1"/>
  <c r="K493" i="3" l="1"/>
  <c r="D493" i="3"/>
  <c r="G493" i="3" l="1"/>
  <c r="I493" i="3" s="1"/>
  <c r="O493" i="3"/>
  <c r="N493" i="3"/>
  <c r="B494" i="3"/>
  <c r="L493" i="3" s="1"/>
  <c r="K494" i="3" l="1"/>
  <c r="D494" i="3"/>
  <c r="G494" i="3" l="1"/>
  <c r="I494" i="3" s="1"/>
  <c r="B495" i="3" s="1"/>
  <c r="O494" i="3"/>
  <c r="N494" i="3"/>
  <c r="L494" i="3"/>
  <c r="K495" i="3"/>
  <c r="D495" i="3"/>
  <c r="O495" i="3" l="1"/>
  <c r="N495" i="3"/>
  <c r="G495" i="3"/>
  <c r="I495" i="3" s="1"/>
  <c r="B496" i="3" l="1"/>
  <c r="L495" i="3" s="1"/>
  <c r="D496" i="3" l="1"/>
  <c r="K496" i="3"/>
  <c r="G496" i="3" l="1"/>
  <c r="I496" i="3" s="1"/>
  <c r="B497" i="3" s="1"/>
  <c r="L496" i="3" s="1"/>
  <c r="O496" i="3"/>
  <c r="N496" i="3"/>
  <c r="K497" i="3" l="1"/>
  <c r="D497" i="3"/>
  <c r="O497" i="3" l="1"/>
  <c r="N497" i="3"/>
  <c r="G497" i="3"/>
  <c r="I497" i="3" s="1"/>
  <c r="B498" i="3" l="1"/>
  <c r="L497" i="3"/>
  <c r="K498" i="3"/>
  <c r="D498" i="3"/>
  <c r="O498" i="3" l="1"/>
  <c r="N498" i="3"/>
  <c r="G498" i="3"/>
  <c r="I498" i="3" s="1"/>
  <c r="B499" i="3" l="1"/>
  <c r="L498" i="3" s="1"/>
  <c r="K499" i="3"/>
  <c r="O499" i="3" l="1"/>
  <c r="N499" i="3"/>
  <c r="D499" i="3"/>
  <c r="G499" i="3"/>
  <c r="I499" i="3" s="1"/>
  <c r="B500" i="3" l="1"/>
  <c r="L499" i="3" s="1"/>
  <c r="D500" i="3"/>
  <c r="K500" i="3"/>
  <c r="G500" i="3" l="1"/>
  <c r="I500" i="3" s="1"/>
  <c r="O500" i="3"/>
  <c r="N500" i="3"/>
  <c r="B501" i="3"/>
  <c r="L500" i="3" s="1"/>
  <c r="K501" i="3" l="1"/>
  <c r="D501" i="3"/>
  <c r="O501" i="3" l="1"/>
  <c r="N501" i="3"/>
  <c r="G501" i="3"/>
  <c r="I501" i="3" s="1"/>
  <c r="B502" i="3" l="1"/>
  <c r="L501" i="3"/>
  <c r="K502" i="3"/>
  <c r="D502" i="3"/>
  <c r="G502" i="3" l="1"/>
  <c r="I502" i="3" s="1"/>
  <c r="O502" i="3"/>
  <c r="N502" i="3"/>
  <c r="B503" i="3"/>
  <c r="L502" i="3" s="1"/>
  <c r="K503" i="3" l="1"/>
  <c r="D503" i="3"/>
  <c r="G503" i="3" l="1"/>
  <c r="I503" i="3" s="1"/>
  <c r="O503" i="3"/>
  <c r="N503" i="3"/>
  <c r="B504" i="3"/>
  <c r="L503" i="3" s="1"/>
  <c r="K504" i="3" l="1"/>
  <c r="D504" i="3"/>
  <c r="G504" i="3" l="1"/>
  <c r="I504" i="3" s="1"/>
  <c r="O504" i="3"/>
  <c r="N504" i="3"/>
  <c r="B505" i="3"/>
  <c r="L504" i="3" s="1"/>
  <c r="K505" i="3" l="1"/>
  <c r="D505" i="3"/>
  <c r="G505" i="3" l="1"/>
  <c r="I505" i="3" s="1"/>
  <c r="O505" i="3"/>
  <c r="N505" i="3"/>
  <c r="B506" i="3"/>
  <c r="L505" i="3" s="1"/>
  <c r="K506" i="3" l="1"/>
  <c r="D506" i="3"/>
  <c r="G506" i="3" l="1"/>
  <c r="I506" i="3" s="1"/>
  <c r="O506" i="3"/>
  <c r="N506" i="3"/>
  <c r="B507" i="3"/>
  <c r="L506" i="3" s="1"/>
  <c r="K507" i="3" l="1"/>
  <c r="D507" i="3"/>
  <c r="G507" i="3" l="1"/>
  <c r="I507" i="3" s="1"/>
  <c r="O507" i="3"/>
  <c r="N507" i="3"/>
  <c r="B508" i="3"/>
  <c r="L507" i="3" s="1"/>
  <c r="K508" i="3" l="1"/>
  <c r="D508" i="3"/>
  <c r="G508" i="3" l="1"/>
  <c r="I508" i="3" s="1"/>
  <c r="O508" i="3"/>
  <c r="N508" i="3"/>
  <c r="B509" i="3"/>
  <c r="L508" i="3" s="1"/>
  <c r="D509" i="3" l="1"/>
  <c r="K509" i="3"/>
  <c r="G509" i="3" l="1"/>
  <c r="I509" i="3" s="1"/>
  <c r="O509" i="3"/>
  <c r="N509" i="3"/>
  <c r="B510" i="3"/>
  <c r="L509" i="3" s="1"/>
  <c r="K510" i="3" l="1"/>
  <c r="D510" i="3"/>
  <c r="G510" i="3" l="1"/>
  <c r="I510" i="3" s="1"/>
  <c r="B511" i="3" s="1"/>
  <c r="L510" i="3" s="1"/>
  <c r="O510" i="3"/>
  <c r="N510" i="3"/>
  <c r="K511" i="3"/>
  <c r="D511" i="3"/>
  <c r="G511" i="3" l="1"/>
  <c r="I511" i="3" s="1"/>
  <c r="O511" i="3"/>
  <c r="N511" i="3"/>
  <c r="B512" i="3"/>
  <c r="L511" i="3" s="1"/>
  <c r="D512" i="3" l="1"/>
  <c r="K512" i="3"/>
  <c r="G512" i="3" l="1"/>
  <c r="I512" i="3" s="1"/>
  <c r="O512" i="3"/>
  <c r="N512" i="3"/>
  <c r="B513" i="3"/>
  <c r="L512" i="3" s="1"/>
  <c r="D513" i="3" l="1"/>
  <c r="K513" i="3"/>
  <c r="G513" i="3" l="1"/>
  <c r="I513" i="3" s="1"/>
  <c r="O513" i="3"/>
  <c r="N513" i="3"/>
  <c r="B514" i="3"/>
  <c r="L513" i="3" s="1"/>
  <c r="D514" i="3" l="1"/>
  <c r="K514" i="3"/>
  <c r="G514" i="3" l="1"/>
  <c r="I514" i="3" s="1"/>
  <c r="B515" i="3" s="1"/>
  <c r="L514" i="3" s="1"/>
  <c r="O514" i="3"/>
  <c r="N514" i="3"/>
  <c r="D515" i="3"/>
  <c r="K515" i="3"/>
  <c r="G515" i="3" l="1"/>
  <c r="I515" i="3" s="1"/>
  <c r="B516" i="3" s="1"/>
  <c r="L515" i="3" s="1"/>
  <c r="O515" i="3"/>
  <c r="N515" i="3"/>
  <c r="D516" i="3" l="1"/>
  <c r="K516" i="3"/>
  <c r="G516" i="3" l="1"/>
  <c r="I516" i="3" s="1"/>
  <c r="B517" i="3" s="1"/>
  <c r="L516" i="3" s="1"/>
  <c r="O516" i="3"/>
  <c r="N516" i="3"/>
  <c r="D517" i="3" l="1"/>
  <c r="K517" i="3"/>
  <c r="G517" i="3" l="1"/>
  <c r="I517" i="3" s="1"/>
  <c r="O517" i="3"/>
  <c r="N517" i="3"/>
  <c r="B518" i="3"/>
  <c r="L517" i="3" s="1"/>
  <c r="D518" i="3" l="1"/>
  <c r="K518" i="3"/>
  <c r="G518" i="3" l="1"/>
  <c r="I518" i="3" s="1"/>
  <c r="O518" i="3"/>
  <c r="N518" i="3"/>
  <c r="B519" i="3"/>
  <c r="L518" i="3" s="1"/>
  <c r="D519" i="3" l="1"/>
  <c r="K519" i="3"/>
  <c r="G519" i="3" l="1"/>
  <c r="I519" i="3" s="1"/>
  <c r="O519" i="3"/>
  <c r="N519" i="3"/>
  <c r="B520" i="3"/>
  <c r="L519" i="3" s="1"/>
  <c r="K520" i="3" l="1"/>
  <c r="D520" i="3"/>
  <c r="G520" i="3" l="1"/>
  <c r="I520" i="3" s="1"/>
  <c r="B521" i="3" s="1"/>
  <c r="O520" i="3"/>
  <c r="N520" i="3"/>
  <c r="L520" i="3"/>
  <c r="D521" i="3"/>
  <c r="K521" i="3"/>
  <c r="G521" i="3" l="1"/>
  <c r="I521" i="3" s="1"/>
  <c r="O521" i="3"/>
  <c r="N521" i="3"/>
  <c r="B522" i="3"/>
  <c r="L521" i="3" s="1"/>
  <c r="D522" i="3" l="1"/>
  <c r="K522" i="3"/>
  <c r="G522" i="3" l="1"/>
  <c r="I522" i="3" s="1"/>
  <c r="O522" i="3"/>
  <c r="N522" i="3"/>
  <c r="B523" i="3"/>
  <c r="L522" i="3" s="1"/>
  <c r="D523" i="3" l="1"/>
  <c r="K523" i="3"/>
  <c r="O523" i="3" l="1"/>
  <c r="N523" i="3"/>
  <c r="G523" i="3"/>
  <c r="I523" i="3" s="1"/>
  <c r="B524" i="3" l="1"/>
  <c r="L523" i="3" s="1"/>
  <c r="D524" i="3" l="1"/>
  <c r="K524" i="3"/>
  <c r="G524" i="3" l="1"/>
  <c r="I524" i="3" s="1"/>
  <c r="B525" i="3" s="1"/>
  <c r="L524" i="3" s="1"/>
  <c r="O524" i="3"/>
  <c r="N524" i="3"/>
  <c r="K525" i="3"/>
  <c r="D525" i="3"/>
  <c r="G525" i="3" l="1"/>
  <c r="I525" i="3" s="1"/>
  <c r="B526" i="3" s="1"/>
  <c r="O525" i="3"/>
  <c r="N525" i="3"/>
  <c r="L525" i="3"/>
  <c r="K526" i="3"/>
  <c r="D526" i="3"/>
  <c r="G526" i="3" l="1"/>
  <c r="I526" i="3" s="1"/>
  <c r="B527" i="3" s="1"/>
  <c r="L526" i="3" s="1"/>
  <c r="O526" i="3"/>
  <c r="N526" i="3"/>
  <c r="D527" i="3"/>
  <c r="K527" i="3"/>
  <c r="G527" i="3" l="1"/>
  <c r="I527" i="3" s="1"/>
  <c r="O527" i="3"/>
  <c r="N527" i="3"/>
  <c r="B528" i="3"/>
  <c r="L527" i="3" s="1"/>
  <c r="K528" i="3" l="1"/>
  <c r="D528" i="3"/>
  <c r="G528" i="3" l="1"/>
  <c r="I528" i="3" s="1"/>
  <c r="B529" i="3" s="1"/>
  <c r="O528" i="3"/>
  <c r="N528" i="3"/>
  <c r="L528" i="3"/>
  <c r="D529" i="3"/>
  <c r="K529" i="3"/>
  <c r="G529" i="3" l="1"/>
  <c r="I529" i="3" s="1"/>
  <c r="B530" i="3" s="1"/>
  <c r="O529" i="3"/>
  <c r="N529" i="3"/>
  <c r="L529" i="3"/>
  <c r="D530" i="3"/>
  <c r="K530" i="3"/>
  <c r="G530" i="3" l="1"/>
  <c r="I530" i="3" s="1"/>
  <c r="O530" i="3"/>
  <c r="N530" i="3"/>
  <c r="B531" i="3"/>
  <c r="L530" i="3" s="1"/>
  <c r="D531" i="3" l="1"/>
  <c r="K531" i="3"/>
  <c r="G531" i="3" l="1"/>
  <c r="I531" i="3" s="1"/>
  <c r="O531" i="3"/>
  <c r="N531" i="3"/>
  <c r="B532" i="3"/>
  <c r="L531" i="3" s="1"/>
  <c r="D532" i="3" l="1"/>
  <c r="K532" i="3"/>
  <c r="G532" i="3" l="1"/>
  <c r="I532" i="3" s="1"/>
  <c r="O532" i="3"/>
  <c r="N532" i="3"/>
  <c r="B533" i="3"/>
  <c r="L532" i="3" s="1"/>
  <c r="K533" i="3" l="1"/>
  <c r="D533" i="3"/>
  <c r="G533" i="3" l="1"/>
  <c r="I533" i="3" s="1"/>
  <c r="B534" i="3" s="1"/>
  <c r="L533" i="3" s="1"/>
  <c r="O533" i="3"/>
  <c r="N533" i="3"/>
  <c r="K534" i="3"/>
  <c r="D534" i="3"/>
  <c r="G534" i="3" l="1"/>
  <c r="I534" i="3" s="1"/>
  <c r="O534" i="3"/>
  <c r="N534" i="3"/>
  <c r="B535" i="3"/>
  <c r="L534" i="3" s="1"/>
  <c r="D535" i="3" l="1"/>
  <c r="K535" i="3"/>
  <c r="G535" i="3" l="1"/>
  <c r="I535" i="3" s="1"/>
  <c r="O535" i="3"/>
  <c r="N535" i="3"/>
  <c r="B536" i="3"/>
  <c r="L535" i="3" s="1"/>
  <c r="K536" i="3" l="1"/>
  <c r="D536" i="3"/>
  <c r="G536" i="3" l="1"/>
  <c r="I536" i="3" s="1"/>
  <c r="B537" i="3" s="1"/>
  <c r="K537" i="3" s="1"/>
  <c r="O536" i="3"/>
  <c r="N536" i="3"/>
  <c r="O537" i="3" l="1"/>
  <c r="N537" i="3"/>
  <c r="D537" i="3"/>
  <c r="G537" i="3" s="1"/>
  <c r="I537" i="3" s="1"/>
  <c r="B538" i="3" s="1"/>
  <c r="L537" i="3" s="1"/>
  <c r="L536" i="3"/>
  <c r="K538" i="3" l="1"/>
  <c r="D538" i="3"/>
  <c r="G538" i="3" l="1"/>
  <c r="I538" i="3" s="1"/>
  <c r="O538" i="3"/>
  <c r="N538" i="3"/>
  <c r="B539" i="3"/>
  <c r="L538" i="3" s="1"/>
  <c r="K539" i="3" l="1"/>
  <c r="D539" i="3"/>
  <c r="G539" i="3" l="1"/>
  <c r="O539" i="3"/>
  <c r="N539" i="3"/>
  <c r="B540" i="3"/>
  <c r="L539" i="3" s="1"/>
  <c r="D540" i="3" l="1"/>
  <c r="K540" i="3"/>
  <c r="G540" i="3" l="1"/>
  <c r="O540" i="3"/>
  <c r="N540" i="3"/>
  <c r="B541" i="3"/>
  <c r="L540" i="3" s="1"/>
  <c r="D541" i="3" l="1"/>
  <c r="K541" i="3"/>
  <c r="G541" i="3" l="1"/>
  <c r="O541" i="3"/>
  <c r="N541" i="3"/>
  <c r="B542" i="3"/>
  <c r="L541" i="3" s="1"/>
  <c r="D542" i="3" l="1"/>
  <c r="K542" i="3"/>
  <c r="G542" i="3" l="1"/>
  <c r="O542" i="3"/>
  <c r="N542" i="3"/>
  <c r="B543" i="3"/>
  <c r="L542" i="3" s="1"/>
  <c r="K543" i="3" l="1"/>
  <c r="D543" i="3"/>
  <c r="G543" i="3" l="1"/>
  <c r="O543" i="3"/>
  <c r="N543" i="3"/>
  <c r="B544" i="3"/>
  <c r="L543" i="3" s="1"/>
  <c r="D544" i="3" l="1"/>
  <c r="K544" i="3"/>
  <c r="G544" i="3" l="1"/>
  <c r="O544" i="3"/>
  <c r="N544" i="3"/>
  <c r="B545" i="3"/>
  <c r="L544" i="3" s="1"/>
  <c r="D545" i="3" l="1"/>
  <c r="K545" i="3"/>
  <c r="G545" i="3" l="1"/>
  <c r="O545" i="3"/>
  <c r="N545" i="3"/>
  <c r="B546" i="3"/>
  <c r="L545" i="3" s="1"/>
  <c r="K546" i="3" l="1"/>
  <c r="D546" i="3"/>
  <c r="G546" i="3" l="1"/>
  <c r="O546" i="3"/>
  <c r="N546" i="3"/>
  <c r="B547" i="3"/>
  <c r="L546" i="3" s="1"/>
  <c r="K547" i="3" l="1"/>
  <c r="D547" i="3"/>
  <c r="G547" i="3" l="1"/>
  <c r="O547" i="3"/>
  <c r="N547" i="3"/>
  <c r="B548" i="3"/>
  <c r="L547" i="3" s="1"/>
  <c r="D548" i="3" l="1"/>
  <c r="K548" i="3"/>
  <c r="G548" i="3" l="1"/>
  <c r="O548" i="3"/>
  <c r="N548" i="3"/>
  <c r="B549" i="3"/>
  <c r="L548" i="3" s="1"/>
  <c r="K549" i="3" l="1"/>
  <c r="D549" i="3"/>
  <c r="G549" i="3" l="1"/>
  <c r="O549" i="3"/>
  <c r="N549" i="3"/>
  <c r="B550" i="3"/>
  <c r="L549" i="3" s="1"/>
  <c r="D550" i="3" l="1"/>
  <c r="K550" i="3"/>
  <c r="G550" i="3" l="1"/>
  <c r="O550" i="3"/>
  <c r="N550" i="3"/>
  <c r="B551" i="3"/>
  <c r="L550" i="3" s="1"/>
  <c r="D551" i="3" l="1"/>
  <c r="K551" i="3"/>
  <c r="G551" i="3" l="1"/>
  <c r="O551" i="3"/>
  <c r="N551" i="3"/>
  <c r="B552" i="3"/>
  <c r="L551" i="3" s="1"/>
  <c r="D552" i="3" l="1"/>
  <c r="K552" i="3"/>
  <c r="G552" i="3" l="1"/>
  <c r="O552" i="3"/>
  <c r="N552" i="3"/>
  <c r="B553" i="3"/>
  <c r="L552" i="3" s="1"/>
  <c r="K553" i="3" l="1"/>
  <c r="D553" i="3"/>
  <c r="G553" i="3" l="1"/>
  <c r="B554" i="3" s="1"/>
  <c r="O553" i="3"/>
  <c r="N553" i="3"/>
  <c r="L553" i="3"/>
  <c r="D554" i="3"/>
  <c r="K554" i="3"/>
  <c r="G554" i="3" l="1"/>
  <c r="O554" i="3"/>
  <c r="N554" i="3"/>
  <c r="B555" i="3"/>
  <c r="L554" i="3" s="1"/>
  <c r="K555" i="3" l="1"/>
  <c r="D555" i="3"/>
  <c r="G555" i="3" l="1"/>
  <c r="B556" i="3" s="1"/>
  <c r="O555" i="3"/>
  <c r="N555" i="3"/>
  <c r="L555" i="3"/>
  <c r="D556" i="3"/>
  <c r="K556" i="3"/>
  <c r="G556" i="3" l="1"/>
  <c r="O556" i="3"/>
  <c r="N556" i="3"/>
  <c r="B557" i="3"/>
  <c r="L556" i="3" s="1"/>
  <c r="D557" i="3" l="1"/>
  <c r="K557" i="3"/>
  <c r="G557" i="3" l="1"/>
  <c r="O557" i="3"/>
  <c r="N557" i="3"/>
  <c r="B558" i="3"/>
  <c r="L557" i="3" s="1"/>
  <c r="D558" i="3" l="1"/>
  <c r="K558" i="3"/>
  <c r="G558" i="3" l="1"/>
  <c r="O558" i="3"/>
  <c r="N558" i="3"/>
  <c r="B559" i="3"/>
  <c r="L558" i="3" s="1"/>
  <c r="K559" i="3" l="1"/>
  <c r="D559" i="3"/>
  <c r="G559" i="3" l="1"/>
  <c r="B560" i="3" s="1"/>
  <c r="K560" i="3" s="1"/>
  <c r="O559" i="3"/>
  <c r="N559" i="3"/>
  <c r="L559" i="3"/>
  <c r="D560" i="3" l="1"/>
  <c r="G560" i="3"/>
  <c r="O560" i="3"/>
  <c r="N560" i="3"/>
  <c r="B561" i="3"/>
  <c r="L560" i="3" s="1"/>
  <c r="D561" i="3" l="1"/>
  <c r="K561" i="3"/>
  <c r="G561" i="3" l="1"/>
  <c r="O561" i="3"/>
  <c r="N561" i="3"/>
  <c r="B562" i="3"/>
  <c r="L561" i="3" s="1"/>
  <c r="K562" i="3" l="1"/>
  <c r="D562" i="3"/>
  <c r="O562" i="3" l="1"/>
  <c r="N562" i="3"/>
  <c r="G562" i="3"/>
  <c r="B563" i="3" l="1"/>
  <c r="L562" i="3"/>
  <c r="K563" i="3"/>
  <c r="D563" i="3"/>
  <c r="G563" i="3" l="1"/>
  <c r="B564" i="3" s="1"/>
  <c r="O563" i="3"/>
  <c r="N563" i="3"/>
  <c r="L563" i="3"/>
  <c r="K564" i="3"/>
  <c r="D564" i="3"/>
  <c r="G564" i="3" l="1"/>
  <c r="O564" i="3"/>
  <c r="N564" i="3"/>
  <c r="B565" i="3"/>
  <c r="L564" i="3" s="1"/>
  <c r="K565" i="3" l="1"/>
  <c r="D565" i="3"/>
  <c r="G565" i="3" l="1"/>
  <c r="B566" i="3" s="1"/>
  <c r="O565" i="3"/>
  <c r="N565" i="3"/>
  <c r="L565" i="3"/>
  <c r="K566" i="3"/>
  <c r="D566" i="3"/>
  <c r="G566" i="3" l="1"/>
  <c r="O566" i="3"/>
  <c r="N566" i="3"/>
  <c r="B567" i="3"/>
  <c r="L566" i="3" s="1"/>
  <c r="D567" i="3" l="1"/>
  <c r="K567" i="3"/>
  <c r="G567" i="3" l="1"/>
  <c r="O567" i="3"/>
  <c r="N567" i="3"/>
  <c r="B568" i="3"/>
  <c r="L567" i="3" s="1"/>
  <c r="D568" i="3" l="1"/>
  <c r="K568" i="3"/>
  <c r="G568" i="3" l="1"/>
  <c r="O568" i="3"/>
  <c r="N568" i="3"/>
  <c r="B569" i="3"/>
  <c r="L568" i="3" s="1"/>
  <c r="D569" i="3" l="1"/>
  <c r="K569" i="3"/>
  <c r="G569" i="3" l="1"/>
  <c r="O569" i="3"/>
  <c r="N569" i="3"/>
  <c r="B570" i="3"/>
  <c r="L569" i="3" s="1"/>
  <c r="D570" i="3" l="1"/>
  <c r="K570" i="3"/>
  <c r="G570" i="3" l="1"/>
  <c r="O570" i="3"/>
  <c r="N570" i="3"/>
  <c r="B571" i="3"/>
  <c r="L570" i="3" s="1"/>
  <c r="K571" i="3" l="1"/>
  <c r="D571" i="3"/>
  <c r="G571" i="3" l="1"/>
  <c r="O571" i="3"/>
  <c r="N571" i="3"/>
  <c r="B572" i="3"/>
  <c r="L571" i="3" s="1"/>
  <c r="D572" i="3" l="1"/>
  <c r="K572" i="3"/>
  <c r="G572" i="3" l="1"/>
  <c r="B573" i="3" s="1"/>
  <c r="O572" i="3"/>
  <c r="N572" i="3"/>
  <c r="L572" i="3"/>
  <c r="K573" i="3"/>
  <c r="D573" i="3"/>
  <c r="G573" i="3" l="1"/>
  <c r="O573" i="3"/>
  <c r="N573" i="3"/>
  <c r="B574" i="3"/>
  <c r="L573" i="3" s="1"/>
  <c r="D574" i="3" l="1"/>
  <c r="K574" i="3"/>
  <c r="G574" i="3" l="1"/>
  <c r="O574" i="3"/>
  <c r="N574" i="3"/>
  <c r="B575" i="3"/>
  <c r="L574" i="3" s="1"/>
  <c r="K575" i="3" l="1"/>
  <c r="D575" i="3"/>
  <c r="G575" i="3" l="1"/>
  <c r="O575" i="3"/>
  <c r="N575" i="3"/>
  <c r="B576" i="3"/>
  <c r="L575" i="3" s="1"/>
  <c r="K576" i="3" l="1"/>
  <c r="D576" i="3"/>
  <c r="G576" i="3" l="1"/>
  <c r="B577" i="3" s="1"/>
  <c r="O576" i="3"/>
  <c r="N576" i="3"/>
  <c r="L576" i="3"/>
  <c r="D577" i="3"/>
  <c r="K577" i="3"/>
  <c r="G577" i="3" l="1"/>
  <c r="O577" i="3"/>
  <c r="N577" i="3"/>
  <c r="B578" i="3"/>
  <c r="L577" i="3" s="1"/>
  <c r="K578" i="3" l="1"/>
  <c r="D578" i="3"/>
  <c r="G578" i="3" l="1"/>
  <c r="O578" i="3"/>
  <c r="N578" i="3"/>
  <c r="B579" i="3"/>
  <c r="L578" i="3" s="1"/>
  <c r="K579" i="3" l="1"/>
  <c r="D579" i="3"/>
  <c r="G579" i="3" l="1"/>
  <c r="B580" i="3" s="1"/>
  <c r="D580" i="3" s="1"/>
  <c r="O579" i="3"/>
  <c r="N579" i="3"/>
  <c r="L579" i="3"/>
  <c r="K580" i="3"/>
  <c r="G580" i="3" l="1"/>
  <c r="O580" i="3"/>
  <c r="N580" i="3"/>
  <c r="B581" i="3"/>
  <c r="L580" i="3" s="1"/>
  <c r="K581" i="3" l="1"/>
  <c r="D581" i="3"/>
  <c r="G581" i="3" l="1"/>
  <c r="O581" i="3"/>
  <c r="N581" i="3"/>
  <c r="B582" i="3"/>
  <c r="L581" i="3" s="1"/>
  <c r="K582" i="3" l="1"/>
  <c r="D582" i="3"/>
  <c r="G582" i="3" l="1"/>
  <c r="O582" i="3"/>
  <c r="N582" i="3"/>
  <c r="B583" i="3"/>
  <c r="L582" i="3" s="1"/>
  <c r="D583" i="3" l="1"/>
  <c r="K583" i="3"/>
  <c r="G583" i="3" l="1"/>
  <c r="O583" i="3"/>
  <c r="N583" i="3"/>
  <c r="B584" i="3"/>
  <c r="L583" i="3" s="1"/>
  <c r="K584" i="3" l="1"/>
  <c r="D584" i="3"/>
  <c r="G584" i="3" l="1"/>
  <c r="O584" i="3"/>
  <c r="N584" i="3"/>
  <c r="B585" i="3"/>
  <c r="L584" i="3" s="1"/>
  <c r="D585" i="3" l="1"/>
  <c r="K585" i="3"/>
  <c r="G585" i="3" l="1"/>
  <c r="O585" i="3"/>
  <c r="N585" i="3"/>
  <c r="B586" i="3"/>
  <c r="L585" i="3" s="1"/>
  <c r="K586" i="3" l="1"/>
  <c r="D586" i="3"/>
  <c r="G586" i="3" l="1"/>
  <c r="B587" i="3" s="1"/>
  <c r="O586" i="3"/>
  <c r="N586" i="3"/>
  <c r="L586" i="3"/>
  <c r="K587" i="3"/>
  <c r="D587" i="3"/>
  <c r="G587" i="3" l="1"/>
  <c r="O587" i="3"/>
  <c r="N587" i="3"/>
  <c r="B588" i="3"/>
  <c r="L587" i="3" s="1"/>
  <c r="K588" i="3" l="1"/>
  <c r="D588" i="3"/>
  <c r="G588" i="3" l="1"/>
  <c r="B589" i="3" s="1"/>
  <c r="O588" i="3"/>
  <c r="N588" i="3"/>
  <c r="L588" i="3"/>
  <c r="K589" i="3"/>
  <c r="D589" i="3"/>
  <c r="O589" i="3" l="1"/>
  <c r="N589" i="3"/>
  <c r="G589" i="3"/>
  <c r="B590" i="3" s="1"/>
  <c r="L589" i="3" l="1"/>
  <c r="K590" i="3"/>
  <c r="D590" i="3"/>
  <c r="O590" i="3" l="1"/>
  <c r="N590" i="3"/>
  <c r="G590" i="3"/>
  <c r="B591" i="3" s="1"/>
  <c r="D591" i="3" s="1"/>
  <c r="L590" i="3" l="1"/>
  <c r="K591" i="3"/>
  <c r="G591" i="3" l="1"/>
  <c r="B592" i="3" s="1"/>
  <c r="O591" i="3"/>
  <c r="N591" i="3"/>
  <c r="L591" i="3"/>
  <c r="K592" i="3"/>
  <c r="D592" i="3"/>
  <c r="G592" i="3" l="1"/>
  <c r="O592" i="3"/>
  <c r="N592" i="3"/>
  <c r="B593" i="3"/>
  <c r="L592" i="3" s="1"/>
  <c r="K593" i="3" l="1"/>
  <c r="D593" i="3"/>
  <c r="G593" i="3" l="1"/>
  <c r="O593" i="3"/>
  <c r="N593" i="3"/>
  <c r="B594" i="3"/>
  <c r="L593" i="3" s="1"/>
  <c r="K594" i="3" l="1"/>
  <c r="D594" i="3"/>
  <c r="G594" i="3" l="1"/>
  <c r="O594" i="3"/>
  <c r="N594" i="3"/>
  <c r="B595" i="3"/>
  <c r="L594" i="3" s="1"/>
  <c r="D595" i="3" l="1"/>
  <c r="K595" i="3"/>
  <c r="G595" i="3" l="1"/>
  <c r="O595" i="3"/>
  <c r="N595" i="3"/>
  <c r="B596" i="3"/>
  <c r="L595" i="3" s="1"/>
  <c r="K596" i="3" l="1"/>
  <c r="D596" i="3"/>
  <c r="O596" i="3" l="1"/>
  <c r="N596" i="3"/>
  <c r="G596" i="3"/>
  <c r="B597" i="3" l="1"/>
  <c r="K597" i="3" s="1"/>
  <c r="L596" i="3"/>
  <c r="D597" i="3"/>
  <c r="G597" i="3"/>
  <c r="B598" i="3" s="1"/>
  <c r="O597" i="3" l="1"/>
  <c r="N597" i="3"/>
  <c r="L597" i="3"/>
  <c r="D598" i="3"/>
  <c r="K598" i="3"/>
  <c r="G598" i="3" l="1"/>
  <c r="O598" i="3"/>
  <c r="N598" i="3"/>
  <c r="B599" i="3"/>
  <c r="K599" i="3" s="1"/>
  <c r="O599" i="3" l="1"/>
  <c r="N599" i="3"/>
  <c r="L598" i="3"/>
  <c r="D599" i="3"/>
  <c r="G599" i="3"/>
  <c r="B600" i="3" l="1"/>
  <c r="L599" i="3" s="1"/>
  <c r="K600" i="3" l="1"/>
  <c r="D600" i="3"/>
  <c r="O600" i="3" l="1"/>
  <c r="N600" i="3"/>
  <c r="G600" i="3"/>
  <c r="B601" i="3" l="1"/>
  <c r="K601" i="3" s="1"/>
  <c r="G601" i="3" s="1"/>
  <c r="B602" i="3" s="1"/>
  <c r="L600" i="3"/>
  <c r="D601" i="3"/>
  <c r="O601" i="3" l="1"/>
  <c r="N601" i="3"/>
  <c r="L601" i="3"/>
  <c r="K602" i="3"/>
  <c r="D602" i="3"/>
  <c r="O602" i="3" l="1"/>
  <c r="N602" i="3"/>
  <c r="G602" i="3"/>
  <c r="B603" i="3" s="1"/>
  <c r="D603" i="3" s="1"/>
  <c r="L602" i="3" l="1"/>
  <c r="K603" i="3"/>
  <c r="G603" i="3" l="1"/>
  <c r="B604" i="3" s="1"/>
  <c r="D604" i="3" s="1"/>
  <c r="O603" i="3"/>
  <c r="N603" i="3"/>
  <c r="L603" i="3"/>
  <c r="K604" i="3"/>
  <c r="G604" i="3" l="1"/>
  <c r="B605" i="3" s="1"/>
  <c r="O604" i="3"/>
  <c r="N604" i="3"/>
  <c r="L604" i="3"/>
  <c r="K605" i="3"/>
  <c r="D605" i="3"/>
  <c r="O605" i="3" l="1"/>
  <c r="N605" i="3"/>
  <c r="G605" i="3"/>
  <c r="B606" i="3" s="1"/>
  <c r="L605" i="3" l="1"/>
  <c r="K606" i="3"/>
  <c r="D606" i="3"/>
  <c r="O606" i="3" l="1"/>
  <c r="N606" i="3"/>
  <c r="G606" i="3"/>
  <c r="B607" i="3" s="1"/>
  <c r="L606" i="3" l="1"/>
  <c r="K607" i="3"/>
  <c r="D607" i="3"/>
  <c r="O607" i="3" l="1"/>
  <c r="N607" i="3"/>
  <c r="G607" i="3"/>
  <c r="B608" i="3" s="1"/>
  <c r="L607" i="3" l="1"/>
  <c r="D608" i="3"/>
  <c r="K608" i="3"/>
  <c r="G608" i="3" l="1"/>
  <c r="O608" i="3"/>
  <c r="N608" i="3"/>
  <c r="B609" i="3"/>
  <c r="L608" i="3" s="1"/>
  <c r="K609" i="3" l="1"/>
  <c r="D609" i="3"/>
  <c r="O609" i="3" l="1"/>
  <c r="N609" i="3"/>
  <c r="G609" i="3"/>
  <c r="B610" i="3" l="1"/>
  <c r="L609" i="3"/>
  <c r="K610" i="3"/>
  <c r="D610" i="3"/>
  <c r="O610" i="3" l="1"/>
  <c r="N610" i="3"/>
  <c r="G610" i="3"/>
  <c r="B611" i="3" s="1"/>
  <c r="L610" i="3" l="1"/>
  <c r="K611" i="3"/>
  <c r="D611" i="3"/>
  <c r="O611" i="3" l="1"/>
  <c r="N611" i="3"/>
  <c r="G611" i="3"/>
  <c r="B612" i="3" s="1"/>
  <c r="L611" i="3" l="1"/>
  <c r="K612" i="3"/>
  <c r="D612" i="3"/>
  <c r="G612" i="3" l="1"/>
  <c r="O612" i="3"/>
  <c r="N612" i="3"/>
  <c r="B613" i="3"/>
  <c r="L612" i="3" s="1"/>
  <c r="K613" i="3" l="1"/>
  <c r="D613" i="3"/>
  <c r="O613" i="3" l="1"/>
  <c r="N613" i="3"/>
  <c r="G613" i="3"/>
  <c r="B614" i="3" l="1"/>
  <c r="L613" i="3"/>
  <c r="K614" i="3"/>
  <c r="D614" i="3"/>
  <c r="O614" i="3" l="1"/>
  <c r="N614" i="3"/>
  <c r="G614" i="3"/>
  <c r="B615" i="3" s="1"/>
  <c r="L614" i="3" l="1"/>
  <c r="K615" i="3"/>
  <c r="D615" i="3"/>
  <c r="O615" i="3" l="1"/>
  <c r="N615" i="3"/>
  <c r="G615" i="3"/>
  <c r="B616" i="3" s="1"/>
  <c r="L615" i="3" l="1"/>
  <c r="D616" i="3"/>
  <c r="K616" i="3"/>
  <c r="G616" i="3" l="1"/>
  <c r="O616" i="3"/>
  <c r="N616" i="3"/>
  <c r="B617" i="3"/>
  <c r="L616" i="3" s="1"/>
  <c r="D617" i="3" l="1"/>
  <c r="K617" i="3"/>
  <c r="G617" i="3" l="1"/>
  <c r="O617" i="3"/>
  <c r="N617" i="3"/>
  <c r="B618" i="3"/>
  <c r="L617" i="3" s="1"/>
  <c r="D618" i="3" l="1"/>
  <c r="K618" i="3"/>
  <c r="G618" i="3" l="1"/>
  <c r="O618" i="3"/>
  <c r="N618" i="3"/>
  <c r="B619" i="3"/>
  <c r="L618" i="3" s="1"/>
  <c r="D619" i="3" l="1"/>
  <c r="K619" i="3"/>
  <c r="G619" i="3" l="1"/>
  <c r="O619" i="3"/>
  <c r="N619" i="3"/>
  <c r="B620" i="3"/>
  <c r="L619" i="3" s="1"/>
  <c r="D620" i="3" l="1"/>
  <c r="K620" i="3"/>
  <c r="G620" i="3" l="1"/>
  <c r="O620" i="3"/>
  <c r="N620" i="3"/>
  <c r="B621" i="3"/>
  <c r="L620" i="3" s="1"/>
  <c r="K621" i="3" l="1"/>
  <c r="D621" i="3"/>
  <c r="O621" i="3" l="1"/>
  <c r="N621" i="3"/>
  <c r="G621" i="3"/>
  <c r="B622" i="3" l="1"/>
  <c r="L621" i="3"/>
  <c r="K622" i="3"/>
  <c r="D622" i="3"/>
  <c r="G622" i="3" l="1"/>
  <c r="B623" i="3" s="1"/>
  <c r="O622" i="3"/>
  <c r="N622" i="3"/>
  <c r="L622" i="3"/>
  <c r="D623" i="3"/>
  <c r="K623" i="3"/>
  <c r="G623" i="3" l="1"/>
  <c r="O623" i="3"/>
  <c r="N623" i="3"/>
  <c r="B624" i="3"/>
  <c r="L623" i="3" s="1"/>
  <c r="K624" i="3" l="1"/>
  <c r="D624" i="3"/>
  <c r="O624" i="3" l="1"/>
  <c r="N624" i="3"/>
  <c r="G624" i="3"/>
  <c r="B625" i="3" l="1"/>
  <c r="D625" i="3" s="1"/>
  <c r="L624" i="3"/>
  <c r="K625" i="3"/>
  <c r="G625" i="3" l="1"/>
  <c r="B626" i="3" s="1"/>
  <c r="O625" i="3"/>
  <c r="N625" i="3"/>
  <c r="L625" i="3"/>
  <c r="D626" i="3"/>
  <c r="K626" i="3"/>
  <c r="G626" i="3" l="1"/>
  <c r="O626" i="3"/>
  <c r="N626" i="3"/>
  <c r="B627" i="3"/>
  <c r="L626" i="3" s="1"/>
  <c r="D627" i="3" l="1"/>
  <c r="K627" i="3"/>
  <c r="G627" i="3" l="1"/>
  <c r="O627" i="3"/>
  <c r="N627" i="3"/>
  <c r="B628" i="3"/>
  <c r="L627" i="3" s="1"/>
  <c r="K628" i="3" l="1"/>
  <c r="D628" i="3"/>
  <c r="O628" i="3" l="1"/>
  <c r="N628" i="3"/>
  <c r="G628" i="3"/>
  <c r="B629" i="3" l="1"/>
  <c r="K629" i="3" s="1"/>
  <c r="L628" i="3"/>
  <c r="D629" i="3"/>
  <c r="G629" i="3"/>
  <c r="B630" i="3" s="1"/>
  <c r="O629" i="3" l="1"/>
  <c r="N629" i="3"/>
  <c r="L629" i="3"/>
  <c r="K630" i="3"/>
  <c r="D630" i="3"/>
  <c r="O630" i="3" l="1"/>
  <c r="N630" i="3"/>
  <c r="G630" i="3"/>
  <c r="B631" i="3" s="1"/>
  <c r="K631" i="3" s="1"/>
  <c r="O631" i="3" l="1"/>
  <c r="N631" i="3"/>
  <c r="L630" i="3"/>
  <c r="D631" i="3"/>
  <c r="G631" i="3"/>
  <c r="B632" i="3" s="1"/>
  <c r="L631" i="3" l="1"/>
  <c r="D632" i="3"/>
  <c r="K632" i="3"/>
  <c r="G632" i="3" l="1"/>
  <c r="O632" i="3"/>
  <c r="N632" i="3"/>
  <c r="B633" i="3"/>
  <c r="L632" i="3" s="1"/>
  <c r="D633" i="3" l="1"/>
  <c r="K633" i="3"/>
  <c r="G633" i="3" l="1"/>
  <c r="O633" i="3"/>
  <c r="N633" i="3"/>
  <c r="B634" i="3"/>
  <c r="L633" i="3" s="1"/>
  <c r="K634" i="3" l="1"/>
  <c r="D634" i="3"/>
  <c r="O634" i="3" l="1"/>
  <c r="N634" i="3"/>
  <c r="G634" i="3"/>
  <c r="B635" i="3" l="1"/>
  <c r="K635" i="3" s="1"/>
  <c r="L634" i="3"/>
  <c r="D635" i="3"/>
  <c r="G635" i="3"/>
  <c r="B636" i="3" s="1"/>
  <c r="O635" i="3" l="1"/>
  <c r="N635" i="3"/>
  <c r="L635" i="3"/>
  <c r="K636" i="3"/>
  <c r="D636" i="3"/>
  <c r="O636" i="3" l="1"/>
  <c r="N636" i="3"/>
  <c r="G636" i="3"/>
  <c r="B637" i="3" s="1"/>
  <c r="K637" i="3" s="1"/>
  <c r="O637" i="3" l="1"/>
  <c r="N637" i="3"/>
  <c r="L636" i="3"/>
  <c r="D637" i="3"/>
  <c r="G637" i="3"/>
  <c r="B638" i="3" s="1"/>
  <c r="L637" i="3" l="1"/>
  <c r="K638" i="3"/>
  <c r="D638" i="3"/>
  <c r="G638" i="3" l="1"/>
  <c r="B639" i="3" s="1"/>
  <c r="O638" i="3"/>
  <c r="N638" i="3"/>
  <c r="L638" i="3"/>
  <c r="K639" i="3"/>
  <c r="D639" i="3"/>
  <c r="O639" i="3" l="1"/>
  <c r="N639" i="3"/>
  <c r="G639" i="3"/>
  <c r="B640" i="3" s="1"/>
  <c r="L639" i="3" l="1"/>
  <c r="D640" i="3"/>
  <c r="K640" i="3"/>
  <c r="G640" i="3" l="1"/>
  <c r="O640" i="3"/>
  <c r="N640" i="3"/>
  <c r="B641" i="3"/>
  <c r="L640" i="3" s="1"/>
  <c r="D641" i="3" l="1"/>
  <c r="K641" i="3"/>
  <c r="G641" i="3" l="1"/>
  <c r="O641" i="3"/>
  <c r="N641" i="3"/>
  <c r="B642" i="3"/>
  <c r="L641" i="3" s="1"/>
  <c r="K642" i="3" l="1"/>
  <c r="D642" i="3"/>
  <c r="O642" i="3" l="1"/>
  <c r="N642" i="3"/>
  <c r="G642" i="3"/>
  <c r="B643" i="3" l="1"/>
  <c r="K643" i="3" s="1"/>
  <c r="L642" i="3"/>
  <c r="D643" i="3"/>
  <c r="G643" i="3"/>
  <c r="B644" i="3" s="1"/>
  <c r="O643" i="3" l="1"/>
  <c r="N643" i="3"/>
  <c r="L643" i="3"/>
  <c r="D644" i="3"/>
  <c r="K644" i="3"/>
  <c r="G644" i="3" l="1"/>
  <c r="O644" i="3"/>
  <c r="N644" i="3"/>
  <c r="B645" i="3"/>
  <c r="L644" i="3" s="1"/>
  <c r="K645" i="3" l="1"/>
  <c r="D645" i="3"/>
  <c r="O645" i="3" l="1"/>
  <c r="N645" i="3"/>
  <c r="G645" i="3"/>
  <c r="B646" i="3" l="1"/>
  <c r="D646" i="3" s="1"/>
  <c r="L645" i="3"/>
  <c r="K646" i="3"/>
  <c r="G646" i="3" l="1"/>
  <c r="B647" i="3" s="1"/>
  <c r="O646" i="3"/>
  <c r="N646" i="3"/>
  <c r="L646" i="3"/>
  <c r="K647" i="3"/>
  <c r="D647" i="3"/>
  <c r="O647" i="3" l="1"/>
  <c r="N647" i="3"/>
  <c r="G647" i="3"/>
  <c r="B648" i="3" s="1"/>
  <c r="D648" i="3" s="1"/>
  <c r="L647" i="3" l="1"/>
  <c r="K648" i="3"/>
  <c r="G648" i="3" l="1"/>
  <c r="B649" i="3" s="1"/>
  <c r="O648" i="3"/>
  <c r="N648" i="3"/>
  <c r="L648" i="3"/>
  <c r="K649" i="3"/>
  <c r="D649" i="3"/>
  <c r="G649" i="3" l="1"/>
  <c r="B650" i="3" s="1"/>
  <c r="O649" i="3"/>
  <c r="N649" i="3"/>
  <c r="L649" i="3"/>
  <c r="D650" i="3"/>
  <c r="K650" i="3"/>
  <c r="G650" i="3" l="1"/>
  <c r="B651" i="3" s="1"/>
  <c r="O650" i="3"/>
  <c r="N650" i="3"/>
  <c r="L650" i="3"/>
  <c r="D651" i="3"/>
  <c r="K651" i="3"/>
  <c r="G651" i="3" l="1"/>
  <c r="B652" i="3" s="1"/>
  <c r="O651" i="3"/>
  <c r="N651" i="3"/>
  <c r="L651" i="3"/>
  <c r="K652" i="3"/>
  <c r="D652" i="3"/>
  <c r="O652" i="3" l="1"/>
  <c r="N652" i="3"/>
  <c r="G652" i="3"/>
  <c r="B653" i="3" s="1"/>
  <c r="K653" i="3" s="1"/>
  <c r="O653" i="3" l="1"/>
  <c r="N653" i="3"/>
  <c r="L652" i="3"/>
  <c r="D653" i="3"/>
  <c r="G653" i="3" s="1"/>
  <c r="B654" i="3" l="1"/>
  <c r="L653" i="3" s="1"/>
  <c r="K654" i="3" l="1"/>
  <c r="D654" i="3"/>
  <c r="G654" i="3" l="1"/>
  <c r="O654" i="3"/>
  <c r="N654" i="3"/>
  <c r="B655" i="3"/>
  <c r="L654" i="3" s="1"/>
  <c r="K655" i="3" l="1"/>
  <c r="D655" i="3"/>
  <c r="G655" i="3" l="1"/>
  <c r="O655" i="3"/>
  <c r="N655" i="3"/>
  <c r="B656" i="3"/>
  <c r="L655" i="3" s="1"/>
  <c r="K656" i="3" l="1"/>
  <c r="D656" i="3"/>
  <c r="G656" i="3" l="1"/>
  <c r="O656" i="3"/>
  <c r="N656" i="3"/>
  <c r="B657" i="3"/>
  <c r="L656" i="3" s="1"/>
  <c r="K657" i="3" l="1"/>
  <c r="D657" i="3"/>
  <c r="G657" i="3" l="1"/>
  <c r="O657" i="3"/>
  <c r="N657" i="3"/>
  <c r="B658" i="3"/>
  <c r="L657" i="3" s="1"/>
  <c r="D658" i="3" l="1"/>
  <c r="K658" i="3"/>
  <c r="G658" i="3" l="1"/>
  <c r="O658" i="3"/>
  <c r="N658" i="3"/>
  <c r="B659" i="3"/>
  <c r="L658" i="3" s="1"/>
  <c r="D659" i="3" l="1"/>
  <c r="K659" i="3"/>
  <c r="O659" i="3" l="1"/>
  <c r="N659" i="3"/>
  <c r="G659" i="3"/>
  <c r="B660" i="3" l="1"/>
  <c r="L659" i="3"/>
  <c r="K660" i="3"/>
  <c r="D660" i="3"/>
  <c r="O660" i="3" l="1"/>
  <c r="N660" i="3"/>
  <c r="G660" i="3"/>
  <c r="B661" i="3" s="1"/>
  <c r="L660" i="3" l="1"/>
  <c r="K661" i="3"/>
  <c r="D661" i="3"/>
  <c r="G661" i="3" l="1"/>
  <c r="O661" i="3"/>
  <c r="N661" i="3"/>
  <c r="B662" i="3"/>
  <c r="L661" i="3" s="1"/>
  <c r="K662" i="3" l="1"/>
  <c r="D662" i="3"/>
  <c r="O662" i="3" l="1"/>
  <c r="N662" i="3"/>
  <c r="G662" i="3"/>
  <c r="B663" i="3"/>
  <c r="L662" i="3" s="1"/>
  <c r="D663" i="3" l="1"/>
  <c r="K663" i="3"/>
  <c r="G663" i="3" l="1"/>
  <c r="B664" i="3" s="1"/>
  <c r="O663" i="3"/>
  <c r="N663" i="3"/>
  <c r="L663" i="3"/>
  <c r="K664" i="3"/>
  <c r="D664" i="3"/>
  <c r="O664" i="3" l="1"/>
  <c r="N664" i="3"/>
  <c r="G664" i="3"/>
  <c r="B665" i="3"/>
  <c r="L664" i="3" s="1"/>
  <c r="D665" i="3" l="1"/>
  <c r="K665" i="3"/>
  <c r="G665" i="3" l="1"/>
  <c r="O665" i="3"/>
  <c r="N665" i="3"/>
  <c r="B666" i="3"/>
  <c r="L665" i="3" s="1"/>
  <c r="D666" i="3" l="1"/>
  <c r="K666" i="3"/>
  <c r="G666" i="3" l="1"/>
  <c r="O666" i="3"/>
  <c r="N666" i="3"/>
  <c r="B667" i="3"/>
  <c r="L666" i="3" s="1"/>
  <c r="K667" i="3" l="1"/>
  <c r="D667" i="3"/>
  <c r="O667" i="3" l="1"/>
  <c r="N667" i="3"/>
  <c r="G667" i="3"/>
  <c r="B668" i="3" l="1"/>
  <c r="K668" i="3" s="1"/>
  <c r="L667" i="3"/>
  <c r="D668" i="3"/>
  <c r="G668" i="3" s="1"/>
  <c r="B669" i="3" s="1"/>
  <c r="O668" i="3" l="1"/>
  <c r="N668" i="3"/>
  <c r="L668" i="3"/>
  <c r="D669" i="3"/>
  <c r="K669" i="3"/>
  <c r="G669" i="3" l="1"/>
  <c r="O669" i="3"/>
  <c r="N669" i="3"/>
  <c r="B670" i="3"/>
  <c r="L669" i="3" s="1"/>
  <c r="K670" i="3" l="1"/>
  <c r="D670" i="3"/>
  <c r="O670" i="3" l="1"/>
  <c r="N670" i="3"/>
  <c r="G670" i="3"/>
  <c r="B671" i="3" l="1"/>
  <c r="K671" i="3" s="1"/>
  <c r="L670" i="3"/>
  <c r="D671" i="3"/>
  <c r="G671" i="3" s="1"/>
  <c r="B672" i="3" s="1"/>
  <c r="K672" i="3" s="1"/>
  <c r="O672" i="3" l="1"/>
  <c r="N672" i="3"/>
  <c r="O671" i="3"/>
  <c r="N671" i="3"/>
  <c r="L671" i="3"/>
  <c r="D672" i="3"/>
  <c r="G672" i="3" s="1"/>
  <c r="B673" i="3" l="1"/>
  <c r="L672" i="3" s="1"/>
  <c r="D673" i="3" l="1"/>
  <c r="K673" i="3"/>
  <c r="G673" i="3" l="1"/>
  <c r="B674" i="3" s="1"/>
  <c r="K674" i="3" s="1"/>
  <c r="O673" i="3"/>
  <c r="N673" i="3"/>
  <c r="D674" i="3"/>
  <c r="G674" i="3" s="1"/>
  <c r="B675" i="3" s="1"/>
  <c r="L673" i="3"/>
  <c r="O674" i="3" l="1"/>
  <c r="N674" i="3"/>
  <c r="L674" i="3"/>
  <c r="K675" i="3"/>
  <c r="D675" i="3"/>
  <c r="G675" i="3" l="1"/>
  <c r="O675" i="3"/>
  <c r="N675" i="3"/>
  <c r="B676" i="3"/>
  <c r="L675" i="3" s="1"/>
  <c r="D676" i="3" l="1"/>
  <c r="K676" i="3"/>
  <c r="G676" i="3" l="1"/>
  <c r="O676" i="3"/>
  <c r="N676" i="3"/>
  <c r="B677" i="3"/>
  <c r="L676" i="3" s="1"/>
  <c r="K677" i="3" l="1"/>
  <c r="D677" i="3"/>
  <c r="O677" i="3" l="1"/>
  <c r="N677" i="3"/>
  <c r="G677" i="3"/>
  <c r="B678" i="3" s="1"/>
  <c r="L677" i="3" s="1"/>
  <c r="K678" i="3" l="1"/>
  <c r="D678" i="3"/>
  <c r="O678" i="3" l="1"/>
  <c r="N678" i="3"/>
  <c r="G678" i="3"/>
  <c r="B679" i="3" s="1"/>
  <c r="D679" i="3" l="1"/>
  <c r="L678" i="3"/>
  <c r="K679" i="3"/>
  <c r="G679" i="3" l="1"/>
  <c r="B680" i="3" s="1"/>
  <c r="O679" i="3"/>
  <c r="N679" i="3"/>
  <c r="L679" i="3"/>
  <c r="K680" i="3"/>
  <c r="D680" i="3"/>
  <c r="O680" i="3" l="1"/>
  <c r="N680" i="3"/>
  <c r="G680" i="3"/>
  <c r="B681" i="3" s="1"/>
  <c r="L680" i="3" s="1"/>
  <c r="K681" i="3" l="1"/>
  <c r="D681" i="3"/>
  <c r="G681" i="3" l="1"/>
  <c r="O681" i="3"/>
  <c r="N681" i="3"/>
  <c r="B682" i="3"/>
  <c r="L681" i="3" s="1"/>
  <c r="K682" i="3" l="1"/>
  <c r="D682" i="3"/>
  <c r="G682" i="3" l="1"/>
  <c r="O682" i="3"/>
  <c r="N682" i="3"/>
  <c r="B683" i="3"/>
  <c r="L682" i="3" s="1"/>
  <c r="D683" i="3" l="1"/>
  <c r="K683" i="3"/>
  <c r="G683" i="3" l="1"/>
  <c r="O683" i="3"/>
  <c r="N683" i="3"/>
  <c r="B684" i="3"/>
  <c r="L683" i="3" s="1"/>
  <c r="D684" i="3" l="1"/>
  <c r="K684" i="3"/>
  <c r="O684" i="3" l="1"/>
  <c r="N684" i="3"/>
  <c r="G684" i="3"/>
  <c r="B685" i="3" s="1"/>
  <c r="L684" i="3" s="1"/>
  <c r="K685" i="3" l="1"/>
  <c r="D685" i="3"/>
  <c r="O685" i="3" l="1"/>
  <c r="N685" i="3"/>
  <c r="G685" i="3"/>
  <c r="B686" i="3" l="1"/>
  <c r="L685" i="3" s="1"/>
  <c r="K686" i="3" l="1"/>
  <c r="D686" i="3"/>
  <c r="G686" i="3" l="1"/>
  <c r="B687" i="3" s="1"/>
  <c r="L686" i="3" s="1"/>
  <c r="O686" i="3"/>
  <c r="N686" i="3"/>
  <c r="K687" i="3"/>
  <c r="D687" i="3"/>
  <c r="O687" i="3" l="1"/>
  <c r="N687" i="3"/>
  <c r="G687" i="3"/>
  <c r="B688" i="3" s="1"/>
  <c r="K688" i="3" l="1"/>
  <c r="L687" i="3"/>
  <c r="D688" i="3"/>
  <c r="G688" i="3"/>
  <c r="B689" i="3" s="1"/>
  <c r="K689" i="3" s="1"/>
  <c r="O689" i="3" l="1"/>
  <c r="N689" i="3"/>
  <c r="O688" i="3"/>
  <c r="N688" i="3"/>
  <c r="L688" i="3"/>
  <c r="D689" i="3"/>
  <c r="G689" i="3" s="1"/>
  <c r="B690" i="3" l="1"/>
  <c r="B691" i="3" s="1"/>
  <c r="D691" i="3" l="1"/>
  <c r="K691" i="3"/>
  <c r="B692" i="3"/>
  <c r="L689" i="3"/>
  <c r="L690" i="3" s="1"/>
  <c r="L691" i="3" s="1"/>
  <c r="D690" i="3"/>
  <c r="K690" i="3"/>
  <c r="G690" i="3" l="1"/>
  <c r="O690" i="3"/>
  <c r="N690" i="3"/>
  <c r="G691" i="3"/>
  <c r="O691" i="3"/>
  <c r="N691" i="3"/>
  <c r="L692" i="3"/>
  <c r="K692" i="3"/>
  <c r="D692" i="3"/>
  <c r="B693" i="3"/>
  <c r="G692" i="3" l="1"/>
  <c r="O692" i="3"/>
  <c r="N692" i="3"/>
  <c r="K693" i="3"/>
  <c r="D693" i="3"/>
  <c r="B694" i="3"/>
  <c r="L693" i="3"/>
  <c r="O693" i="3" l="1"/>
  <c r="N693" i="3"/>
  <c r="L694" i="3"/>
  <c r="G693" i="3"/>
  <c r="K694" i="3"/>
  <c r="D694" i="3"/>
  <c r="B695" i="3"/>
  <c r="O694" i="3" l="1"/>
  <c r="N694" i="3"/>
  <c r="K695" i="3"/>
  <c r="B696" i="3"/>
  <c r="D695" i="3"/>
  <c r="G694" i="3"/>
  <c r="L695" i="3"/>
  <c r="L696" i="3" s="1"/>
  <c r="O695" i="3" l="1"/>
  <c r="N695" i="3"/>
  <c r="G695" i="3"/>
  <c r="K696" i="3"/>
  <c r="D696" i="3"/>
  <c r="B697" i="3"/>
  <c r="O696" i="3" l="1"/>
  <c r="N696" i="3"/>
  <c r="G696" i="3"/>
  <c r="K697" i="3"/>
  <c r="D697" i="3"/>
  <c r="B698" i="3"/>
  <c r="L697" i="3"/>
  <c r="O697" i="3" l="1"/>
  <c r="N697" i="3"/>
  <c r="G697" i="3"/>
  <c r="L698" i="3"/>
  <c r="K698" i="3"/>
  <c r="D698" i="3"/>
  <c r="G698" i="3" s="1"/>
  <c r="B699" i="3"/>
  <c r="O698" i="3" l="1"/>
  <c r="N698" i="3"/>
  <c r="K699" i="3"/>
  <c r="D699" i="3"/>
  <c r="B700" i="3"/>
  <c r="L699" i="3"/>
  <c r="L700" i="3" s="1"/>
  <c r="O699" i="3" l="1"/>
  <c r="N699" i="3"/>
  <c r="G699" i="3"/>
  <c r="K700" i="3"/>
  <c r="D700" i="3"/>
  <c r="B701" i="3"/>
  <c r="G700" i="3" l="1"/>
  <c r="O700" i="3"/>
  <c r="N700" i="3"/>
  <c r="K701" i="3"/>
  <c r="D701" i="3"/>
  <c r="B702" i="3"/>
  <c r="L701" i="3"/>
  <c r="L702" i="3" s="1"/>
  <c r="G701" i="3" l="1"/>
  <c r="O701" i="3"/>
  <c r="N701" i="3"/>
  <c r="K702" i="3"/>
  <c r="D702" i="3"/>
  <c r="B703" i="3"/>
  <c r="O702" i="3" l="1"/>
  <c r="N702" i="3"/>
  <c r="G702" i="3"/>
  <c r="K703" i="3"/>
  <c r="D703" i="3"/>
  <c r="B704" i="3"/>
  <c r="L703" i="3"/>
  <c r="O703" i="3" l="1"/>
  <c r="N703" i="3"/>
  <c r="G703" i="3"/>
  <c r="L704" i="3"/>
  <c r="K704" i="3"/>
  <c r="D704" i="3"/>
  <c r="B705" i="3"/>
  <c r="O704" i="3" l="1"/>
  <c r="N704" i="3"/>
  <c r="G704" i="3"/>
  <c r="K705" i="3"/>
  <c r="D705" i="3"/>
  <c r="B706" i="3"/>
  <c r="L705" i="3"/>
  <c r="L706" i="3" s="1"/>
  <c r="O705" i="3" l="1"/>
  <c r="N705" i="3"/>
  <c r="G705" i="3"/>
  <c r="K706" i="3"/>
  <c r="B707" i="3"/>
  <c r="D706" i="3"/>
  <c r="O706" i="3" l="1"/>
  <c r="N706" i="3"/>
  <c r="G706" i="3"/>
  <c r="K707" i="3"/>
  <c r="D707" i="3"/>
  <c r="B708" i="3"/>
  <c r="L707" i="3"/>
  <c r="L708" i="3" s="1"/>
  <c r="O707" i="3" l="1"/>
  <c r="N707" i="3"/>
  <c r="G707" i="3"/>
  <c r="K708" i="3"/>
  <c r="D708" i="3"/>
  <c r="B709" i="3"/>
  <c r="O708" i="3" l="1"/>
  <c r="N708" i="3"/>
  <c r="G708" i="3"/>
  <c r="K709" i="3"/>
  <c r="D709" i="3"/>
  <c r="B710" i="3"/>
  <c r="L709" i="3"/>
  <c r="L710" i="3" s="1"/>
  <c r="O709" i="3" l="1"/>
  <c r="N709" i="3"/>
  <c r="G709" i="3"/>
  <c r="K710" i="3"/>
  <c r="D710" i="3"/>
  <c r="B711" i="3"/>
  <c r="O710" i="3" l="1"/>
  <c r="N710" i="3"/>
  <c r="G710" i="3"/>
  <c r="K711" i="3"/>
  <c r="B712" i="3"/>
  <c r="D711" i="3"/>
  <c r="G711" i="3" s="1"/>
  <c r="L711" i="3"/>
  <c r="L712" i="3" s="1"/>
  <c r="O711" i="3" l="1"/>
  <c r="N711" i="3"/>
  <c r="K712" i="3"/>
  <c r="D712" i="3"/>
  <c r="G712" i="3" s="1"/>
  <c r="B713" i="3"/>
  <c r="O712" i="3" l="1"/>
  <c r="N712" i="3"/>
  <c r="K713" i="3"/>
  <c r="D713" i="3"/>
  <c r="G713" i="3" s="1"/>
  <c r="B714" i="3"/>
  <c r="L713" i="3"/>
  <c r="L714" i="3" s="1"/>
  <c r="O713" i="3" l="1"/>
  <c r="N713" i="3"/>
  <c r="K714" i="3"/>
  <c r="D714" i="3"/>
  <c r="G714" i="3" s="1"/>
  <c r="B715" i="3"/>
  <c r="O714" i="3" l="1"/>
  <c r="N714" i="3"/>
  <c r="K715" i="3"/>
  <c r="D715" i="3"/>
  <c r="B716" i="3"/>
  <c r="L715" i="3"/>
  <c r="L716" i="3" l="1"/>
  <c r="O715" i="3"/>
  <c r="N715" i="3"/>
  <c r="G715" i="3"/>
  <c r="K716" i="3"/>
  <c r="D716" i="3"/>
  <c r="B717" i="3"/>
  <c r="O716" i="3" l="1"/>
  <c r="N716" i="3"/>
  <c r="G716" i="3"/>
  <c r="K717" i="3"/>
  <c r="D717" i="3"/>
  <c r="B718" i="3"/>
  <c r="L717" i="3"/>
  <c r="L718" i="3" s="1"/>
  <c r="O717" i="3" l="1"/>
  <c r="N717" i="3"/>
  <c r="G717" i="3"/>
  <c r="K718" i="3"/>
  <c r="D718" i="3"/>
  <c r="B719" i="3"/>
  <c r="O718" i="3" l="1"/>
  <c r="N718" i="3"/>
  <c r="G718" i="3"/>
  <c r="K719" i="3"/>
  <c r="D719" i="3"/>
  <c r="B720" i="3"/>
  <c r="L719" i="3"/>
  <c r="L720" i="3" s="1"/>
  <c r="O719" i="3" l="1"/>
  <c r="N719" i="3"/>
  <c r="G719" i="3"/>
  <c r="K720" i="3"/>
  <c r="D720" i="3"/>
  <c r="B721" i="3"/>
  <c r="G720" i="3" l="1"/>
  <c r="O720" i="3"/>
  <c r="N720" i="3"/>
  <c r="K721" i="3"/>
  <c r="D721" i="3"/>
  <c r="B722" i="3"/>
  <c r="L721" i="3"/>
  <c r="L722" i="3" s="1"/>
  <c r="G721" i="3" l="1"/>
  <c r="O721" i="3"/>
  <c r="N721" i="3"/>
  <c r="K722" i="3"/>
  <c r="B723" i="3"/>
  <c r="D722" i="3"/>
  <c r="G722" i="3" s="1"/>
  <c r="O722" i="3" l="1"/>
  <c r="N722" i="3"/>
  <c r="K723" i="3"/>
  <c r="D723" i="3"/>
  <c r="G723" i="3" s="1"/>
  <c r="B724" i="3"/>
  <c r="L723" i="3"/>
  <c r="L724" i="3" l="1"/>
  <c r="O723" i="3"/>
  <c r="N723" i="3"/>
  <c r="K724" i="3"/>
  <c r="D724" i="3"/>
  <c r="G724" i="3" s="1"/>
  <c r="B725" i="3"/>
  <c r="O724" i="3" l="1"/>
  <c r="N724" i="3"/>
  <c r="K725" i="3"/>
  <c r="D725" i="3"/>
  <c r="G725" i="3" s="1"/>
  <c r="B726" i="3"/>
  <c r="L725" i="3"/>
  <c r="L726" i="3" l="1"/>
  <c r="O725" i="3"/>
  <c r="N725" i="3"/>
  <c r="K726" i="3"/>
  <c r="D726" i="3"/>
  <c r="B727" i="3"/>
  <c r="G726" i="3" l="1"/>
  <c r="O726" i="3"/>
  <c r="N726" i="3"/>
  <c r="K727" i="3"/>
  <c r="B728" i="3"/>
  <c r="D727" i="3"/>
  <c r="L727" i="3"/>
  <c r="L728" i="3" s="1"/>
  <c r="G727" i="3" l="1"/>
  <c r="O727" i="3"/>
  <c r="N727" i="3"/>
  <c r="K728" i="3"/>
  <c r="D728" i="3"/>
  <c r="B729" i="3"/>
  <c r="G728" i="3" l="1"/>
  <c r="O728" i="3"/>
  <c r="N728" i="3"/>
  <c r="K729" i="3"/>
  <c r="D729" i="3"/>
  <c r="B730" i="3"/>
  <c r="L729" i="3"/>
  <c r="L730" i="3" s="1"/>
  <c r="O729" i="3" l="1"/>
  <c r="N729" i="3"/>
  <c r="G729" i="3"/>
  <c r="K730" i="3"/>
  <c r="D730" i="3"/>
  <c r="B731" i="3"/>
  <c r="O730" i="3" l="1"/>
  <c r="N730" i="3"/>
  <c r="G730" i="3"/>
  <c r="K731" i="3"/>
  <c r="D731" i="3"/>
  <c r="B732" i="3"/>
  <c r="L731" i="3"/>
  <c r="L732" i="3" s="1"/>
  <c r="O731" i="3" l="1"/>
  <c r="N731" i="3"/>
  <c r="G731" i="3"/>
  <c r="K732" i="3"/>
  <c r="D732" i="3"/>
  <c r="B733" i="3"/>
  <c r="G732" i="3" l="1"/>
  <c r="O732" i="3"/>
  <c r="N732" i="3"/>
  <c r="K733" i="3"/>
  <c r="D733" i="3"/>
  <c r="G733" i="3" s="1"/>
  <c r="B734" i="3"/>
  <c r="L733" i="3"/>
  <c r="L734" i="3" s="1"/>
  <c r="O733" i="3" l="1"/>
  <c r="N733" i="3"/>
  <c r="K734" i="3"/>
  <c r="D734" i="3"/>
  <c r="G734" i="3" s="1"/>
  <c r="B735" i="3"/>
  <c r="O734" i="3" l="1"/>
  <c r="N734" i="3"/>
  <c r="K735" i="3"/>
  <c r="D735" i="3"/>
  <c r="G735" i="3" s="1"/>
  <c r="B736" i="3"/>
  <c r="L735" i="3"/>
  <c r="L736" i="3" s="1"/>
  <c r="O735" i="3" l="1"/>
  <c r="N735" i="3"/>
  <c r="K736" i="3"/>
  <c r="D736" i="3"/>
  <c r="G736" i="3" s="1"/>
  <c r="B737" i="3"/>
  <c r="O736" i="3" l="1"/>
  <c r="N736" i="3"/>
  <c r="K737" i="3"/>
  <c r="D737" i="3"/>
  <c r="G737" i="3" s="1"/>
  <c r="B738" i="3"/>
  <c r="L737" i="3"/>
  <c r="L738" i="3" s="1"/>
  <c r="O737" i="3" l="1"/>
  <c r="N737" i="3"/>
  <c r="K738" i="3"/>
  <c r="B739" i="3"/>
  <c r="D738" i="3"/>
  <c r="G738" i="3" s="1"/>
  <c r="O738" i="3" l="1"/>
  <c r="N738" i="3"/>
  <c r="K739" i="3"/>
  <c r="D739" i="3"/>
  <c r="G739" i="3" s="1"/>
  <c r="B740" i="3"/>
  <c r="L739" i="3"/>
  <c r="L740" i="3" l="1"/>
  <c r="O739" i="3"/>
  <c r="N739" i="3"/>
  <c r="K740" i="3"/>
  <c r="D740" i="3"/>
  <c r="G740" i="3" s="1"/>
  <c r="B741" i="3"/>
  <c r="O740" i="3" l="1"/>
  <c r="N740" i="3"/>
  <c r="K741" i="3"/>
  <c r="D741" i="3"/>
  <c r="G741" i="3" s="1"/>
  <c r="B742" i="3"/>
  <c r="L741" i="3"/>
  <c r="L742" i="3" l="1"/>
  <c r="O741" i="3"/>
  <c r="N741" i="3"/>
  <c r="K742" i="3"/>
  <c r="D742" i="3"/>
  <c r="G742" i="3" s="1"/>
  <c r="B743" i="3"/>
  <c r="O742" i="3" l="1"/>
  <c r="N742" i="3"/>
  <c r="K743" i="3"/>
  <c r="B744" i="3"/>
  <c r="D743" i="3"/>
  <c r="L743" i="3"/>
  <c r="L744" i="3" s="1"/>
  <c r="O743" i="3" l="1"/>
  <c r="N743" i="3"/>
  <c r="G743" i="3"/>
  <c r="K744" i="3"/>
  <c r="D744" i="3"/>
  <c r="B745" i="3"/>
  <c r="O744" i="3" l="1"/>
  <c r="N744" i="3"/>
  <c r="G744" i="3"/>
  <c r="K745" i="3"/>
  <c r="D745" i="3"/>
  <c r="B746" i="3"/>
  <c r="L745" i="3"/>
  <c r="L746" i="3" s="1"/>
  <c r="G745" i="3" l="1"/>
  <c r="O745" i="3"/>
  <c r="N745" i="3"/>
  <c r="K746" i="3"/>
  <c r="D746" i="3"/>
  <c r="G746" i="3" s="1"/>
  <c r="B747" i="3"/>
  <c r="O746" i="3" l="1"/>
  <c r="N746" i="3"/>
  <c r="K747" i="3"/>
  <c r="D747" i="3"/>
  <c r="G747" i="3" s="1"/>
  <c r="B748" i="3"/>
  <c r="L747" i="3"/>
  <c r="L748" i="3" l="1"/>
  <c r="O747" i="3"/>
  <c r="N747" i="3"/>
  <c r="K748" i="3"/>
  <c r="D748" i="3"/>
  <c r="B749" i="3"/>
  <c r="O748" i="3" l="1"/>
  <c r="N748" i="3"/>
  <c r="G748" i="3"/>
  <c r="K749" i="3"/>
  <c r="D749" i="3"/>
  <c r="B750" i="3"/>
  <c r="L749" i="3"/>
  <c r="O749" i="3" l="1"/>
  <c r="N749" i="3"/>
  <c r="G749" i="3"/>
  <c r="L750" i="3"/>
  <c r="K750" i="3"/>
  <c r="D750" i="3"/>
  <c r="B751" i="3"/>
  <c r="O750" i="3" l="1"/>
  <c r="N750" i="3"/>
  <c r="G750" i="3"/>
  <c r="K751" i="3"/>
  <c r="D751" i="3"/>
  <c r="B752" i="3"/>
  <c r="B753" i="3" s="1"/>
  <c r="L751" i="3"/>
  <c r="L752" i="3" s="1"/>
  <c r="G751" i="3" l="1"/>
  <c r="K753" i="3"/>
  <c r="D753" i="3"/>
  <c r="O751" i="3"/>
  <c r="N751" i="3"/>
  <c r="D752" i="3"/>
  <c r="K752" i="3"/>
  <c r="O752" i="3" l="1"/>
  <c r="N752" i="3"/>
  <c r="O753" i="3"/>
  <c r="G753" i="3"/>
  <c r="I753" i="3" s="1"/>
  <c r="N753" i="3"/>
  <c r="G752" i="3"/>
  <c r="B754" i="3" l="1"/>
  <c r="K754" i="3" l="1"/>
  <c r="D754" i="3"/>
  <c r="G754" i="3" s="1"/>
  <c r="I754" i="3" s="1"/>
  <c r="L753" i="3"/>
  <c r="B755" i="3" l="1"/>
  <c r="L754" i="3"/>
  <c r="O754" i="3"/>
  <c r="N754" i="3"/>
  <c r="K755" i="3" l="1"/>
  <c r="D755" i="3"/>
  <c r="G755" i="3" l="1"/>
  <c r="I755" i="3" s="1"/>
  <c r="O755" i="3"/>
  <c r="N755" i="3"/>
  <c r="B756" i="3" l="1"/>
  <c r="D756" i="3" l="1"/>
  <c r="K756" i="3"/>
  <c r="L755" i="3"/>
  <c r="G756" i="3" l="1"/>
  <c r="I756" i="3" s="1"/>
  <c r="O756" i="3"/>
  <c r="N756" i="3"/>
  <c r="B757" i="3" l="1"/>
  <c r="D757" i="3" l="1"/>
  <c r="K757" i="3"/>
  <c r="L756" i="3"/>
  <c r="G757" i="3" l="1"/>
  <c r="I757" i="3" s="1"/>
  <c r="O757" i="3"/>
  <c r="N757" i="3"/>
  <c r="B758" i="3" l="1"/>
  <c r="K758" i="3" l="1"/>
  <c r="D758" i="3"/>
  <c r="L757" i="3"/>
  <c r="G758" i="3" l="1"/>
  <c r="I758" i="3" s="1"/>
  <c r="O758" i="3"/>
  <c r="N758" i="3"/>
  <c r="B759" i="3" l="1"/>
  <c r="D759" i="3" l="1"/>
  <c r="K759" i="3"/>
  <c r="L758" i="3"/>
  <c r="G759" i="3" l="1"/>
  <c r="I759" i="3" s="1"/>
  <c r="O759" i="3"/>
  <c r="N759" i="3"/>
  <c r="B760" i="3" l="1"/>
  <c r="K760" i="3" l="1"/>
  <c r="D760" i="3"/>
  <c r="L759" i="3"/>
  <c r="G760" i="3" l="1"/>
  <c r="I760" i="3" s="1"/>
  <c r="O760" i="3"/>
  <c r="N760" i="3"/>
  <c r="B761" i="3" l="1"/>
  <c r="K761" i="3" l="1"/>
  <c r="D761" i="3"/>
  <c r="G761" i="3" s="1"/>
  <c r="I761" i="3" s="1"/>
  <c r="L760" i="3"/>
  <c r="B762" i="3" l="1"/>
  <c r="L761" i="3"/>
  <c r="O761" i="3"/>
  <c r="N761" i="3"/>
  <c r="K762" i="3" l="1"/>
  <c r="D762" i="3"/>
  <c r="G762" i="3" s="1"/>
  <c r="I762" i="3" s="1"/>
  <c r="B763" i="3" s="1"/>
  <c r="K763" i="3" l="1"/>
  <c r="D763" i="3"/>
  <c r="G763" i="3" s="1"/>
  <c r="I763" i="3" s="1"/>
  <c r="L762" i="3"/>
  <c r="O762" i="3"/>
  <c r="N762" i="3"/>
  <c r="B764" i="3" l="1"/>
  <c r="O763" i="3"/>
  <c r="N763" i="3"/>
  <c r="K764" i="3" l="1"/>
  <c r="D764" i="3"/>
  <c r="L763" i="3"/>
  <c r="O764" i="3" l="1"/>
  <c r="N764" i="3"/>
  <c r="G764" i="3"/>
  <c r="I764" i="3" s="1"/>
  <c r="B765" i="3" l="1"/>
  <c r="L764" i="3"/>
  <c r="K765" i="3" l="1"/>
  <c r="D765" i="3"/>
  <c r="G765" i="3" l="1"/>
  <c r="I765" i="3" s="1"/>
  <c r="O765" i="3"/>
  <c r="N765" i="3"/>
  <c r="B766" i="3" l="1"/>
  <c r="L765" i="3"/>
  <c r="K766" i="3" l="1"/>
  <c r="D766" i="3"/>
  <c r="G766" i="3" l="1"/>
  <c r="I766" i="3" s="1"/>
  <c r="O766" i="3"/>
  <c r="N766" i="3"/>
  <c r="B767" i="3" l="1"/>
  <c r="L766" i="3"/>
  <c r="D767" i="3" l="1"/>
  <c r="K767" i="3"/>
  <c r="G767" i="3" l="1"/>
  <c r="I767" i="3" s="1"/>
  <c r="O767" i="3"/>
  <c r="N767" i="3"/>
  <c r="B768" i="3" l="1"/>
  <c r="L767" i="3"/>
  <c r="K768" i="3" l="1"/>
  <c r="D768" i="3"/>
  <c r="G768" i="3" s="1"/>
  <c r="I768" i="3" s="1"/>
  <c r="B769" i="3" l="1"/>
  <c r="L768" i="3"/>
  <c r="O768" i="3"/>
  <c r="N768" i="3"/>
  <c r="K769" i="3" l="1"/>
  <c r="D769" i="3"/>
  <c r="G769" i="3" l="1"/>
  <c r="I769" i="3" s="1"/>
  <c r="O769" i="3"/>
  <c r="N769" i="3"/>
  <c r="B770" i="3" l="1"/>
  <c r="L769" i="3"/>
  <c r="K770" i="3" l="1"/>
  <c r="D770" i="3"/>
  <c r="G770" i="3" s="1"/>
  <c r="I770" i="3" s="1"/>
  <c r="B771" i="3" l="1"/>
  <c r="O770" i="3"/>
  <c r="N770" i="3"/>
  <c r="K771" i="3" l="1"/>
  <c r="D771" i="3"/>
  <c r="L770" i="3"/>
  <c r="G771" i="3" l="1"/>
  <c r="I771" i="3" s="1"/>
  <c r="B772" i="3" s="1"/>
  <c r="O771" i="3"/>
  <c r="N771" i="3"/>
  <c r="K772" i="3" l="1"/>
  <c r="D772" i="3"/>
  <c r="L771" i="3"/>
  <c r="O772" i="3" l="1"/>
  <c r="N772" i="3"/>
  <c r="G772" i="3"/>
  <c r="I772" i="3" s="1"/>
  <c r="B773" i="3" l="1"/>
  <c r="L772" i="3"/>
  <c r="K773" i="3" l="1"/>
  <c r="D773" i="3"/>
  <c r="G773" i="3" s="1"/>
  <c r="I773" i="3" s="1"/>
  <c r="B774" i="3" l="1"/>
  <c r="L773" i="3"/>
  <c r="O773" i="3"/>
  <c r="N773" i="3"/>
  <c r="K774" i="3" l="1"/>
  <c r="D774" i="3"/>
  <c r="O774" i="3" l="1"/>
  <c r="N774" i="3"/>
  <c r="G774" i="3"/>
  <c r="I774" i="3" s="1"/>
  <c r="B775" i="3" l="1"/>
  <c r="K775" i="3" l="1"/>
  <c r="D775" i="3"/>
  <c r="L774" i="3"/>
  <c r="G775" i="3" l="1"/>
  <c r="I775" i="3" s="1"/>
  <c r="O775" i="3"/>
  <c r="N775" i="3"/>
  <c r="B776" i="3" l="1"/>
  <c r="L775" i="3"/>
  <c r="K776" i="3" l="1"/>
  <c r="D776" i="3"/>
  <c r="O776" i="3" l="1"/>
  <c r="N776" i="3"/>
  <c r="G776" i="3"/>
  <c r="I776" i="3" s="1"/>
  <c r="B777" i="3" l="1"/>
  <c r="L776" i="3"/>
  <c r="K777" i="3" l="1"/>
  <c r="D777" i="3"/>
  <c r="G777" i="3" s="1"/>
  <c r="I777" i="3" s="1"/>
  <c r="B778" i="3" s="1"/>
  <c r="L777" i="3" l="1"/>
  <c r="K778" i="3"/>
  <c r="D778" i="3"/>
  <c r="O777" i="3"/>
  <c r="N777" i="3"/>
  <c r="G778" i="3" l="1"/>
  <c r="I778" i="3" s="1"/>
  <c r="O778" i="3"/>
  <c r="N778" i="3"/>
  <c r="B779" i="3" l="1"/>
  <c r="K779" i="3" l="1"/>
  <c r="D779" i="3"/>
  <c r="L778" i="3"/>
  <c r="G779" i="3" l="1"/>
  <c r="I779" i="3" s="1"/>
  <c r="B780" i="3" s="1"/>
  <c r="O779" i="3"/>
  <c r="N779" i="3"/>
  <c r="L779" i="3" l="1"/>
  <c r="K780" i="3"/>
  <c r="D780" i="3"/>
  <c r="G780" i="3" l="1"/>
  <c r="I780" i="3" s="1"/>
  <c r="O780" i="3"/>
  <c r="N780" i="3"/>
  <c r="B781" i="3" l="1"/>
  <c r="D781" i="3" l="1"/>
  <c r="K781" i="3"/>
  <c r="L780" i="3"/>
  <c r="G781" i="3" l="1"/>
  <c r="I781" i="3" s="1"/>
  <c r="B782" i="3" s="1"/>
  <c r="O781" i="3"/>
  <c r="N781" i="3"/>
  <c r="L781" i="3" l="1"/>
  <c r="D782" i="3"/>
  <c r="K782" i="3"/>
  <c r="O782" i="3" l="1"/>
  <c r="N782" i="3"/>
  <c r="G782" i="3"/>
  <c r="I782" i="3" s="1"/>
  <c r="B783" i="3" s="1"/>
  <c r="L782" i="3" l="1"/>
  <c r="K783" i="3"/>
  <c r="D783" i="3"/>
  <c r="O783" i="3" l="1"/>
  <c r="N783" i="3"/>
  <c r="G783" i="3"/>
  <c r="I783" i="3" s="1"/>
  <c r="B784" i="3" s="1"/>
  <c r="L783" i="3" l="1"/>
  <c r="D784" i="3"/>
  <c r="K784" i="3"/>
  <c r="O784" i="3" l="1"/>
  <c r="N784" i="3"/>
  <c r="G784" i="3"/>
  <c r="I784" i="3" s="1"/>
  <c r="B785" i="3" l="1"/>
  <c r="D785" i="3" l="1"/>
  <c r="K785" i="3"/>
  <c r="L784" i="3"/>
  <c r="G785" i="3" l="1"/>
  <c r="I785" i="3" s="1"/>
  <c r="B786" i="3" s="1"/>
  <c r="O785" i="3"/>
  <c r="N785" i="3"/>
  <c r="L785" i="3" l="1"/>
  <c r="D786" i="3"/>
  <c r="K786" i="3"/>
  <c r="O786" i="3" l="1"/>
  <c r="N786" i="3"/>
  <c r="G786" i="3"/>
  <c r="I786" i="3" s="1"/>
  <c r="B787" i="3" s="1"/>
  <c r="L786" i="3" l="1"/>
  <c r="K787" i="3"/>
  <c r="D787" i="3"/>
  <c r="G787" i="3" l="1"/>
  <c r="I787" i="3" s="1"/>
  <c r="B788" i="3" s="1"/>
  <c r="O787" i="3"/>
  <c r="N787" i="3"/>
  <c r="L787" i="3" l="1"/>
  <c r="D788" i="3"/>
  <c r="K788" i="3"/>
  <c r="O788" i="3" l="1"/>
  <c r="N788" i="3"/>
  <c r="G788" i="3"/>
  <c r="I788" i="3" s="1"/>
  <c r="B789" i="3" s="1"/>
  <c r="L788" i="3" l="1"/>
  <c r="K789" i="3"/>
  <c r="D789" i="3"/>
  <c r="O789" i="3" l="1"/>
  <c r="N789" i="3"/>
  <c r="G789" i="3"/>
  <c r="I789" i="3" s="1"/>
  <c r="B790" i="3" s="1"/>
  <c r="L789" i="3" l="1"/>
  <c r="K790" i="3"/>
  <c r="D790" i="3"/>
  <c r="G790" i="3" s="1"/>
  <c r="I790" i="3" s="1"/>
  <c r="B791" i="3" s="1"/>
  <c r="L790" i="3" l="1"/>
  <c r="D791" i="3"/>
  <c r="K791" i="3"/>
  <c r="O790" i="3"/>
  <c r="N790" i="3"/>
  <c r="G791" i="3" l="1"/>
  <c r="I791" i="3" s="1"/>
  <c r="B792" i="3" s="1"/>
  <c r="O791" i="3"/>
  <c r="N791" i="3"/>
  <c r="L791" i="3" l="1"/>
  <c r="K792" i="3"/>
  <c r="D792" i="3"/>
  <c r="G792" i="3" l="1"/>
  <c r="I792" i="3" s="1"/>
  <c r="O792" i="3"/>
  <c r="N792" i="3"/>
  <c r="B793" i="3" l="1"/>
  <c r="L792" i="3"/>
  <c r="D793" i="3" l="1"/>
  <c r="K793" i="3"/>
  <c r="G793" i="3" l="1"/>
  <c r="I793" i="3" s="1"/>
  <c r="B794" i="3" s="1"/>
  <c r="O793" i="3"/>
  <c r="N793" i="3"/>
  <c r="L793" i="3" l="1"/>
  <c r="D794" i="3"/>
  <c r="K794" i="3"/>
  <c r="G794" i="3" l="1"/>
  <c r="I794" i="3" s="1"/>
  <c r="B795" i="3" s="1"/>
  <c r="O794" i="3"/>
  <c r="N794" i="3"/>
  <c r="L794" i="3" l="1"/>
  <c r="K795" i="3"/>
  <c r="D795" i="3"/>
  <c r="G795" i="3" l="1"/>
  <c r="I795" i="3" s="1"/>
  <c r="O795" i="3"/>
  <c r="N795" i="3"/>
  <c r="B796" i="3" l="1"/>
  <c r="D796" i="3" l="1"/>
  <c r="K796" i="3"/>
  <c r="L795" i="3"/>
  <c r="G796" i="3" l="1"/>
  <c r="I796" i="3" s="1"/>
  <c r="O796" i="3"/>
  <c r="N796" i="3"/>
  <c r="B797" i="3" l="1"/>
  <c r="D797" i="3" l="1"/>
  <c r="K797" i="3"/>
  <c r="L796" i="3"/>
  <c r="O797" i="3" l="1"/>
  <c r="N797" i="3"/>
  <c r="G797" i="3"/>
  <c r="I797" i="3" s="1"/>
  <c r="B798" i="3" s="1"/>
  <c r="L797" i="3" l="1"/>
  <c r="D798" i="3"/>
  <c r="K798" i="3"/>
  <c r="O798" i="3" l="1"/>
  <c r="N798" i="3"/>
  <c r="G798" i="3"/>
  <c r="I798" i="3" s="1"/>
  <c r="B799" i="3" s="1"/>
  <c r="L798" i="3" l="1"/>
  <c r="K799" i="3"/>
  <c r="D799" i="3"/>
  <c r="O799" i="3" l="1"/>
  <c r="N799" i="3"/>
  <c r="G799" i="3"/>
  <c r="I799" i="3" s="1"/>
  <c r="B800" i="3" s="1"/>
  <c r="L799" i="3" l="1"/>
  <c r="K800" i="3"/>
  <c r="D800" i="3"/>
  <c r="O800" i="3" l="1"/>
  <c r="N800" i="3"/>
  <c r="G800" i="3"/>
  <c r="I800" i="3" s="1"/>
  <c r="B801" i="3" s="1"/>
  <c r="L800" i="3" l="1"/>
  <c r="K801" i="3"/>
  <c r="D801" i="3"/>
  <c r="O801" i="3" l="1"/>
  <c r="N801" i="3"/>
  <c r="G801" i="3"/>
  <c r="I801" i="3" s="1"/>
  <c r="B802" i="3" s="1"/>
  <c r="L801" i="3" l="1"/>
  <c r="K802" i="3"/>
  <c r="D802" i="3"/>
  <c r="G802" i="3" l="1"/>
  <c r="I802" i="3" s="1"/>
  <c r="O802" i="3"/>
  <c r="N802" i="3"/>
  <c r="B803" i="3" l="1"/>
  <c r="K803" i="3" l="1"/>
  <c r="D803" i="3"/>
  <c r="L802" i="3"/>
  <c r="O803" i="3" l="1"/>
  <c r="N803" i="3"/>
  <c r="G803" i="3"/>
  <c r="I803" i="3" s="1"/>
  <c r="B804" i="3" s="1"/>
  <c r="L803" i="3" l="1"/>
  <c r="D804" i="3"/>
  <c r="K804" i="3"/>
  <c r="O804" i="3" l="1"/>
  <c r="N804" i="3"/>
  <c r="G804" i="3"/>
  <c r="I804" i="3" s="1"/>
  <c r="B805" i="3" s="1"/>
  <c r="L804" i="3" l="1"/>
  <c r="K805" i="3"/>
  <c r="D805" i="3"/>
  <c r="G805" i="3" l="1"/>
  <c r="I805" i="3" s="1"/>
  <c r="B806" i="3" s="1"/>
  <c r="O805" i="3"/>
  <c r="N805" i="3"/>
  <c r="L805" i="3" l="1"/>
  <c r="K806" i="3"/>
  <c r="D806" i="3"/>
  <c r="G806" i="3" l="1"/>
  <c r="I806" i="3" s="1"/>
  <c r="B807" i="3" s="1"/>
  <c r="O806" i="3"/>
  <c r="N806" i="3"/>
  <c r="L806" i="3" l="1"/>
  <c r="K807" i="3"/>
  <c r="D807" i="3"/>
  <c r="O807" i="3" l="1"/>
  <c r="N807" i="3"/>
  <c r="G807" i="3"/>
  <c r="I807" i="3" s="1"/>
  <c r="B808" i="3" s="1"/>
  <c r="L807" i="3" l="1"/>
  <c r="D808" i="3"/>
  <c r="K808" i="3"/>
  <c r="G808" i="3" l="1"/>
  <c r="I808" i="3" s="1"/>
  <c r="B809" i="3" s="1"/>
  <c r="O808" i="3"/>
  <c r="N808" i="3"/>
  <c r="L808" i="3" l="1"/>
  <c r="D809" i="3"/>
  <c r="K809" i="3"/>
  <c r="O809" i="3" l="1"/>
  <c r="N809" i="3"/>
  <c r="G809" i="3"/>
  <c r="B810" i="3" s="1"/>
  <c r="L809" i="3" l="1"/>
  <c r="D810" i="3"/>
  <c r="K810" i="3"/>
  <c r="B811" i="3"/>
  <c r="L810" i="3" l="1"/>
  <c r="K811" i="3"/>
  <c r="D811" i="3"/>
  <c r="B812" i="3"/>
  <c r="G810" i="3"/>
  <c r="O810" i="3"/>
  <c r="N810" i="3"/>
  <c r="L811" i="3" l="1"/>
  <c r="K812" i="3"/>
  <c r="D812" i="3"/>
  <c r="B813" i="3"/>
  <c r="G811" i="3"/>
  <c r="O811" i="3"/>
  <c r="N811" i="3"/>
  <c r="L812" i="3" l="1"/>
  <c r="D813" i="3"/>
  <c r="K813" i="3"/>
  <c r="L813" i="3"/>
  <c r="O812" i="3"/>
  <c r="N812" i="3"/>
  <c r="G812" i="3"/>
  <c r="O813" i="3" l="1"/>
  <c r="N813" i="3"/>
  <c r="G813" i="3"/>
  <c r="B814" i="3" s="1"/>
  <c r="D814" i="3" l="1"/>
  <c r="K814" i="3"/>
  <c r="B815" i="3"/>
  <c r="L814" i="3" l="1"/>
  <c r="D815" i="3"/>
  <c r="K815" i="3"/>
  <c r="G814" i="3"/>
  <c r="O814" i="3"/>
  <c r="N814" i="3"/>
  <c r="O815" i="3" l="1"/>
  <c r="N815" i="3"/>
  <c r="G815" i="3"/>
  <c r="B816" i="3" s="1"/>
  <c r="L815" i="3" l="1"/>
  <c r="K816" i="3"/>
  <c r="D816" i="3"/>
  <c r="O816" i="3" l="1"/>
  <c r="N816" i="3"/>
  <c r="G816" i="3"/>
  <c r="B817" i="3" s="1"/>
  <c r="L816" i="3" l="1"/>
  <c r="K817" i="3"/>
  <c r="D817" i="3"/>
  <c r="B818" i="3"/>
  <c r="L817" i="3" l="1"/>
  <c r="K818" i="3"/>
  <c r="D818" i="3"/>
  <c r="B819" i="3"/>
  <c r="G817" i="3"/>
  <c r="O817" i="3"/>
  <c r="N817" i="3"/>
  <c r="G818" i="3" l="1"/>
  <c r="O818" i="3"/>
  <c r="N818" i="3"/>
  <c r="L818" i="3"/>
  <c r="D819" i="3"/>
  <c r="K819" i="3"/>
  <c r="L819" i="3"/>
  <c r="O819" i="3" l="1"/>
  <c r="N819" i="3"/>
  <c r="G819" i="3"/>
  <c r="B820" i="3" s="1"/>
  <c r="D820" i="3" l="1"/>
  <c r="K820" i="3"/>
  <c r="B821" i="3"/>
  <c r="L820" i="3" l="1"/>
  <c r="D821" i="3"/>
  <c r="K821" i="3"/>
  <c r="B822" i="3"/>
  <c r="G820" i="3"/>
  <c r="O820" i="3"/>
  <c r="N820" i="3"/>
  <c r="G821" i="3" l="1"/>
  <c r="O821" i="3"/>
  <c r="N821" i="3"/>
  <c r="L821" i="3"/>
  <c r="D822" i="3"/>
  <c r="K822" i="3"/>
  <c r="B823" i="3"/>
  <c r="G822" i="3" l="1"/>
  <c r="O822" i="3"/>
  <c r="N822" i="3"/>
  <c r="L822" i="3"/>
  <c r="K823" i="3"/>
  <c r="D823" i="3"/>
  <c r="L823" i="3"/>
  <c r="O823" i="3" l="1"/>
  <c r="N823" i="3"/>
  <c r="G823" i="3"/>
  <c r="B824" i="3" s="1"/>
  <c r="D824" i="3" l="1"/>
  <c r="K824" i="3"/>
  <c r="O824" i="3" l="1"/>
  <c r="N824" i="3"/>
  <c r="G824" i="3"/>
  <c r="B825" i="3" s="1"/>
  <c r="L824" i="3" l="1"/>
  <c r="D825" i="3"/>
  <c r="K825" i="3"/>
  <c r="B826" i="3"/>
  <c r="L825" i="3" l="1"/>
  <c r="K826" i="3"/>
  <c r="D826" i="3"/>
  <c r="G825" i="3"/>
  <c r="O825" i="3"/>
  <c r="N825" i="3"/>
  <c r="O826" i="3" l="1"/>
  <c r="N826" i="3"/>
  <c r="G826" i="3"/>
  <c r="B827" i="3" s="1"/>
  <c r="L826" i="3" l="1"/>
  <c r="D827" i="3"/>
  <c r="K827" i="3"/>
  <c r="B828" i="3"/>
  <c r="G827" i="3" l="1"/>
  <c r="O827" i="3"/>
  <c r="N827" i="3"/>
  <c r="L827" i="3"/>
  <c r="D828" i="3"/>
  <c r="K828" i="3"/>
  <c r="L828" i="3"/>
  <c r="O828" i="3" l="1"/>
  <c r="N828" i="3"/>
  <c r="G828" i="3"/>
  <c r="B829" i="3" s="1"/>
  <c r="D829" i="3" l="1"/>
  <c r="K829" i="3"/>
  <c r="O829" i="3" l="1"/>
  <c r="N829" i="3"/>
  <c r="G829" i="3"/>
  <c r="B830" i="3" s="1"/>
  <c r="L829" i="3" l="1"/>
  <c r="D830" i="3"/>
  <c r="K830" i="3"/>
  <c r="L830" i="3"/>
  <c r="O830" i="3" l="1"/>
  <c r="N830" i="3"/>
  <c r="G830" i="3"/>
  <c r="B831" i="3" s="1"/>
  <c r="D831" i="3" l="1"/>
  <c r="K831" i="3"/>
  <c r="O831" i="3" l="1"/>
  <c r="N831" i="3"/>
  <c r="G831" i="3"/>
  <c r="B832" i="3" s="1"/>
  <c r="L831" i="3" l="1"/>
  <c r="K832" i="3"/>
  <c r="D832" i="3"/>
  <c r="O832" i="3" l="1"/>
  <c r="N832" i="3"/>
  <c r="G832" i="3"/>
  <c r="B833" i="3" s="1"/>
  <c r="L832" i="3" l="1"/>
  <c r="D833" i="3"/>
  <c r="K833" i="3"/>
  <c r="B834" i="3"/>
  <c r="G833" i="3" l="1"/>
  <c r="O833" i="3"/>
  <c r="N833" i="3"/>
  <c r="L833" i="3"/>
  <c r="D834" i="3"/>
  <c r="K834" i="3"/>
  <c r="O834" i="3" l="1"/>
  <c r="N834" i="3"/>
  <c r="G834" i="3"/>
  <c r="B835" i="3" s="1"/>
  <c r="L834" i="3" l="1"/>
  <c r="D835" i="3"/>
  <c r="K835" i="3"/>
  <c r="O835" i="3" l="1"/>
  <c r="N835" i="3"/>
  <c r="G835" i="3"/>
  <c r="B836" i="3" s="1"/>
  <c r="L835" i="3" l="1"/>
  <c r="K836" i="3"/>
  <c r="D836" i="3"/>
  <c r="L836" i="3"/>
  <c r="O836" i="3" l="1"/>
  <c r="N836" i="3"/>
  <c r="G836" i="3"/>
  <c r="B837" i="3" s="1"/>
  <c r="D837" i="3" l="1"/>
  <c r="K837" i="3"/>
  <c r="B838" i="3"/>
  <c r="L837" i="3" l="1"/>
  <c r="K838" i="3"/>
  <c r="D838" i="3"/>
  <c r="L838" i="3"/>
  <c r="G837" i="3"/>
  <c r="O837" i="3"/>
  <c r="N837" i="3"/>
  <c r="O838" i="3" l="1"/>
  <c r="N838" i="3"/>
  <c r="G838" i="3"/>
  <c r="B839" i="3" s="1"/>
  <c r="D839" i="3" l="1"/>
  <c r="K839" i="3"/>
  <c r="B840" i="3"/>
  <c r="G839" i="3" l="1"/>
  <c r="O839" i="3"/>
  <c r="N839" i="3"/>
  <c r="L839" i="3"/>
  <c r="K840" i="3"/>
  <c r="D840" i="3"/>
  <c r="L840" i="3"/>
  <c r="O840" i="3" l="1"/>
  <c r="N840" i="3"/>
  <c r="G840" i="3"/>
  <c r="B841" i="3" s="1"/>
  <c r="D841" i="3" l="1"/>
  <c r="K841" i="3"/>
  <c r="B842" i="3"/>
  <c r="G841" i="3" l="1"/>
  <c r="O841" i="3"/>
  <c r="N841" i="3"/>
  <c r="L841" i="3"/>
  <c r="D842" i="3"/>
  <c r="K842" i="3"/>
  <c r="O842" i="3" l="1"/>
  <c r="N842" i="3"/>
  <c r="G842" i="3"/>
  <c r="B843" i="3" s="1"/>
  <c r="L842" i="3" l="1"/>
  <c r="D843" i="3"/>
  <c r="K843" i="3"/>
  <c r="O843" i="3" l="1"/>
  <c r="N843" i="3"/>
  <c r="G843" i="3"/>
  <c r="B844" i="3" s="1"/>
  <c r="L843" i="3" l="1"/>
  <c r="K844" i="3"/>
  <c r="D844" i="3"/>
  <c r="O844" i="3" l="1"/>
  <c r="N844" i="3"/>
  <c r="G844" i="3"/>
  <c r="B845" i="3" s="1"/>
  <c r="L844" i="3" l="1"/>
  <c r="K845" i="3"/>
  <c r="D845" i="3"/>
  <c r="O845" i="3" l="1"/>
  <c r="N845" i="3"/>
  <c r="G845" i="3"/>
  <c r="B846" i="3" s="1"/>
  <c r="L845" i="3" l="1"/>
  <c r="D846" i="3"/>
  <c r="K846" i="3"/>
  <c r="B847" i="3"/>
  <c r="G846" i="3" l="1"/>
  <c r="O846" i="3"/>
  <c r="N846" i="3"/>
  <c r="L846" i="3"/>
  <c r="K847" i="3"/>
  <c r="D847" i="3"/>
  <c r="L847" i="3"/>
  <c r="O847" i="3" l="1"/>
  <c r="N847" i="3"/>
  <c r="G847" i="3"/>
  <c r="B848" i="3" s="1"/>
  <c r="D848" i="3" l="1"/>
  <c r="K848" i="3"/>
  <c r="B849" i="3"/>
  <c r="L848" i="3" l="1"/>
  <c r="K849" i="3"/>
  <c r="D849" i="3"/>
  <c r="L849" i="3"/>
  <c r="G848" i="3"/>
  <c r="O848" i="3"/>
  <c r="N848" i="3"/>
  <c r="O849" i="3" l="1"/>
  <c r="N849" i="3"/>
  <c r="G849" i="3"/>
  <c r="B850" i="3" s="1"/>
  <c r="K850" i="3" l="1"/>
  <c r="D850" i="3"/>
  <c r="B851" i="3"/>
  <c r="L850" i="3" l="1"/>
  <c r="K851" i="3"/>
  <c r="D851" i="3"/>
  <c r="L851" i="3"/>
  <c r="G850" i="3"/>
  <c r="O850" i="3"/>
  <c r="N850" i="3"/>
  <c r="O851" i="3" l="1"/>
  <c r="N851" i="3"/>
  <c r="G851" i="3"/>
  <c r="B852" i="3" s="1"/>
  <c r="D852" i="3" l="1"/>
  <c r="K852" i="3"/>
  <c r="B853" i="3"/>
  <c r="L852" i="3"/>
  <c r="K853" i="3" l="1"/>
  <c r="D853" i="3"/>
  <c r="L853" i="3"/>
  <c r="G852" i="3"/>
  <c r="O852" i="3"/>
  <c r="N852" i="3"/>
  <c r="O853" i="3" l="1"/>
  <c r="N853" i="3"/>
  <c r="G853" i="3"/>
  <c r="B854" i="3" s="1"/>
  <c r="D854" i="3" l="1"/>
  <c r="K854" i="3"/>
  <c r="O854" i="3" l="1"/>
  <c r="N854" i="3"/>
  <c r="G854" i="3"/>
  <c r="I854" i="3" s="1"/>
  <c r="B855" i="3" l="1"/>
  <c r="L854" i="3"/>
  <c r="K855" i="3" l="1"/>
  <c r="D855" i="3"/>
  <c r="O855" i="3" l="1"/>
  <c r="N855" i="3"/>
  <c r="G855" i="3"/>
  <c r="I855" i="3" s="1"/>
  <c r="B856" i="3" s="1"/>
  <c r="L855" i="3" l="1"/>
  <c r="D856" i="3"/>
  <c r="K856" i="3"/>
  <c r="G856" i="3" l="1"/>
  <c r="I856" i="3" s="1"/>
  <c r="B857" i="3" s="1"/>
  <c r="O856" i="3"/>
  <c r="N856" i="3"/>
  <c r="L856" i="3" l="1"/>
  <c r="K857" i="3"/>
  <c r="D857" i="3"/>
  <c r="O857" i="3" l="1"/>
  <c r="N857" i="3"/>
  <c r="G857" i="3"/>
  <c r="I857" i="3" s="1"/>
  <c r="B858" i="3" s="1"/>
  <c r="L857" i="3" l="1"/>
  <c r="K858" i="3"/>
  <c r="D858" i="3"/>
  <c r="G858" i="3" l="1"/>
  <c r="I858" i="3" s="1"/>
  <c r="B859" i="3" s="1"/>
  <c r="O858" i="3"/>
  <c r="N858" i="3"/>
  <c r="L858" i="3" l="1"/>
  <c r="D859" i="3"/>
  <c r="K859" i="3"/>
  <c r="O859" i="3" l="1"/>
  <c r="N859" i="3"/>
  <c r="G859" i="3"/>
  <c r="I859" i="3" s="1"/>
  <c r="B860" i="3" l="1"/>
  <c r="L859" i="3"/>
  <c r="K860" i="3" l="1"/>
  <c r="D860" i="3"/>
  <c r="G860" i="3" s="1"/>
  <c r="I860" i="3" s="1"/>
  <c r="B861" i="3" s="1"/>
  <c r="L860" i="3" l="1"/>
  <c r="K861" i="3"/>
  <c r="D861" i="3"/>
  <c r="O860" i="3"/>
  <c r="N860" i="3"/>
  <c r="O861" i="3" l="1"/>
  <c r="N861" i="3"/>
  <c r="G861" i="3"/>
  <c r="I861" i="3" s="1"/>
  <c r="B862" i="3" s="1"/>
  <c r="L861" i="3" l="1"/>
  <c r="K862" i="3"/>
  <c r="D862" i="3"/>
  <c r="O862" i="3" l="1"/>
  <c r="N862" i="3"/>
  <c r="G862" i="3"/>
  <c r="I862" i="3" s="1"/>
  <c r="B863" i="3" s="1"/>
  <c r="L862" i="3" l="1"/>
  <c r="D863" i="3"/>
  <c r="K863" i="3"/>
  <c r="O863" i="3" l="1"/>
  <c r="N863" i="3"/>
  <c r="G863" i="3"/>
  <c r="I863" i="3" s="1"/>
  <c r="B864" i="3" s="1"/>
  <c r="L863" i="3" l="1"/>
  <c r="K864" i="3"/>
  <c r="D864" i="3"/>
  <c r="O864" i="3" l="1"/>
  <c r="N864" i="3"/>
  <c r="G864" i="3"/>
  <c r="I864" i="3" s="1"/>
  <c r="B865" i="3" l="1"/>
  <c r="L864" i="3"/>
  <c r="K865" i="3" l="1"/>
  <c r="D865" i="3"/>
  <c r="G865" i="3" l="1"/>
  <c r="I865" i="3" s="1"/>
  <c r="B866" i="3" s="1"/>
  <c r="O865" i="3"/>
  <c r="N865" i="3"/>
  <c r="L865" i="3" l="1"/>
  <c r="D866" i="3"/>
  <c r="K866" i="3"/>
  <c r="O866" i="3" l="1"/>
  <c r="N866" i="3"/>
  <c r="G866" i="3"/>
  <c r="I866" i="3" s="1"/>
  <c r="B867" i="3" s="1"/>
  <c r="L866" i="3" l="1"/>
  <c r="K867" i="3"/>
  <c r="D867" i="3"/>
  <c r="O867" i="3" l="1"/>
  <c r="N867" i="3"/>
  <c r="G867" i="3"/>
  <c r="I867" i="3" s="1"/>
  <c r="B868" i="3" s="1"/>
  <c r="L867" i="3" l="1"/>
  <c r="K868" i="3"/>
  <c r="D868" i="3"/>
  <c r="G868" i="3" l="1"/>
  <c r="I868" i="3" s="1"/>
  <c r="B869" i="3" s="1"/>
  <c r="O868" i="3"/>
  <c r="N868" i="3"/>
  <c r="L868" i="3" l="1"/>
  <c r="D869" i="3"/>
  <c r="K869" i="3"/>
  <c r="O869" i="3" l="1"/>
  <c r="N869" i="3"/>
  <c r="G869" i="3"/>
  <c r="I869" i="3" s="1"/>
  <c r="B870" i="3" s="1"/>
  <c r="L869" i="3" l="1"/>
  <c r="K870" i="3"/>
  <c r="D870" i="3"/>
  <c r="O870" i="3" l="1"/>
  <c r="N870" i="3"/>
  <c r="G870" i="3"/>
  <c r="I870" i="3" s="1"/>
  <c r="B871" i="3" s="1"/>
  <c r="L870" i="3" l="1"/>
  <c r="D871" i="3"/>
  <c r="K871" i="3"/>
  <c r="O871" i="3" l="1"/>
  <c r="N871" i="3"/>
  <c r="G871" i="3"/>
  <c r="I871" i="3" s="1"/>
  <c r="B872" i="3" s="1"/>
  <c r="L871" i="3" l="1"/>
  <c r="D872" i="3"/>
  <c r="K872" i="3"/>
  <c r="O872" i="3" l="1"/>
  <c r="N872" i="3"/>
  <c r="G872" i="3"/>
  <c r="I872" i="3" s="1"/>
  <c r="B873" i="3" s="1"/>
  <c r="L872" i="3" l="1"/>
  <c r="K873" i="3"/>
  <c r="D873" i="3"/>
  <c r="O873" i="3" l="1"/>
  <c r="N873" i="3"/>
  <c r="G873" i="3"/>
  <c r="I873" i="3" s="1"/>
  <c r="B874" i="3" s="1"/>
  <c r="L873" i="3" l="1"/>
  <c r="K874" i="3"/>
  <c r="D874" i="3"/>
  <c r="O874" i="3" l="1"/>
  <c r="N874" i="3"/>
  <c r="G874" i="3"/>
  <c r="I874" i="3" s="1"/>
  <c r="B875" i="3" s="1"/>
  <c r="L874" i="3" l="1"/>
  <c r="K875" i="3"/>
  <c r="D875" i="3"/>
  <c r="G875" i="3" l="1"/>
  <c r="I875" i="3" s="1"/>
  <c r="O875" i="3"/>
  <c r="N875" i="3"/>
  <c r="B876" i="3" l="1"/>
  <c r="D876" i="3" l="1"/>
  <c r="K876" i="3"/>
  <c r="L875" i="3"/>
  <c r="O876" i="3" l="1"/>
  <c r="N876" i="3"/>
  <c r="G876" i="3"/>
  <c r="I876" i="3" s="1"/>
  <c r="B877" i="3" l="1"/>
  <c r="L876" i="3"/>
  <c r="D877" i="3" l="1"/>
  <c r="K877" i="3"/>
  <c r="G877" i="3" l="1"/>
  <c r="I877" i="3" s="1"/>
  <c r="B878" i="3" s="1"/>
  <c r="O877" i="3"/>
  <c r="N877" i="3"/>
  <c r="L877" i="3" l="1"/>
  <c r="K878" i="3"/>
  <c r="D878" i="3"/>
  <c r="O878" i="3" l="1"/>
  <c r="N878" i="3"/>
  <c r="G878" i="3"/>
  <c r="I878" i="3" s="1"/>
  <c r="B879" i="3" s="1"/>
  <c r="L878" i="3" l="1"/>
  <c r="K879" i="3"/>
  <c r="D879" i="3"/>
  <c r="G879" i="3" l="1"/>
  <c r="I879" i="3" s="1"/>
  <c r="B880" i="3" s="1"/>
  <c r="O879" i="3"/>
  <c r="N879" i="3"/>
  <c r="L879" i="3" l="1"/>
  <c r="K880" i="3"/>
  <c r="D880" i="3"/>
  <c r="O880" i="3" l="1"/>
  <c r="N880" i="3"/>
  <c r="G880" i="3"/>
  <c r="I880" i="3" s="1"/>
  <c r="B881" i="3" s="1"/>
  <c r="L880" i="3" l="1"/>
  <c r="D881" i="3"/>
  <c r="K881" i="3"/>
  <c r="O881" i="3" l="1"/>
  <c r="N881" i="3"/>
  <c r="G881" i="3"/>
  <c r="I881" i="3" s="1"/>
  <c r="B882" i="3" s="1"/>
  <c r="L881" i="3" l="1"/>
  <c r="K882" i="3"/>
  <c r="D882" i="3"/>
  <c r="B883" i="3"/>
  <c r="L882" i="3" l="1"/>
  <c r="D883" i="3"/>
  <c r="K883" i="3"/>
  <c r="B884" i="3"/>
  <c r="L883" i="3"/>
  <c r="G882" i="3"/>
  <c r="O882" i="3"/>
  <c r="N882" i="3"/>
  <c r="K884" i="3" l="1"/>
  <c r="D884" i="3"/>
  <c r="L884" i="3"/>
  <c r="O883" i="3"/>
  <c r="N883" i="3"/>
  <c r="G883" i="3"/>
  <c r="G884" i="3" l="1"/>
  <c r="B885" i="3" s="1"/>
  <c r="O884" i="3"/>
  <c r="N884" i="3"/>
  <c r="K885" i="3" l="1"/>
  <c r="D885" i="3"/>
  <c r="B886" i="3"/>
  <c r="L885" i="3"/>
  <c r="D886" i="3" l="1"/>
  <c r="K886" i="3"/>
  <c r="L886" i="3"/>
  <c r="B887" i="3"/>
  <c r="G885" i="3"/>
  <c r="O885" i="3"/>
  <c r="N885" i="3"/>
  <c r="G886" i="3" l="1"/>
  <c r="O886" i="3"/>
  <c r="N886" i="3"/>
  <c r="K887" i="3"/>
  <c r="D887" i="3"/>
  <c r="B888" i="3"/>
  <c r="L887" i="3"/>
  <c r="D888" i="3" l="1"/>
  <c r="K888" i="3"/>
  <c r="L888" i="3"/>
  <c r="B889" i="3"/>
  <c r="G887" i="3"/>
  <c r="O887" i="3"/>
  <c r="N887" i="3"/>
  <c r="G888" i="3" l="1"/>
  <c r="O888" i="3"/>
  <c r="N888" i="3"/>
  <c r="D889" i="3"/>
  <c r="K889" i="3"/>
  <c r="B890" i="3"/>
  <c r="L889" i="3"/>
  <c r="O889" i="3" l="1"/>
  <c r="N889" i="3"/>
  <c r="G889" i="3"/>
  <c r="D890" i="3"/>
  <c r="K890" i="3"/>
  <c r="G890" i="3" l="1"/>
  <c r="B891" i="3" s="1"/>
  <c r="O890" i="3"/>
  <c r="N890" i="3"/>
  <c r="L890" i="3" l="1"/>
  <c r="K891" i="3"/>
  <c r="D891" i="3"/>
  <c r="B892" i="3"/>
  <c r="L891" i="3"/>
  <c r="K892" i="3" l="1"/>
  <c r="D892" i="3"/>
  <c r="O891" i="3"/>
  <c r="N891" i="3"/>
  <c r="G891" i="3"/>
  <c r="G892" i="3" l="1"/>
  <c r="B893" i="3" s="1"/>
  <c r="O892" i="3"/>
  <c r="N892" i="3"/>
  <c r="L892" i="3" l="1"/>
  <c r="D893" i="3"/>
  <c r="K893" i="3"/>
  <c r="B894" i="3"/>
  <c r="L893" i="3"/>
  <c r="D894" i="3" l="1"/>
  <c r="K894" i="3"/>
  <c r="B895" i="3"/>
  <c r="L894" i="3"/>
  <c r="O893" i="3"/>
  <c r="N893" i="3"/>
  <c r="G893" i="3"/>
  <c r="O894" i="3" l="1"/>
  <c r="N894" i="3"/>
  <c r="G894" i="3"/>
  <c r="D895" i="3"/>
  <c r="K895" i="3"/>
  <c r="B896" i="3"/>
  <c r="L895" i="3"/>
  <c r="O895" i="3" l="1"/>
  <c r="N895" i="3"/>
  <c r="G895" i="3"/>
  <c r="K896" i="3"/>
  <c r="D896" i="3"/>
  <c r="G896" i="3" l="1"/>
  <c r="B897" i="3" s="1"/>
  <c r="O896" i="3"/>
  <c r="N896" i="3"/>
  <c r="L896" i="3" l="1"/>
  <c r="K897" i="3"/>
  <c r="D897" i="3"/>
  <c r="B898" i="3"/>
  <c r="L897" i="3"/>
  <c r="K898" i="3" l="1"/>
  <c r="D898" i="3"/>
  <c r="O897" i="3"/>
  <c r="N897" i="3"/>
  <c r="G897" i="3"/>
  <c r="O898" i="3" l="1"/>
  <c r="N898" i="3"/>
  <c r="G898" i="3"/>
  <c r="B899" i="3" s="1"/>
  <c r="L898" i="3" l="1"/>
  <c r="K899" i="3"/>
  <c r="D899" i="3"/>
  <c r="B900" i="3"/>
  <c r="L899" i="3"/>
  <c r="D900" i="3" l="1"/>
  <c r="K900" i="3"/>
  <c r="B901" i="3"/>
  <c r="L900" i="3"/>
  <c r="G899" i="3"/>
  <c r="O899" i="3"/>
  <c r="N899" i="3"/>
  <c r="G900" i="3" l="1"/>
  <c r="O900" i="3"/>
  <c r="N900" i="3"/>
  <c r="K901" i="3"/>
  <c r="D901" i="3"/>
  <c r="B902" i="3"/>
  <c r="L901" i="3"/>
  <c r="G901" i="3" l="1"/>
  <c r="O901" i="3"/>
  <c r="N901" i="3"/>
  <c r="K902" i="3"/>
  <c r="D902" i="3"/>
  <c r="G902" i="3" l="1"/>
  <c r="B903" i="3" s="1"/>
  <c r="O902" i="3"/>
  <c r="N902" i="3"/>
  <c r="L902" i="3" l="1"/>
  <c r="K903" i="3"/>
  <c r="D903" i="3"/>
  <c r="B904" i="3"/>
  <c r="L903" i="3"/>
  <c r="D904" i="3" l="1"/>
  <c r="K904" i="3"/>
  <c r="B905" i="3"/>
  <c r="L904" i="3"/>
  <c r="O903" i="3"/>
  <c r="N903" i="3"/>
  <c r="G903" i="3"/>
  <c r="G904" i="3" l="1"/>
  <c r="O904" i="3"/>
  <c r="N904" i="3"/>
  <c r="K905" i="3"/>
  <c r="D905" i="3"/>
  <c r="B906" i="3"/>
  <c r="L905" i="3"/>
  <c r="G905" i="3" l="1"/>
  <c r="O905" i="3"/>
  <c r="N905" i="3"/>
  <c r="K906" i="3"/>
  <c r="D906" i="3"/>
  <c r="G906" i="3" l="1"/>
  <c r="B907" i="3" s="1"/>
  <c r="O906" i="3"/>
  <c r="N906" i="3"/>
  <c r="L906" i="3" l="1"/>
  <c r="D907" i="3"/>
  <c r="K907" i="3"/>
  <c r="B908" i="3"/>
  <c r="L907" i="3"/>
  <c r="O907" i="3" l="1"/>
  <c r="N907" i="3"/>
  <c r="G907" i="3"/>
  <c r="D908" i="3"/>
  <c r="K908" i="3"/>
  <c r="B909" i="3"/>
  <c r="L908" i="3"/>
  <c r="O908" i="3" l="1"/>
  <c r="N908" i="3"/>
  <c r="G908" i="3"/>
  <c r="K909" i="3"/>
  <c r="D909" i="3"/>
  <c r="B910" i="3"/>
  <c r="L909" i="3"/>
  <c r="D910" i="3" l="1"/>
  <c r="K910" i="3"/>
  <c r="O909" i="3"/>
  <c r="N909" i="3"/>
  <c r="G909" i="3"/>
  <c r="G910" i="3" l="1"/>
  <c r="B911" i="3" s="1"/>
  <c r="O910" i="3"/>
  <c r="N910" i="3"/>
  <c r="L910" i="3" l="1"/>
  <c r="D911" i="3"/>
  <c r="K911" i="3"/>
  <c r="B912" i="3"/>
  <c r="L911" i="3"/>
  <c r="O911" i="3" l="1"/>
  <c r="N911" i="3"/>
  <c r="G911" i="3"/>
  <c r="K912" i="3"/>
  <c r="D912" i="3"/>
  <c r="B913" i="3"/>
  <c r="L912" i="3"/>
  <c r="G912" i="3" l="1"/>
  <c r="O912" i="3"/>
  <c r="N912" i="3"/>
  <c r="K913" i="3"/>
  <c r="D913" i="3"/>
  <c r="B914" i="3"/>
  <c r="L913" i="3"/>
  <c r="G913" i="3" l="1"/>
  <c r="O913" i="3"/>
  <c r="N913" i="3"/>
  <c r="K914" i="3"/>
  <c r="D914" i="3"/>
  <c r="G914" i="3" l="1"/>
  <c r="B915" i="3" s="1"/>
  <c r="O914" i="3"/>
  <c r="N914" i="3"/>
  <c r="L914" i="3" l="1"/>
  <c r="D915" i="3"/>
  <c r="K915" i="3"/>
  <c r="B916" i="3"/>
  <c r="L915" i="3"/>
  <c r="D916" i="3" l="1"/>
  <c r="K916" i="3"/>
  <c r="B917" i="3"/>
  <c r="L916" i="3"/>
  <c r="O915" i="3"/>
  <c r="N915" i="3"/>
  <c r="G915" i="3"/>
  <c r="G916" i="3" l="1"/>
  <c r="O916" i="3"/>
  <c r="N916" i="3"/>
  <c r="K917" i="3"/>
  <c r="D917" i="3"/>
  <c r="G917" i="3" l="1"/>
  <c r="B918" i="3" s="1"/>
  <c r="O917" i="3"/>
  <c r="N917" i="3"/>
  <c r="L917" i="3" l="1"/>
  <c r="D918" i="3"/>
  <c r="K918" i="3"/>
  <c r="B919" i="3"/>
  <c r="L918" i="3"/>
  <c r="O918" i="3" l="1"/>
  <c r="N918" i="3"/>
  <c r="G918" i="3"/>
  <c r="D919" i="3"/>
  <c r="K919" i="3"/>
  <c r="G919" i="3" l="1"/>
  <c r="B920" i="3" s="1"/>
  <c r="O919" i="3"/>
  <c r="N919" i="3"/>
  <c r="L919" i="3" l="1"/>
  <c r="D920" i="3"/>
  <c r="K920" i="3"/>
  <c r="B921" i="3"/>
  <c r="G920" i="3" l="1"/>
  <c r="O920" i="3"/>
  <c r="N920" i="3"/>
  <c r="L920" i="3"/>
  <c r="K921" i="3"/>
  <c r="D921" i="3"/>
  <c r="B922" i="3"/>
  <c r="L921" i="3"/>
  <c r="K922" i="3" l="1"/>
  <c r="D922" i="3"/>
  <c r="B923" i="3"/>
  <c r="L922" i="3"/>
  <c r="O921" i="3"/>
  <c r="N921" i="3"/>
  <c r="G921" i="3"/>
  <c r="D923" i="3" l="1"/>
  <c r="K923" i="3"/>
  <c r="B924" i="3"/>
  <c r="L923" i="3"/>
  <c r="O922" i="3"/>
  <c r="N922" i="3"/>
  <c r="G922" i="3"/>
  <c r="G923" i="3" l="1"/>
  <c r="O923" i="3"/>
  <c r="N923" i="3"/>
  <c r="K924" i="3"/>
  <c r="D924" i="3"/>
  <c r="B925" i="3"/>
  <c r="L924" i="3"/>
  <c r="G924" i="3" l="1"/>
  <c r="O924" i="3"/>
  <c r="N924" i="3"/>
  <c r="D925" i="3"/>
  <c r="K925" i="3"/>
  <c r="B926" i="3"/>
  <c r="L925" i="3"/>
  <c r="G925" i="3" l="1"/>
  <c r="O925" i="3"/>
  <c r="N925" i="3"/>
  <c r="D926" i="3"/>
  <c r="K926" i="3"/>
  <c r="B927" i="3"/>
  <c r="L926" i="3"/>
  <c r="G926" i="3" l="1"/>
  <c r="O926" i="3"/>
  <c r="N926" i="3"/>
  <c r="D927" i="3"/>
  <c r="K927" i="3"/>
  <c r="G927" i="3" l="1"/>
  <c r="B928" i="3" s="1"/>
  <c r="O927" i="3"/>
  <c r="N927" i="3"/>
  <c r="L927" i="3" l="1"/>
  <c r="K928" i="3"/>
  <c r="D928" i="3"/>
  <c r="O928" i="3" l="1"/>
  <c r="N928" i="3"/>
  <c r="G928" i="3"/>
  <c r="I928" i="3" s="1"/>
  <c r="B929" i="3" l="1"/>
  <c r="L928" i="3"/>
  <c r="D929" i="3" l="1"/>
  <c r="K929" i="3"/>
  <c r="G929" i="3" l="1"/>
  <c r="I929" i="3" s="1"/>
  <c r="O929" i="3"/>
  <c r="N929" i="3"/>
  <c r="B930" i="3" l="1"/>
  <c r="L929" i="3" s="1"/>
  <c r="K930" i="3" l="1"/>
  <c r="D930" i="3"/>
  <c r="G930" i="3" l="1"/>
  <c r="I930" i="3" s="1"/>
  <c r="B931" i="3" s="1"/>
  <c r="O930" i="3"/>
  <c r="N930" i="3"/>
  <c r="L930" i="3" l="1"/>
  <c r="K931" i="3"/>
  <c r="D931" i="3"/>
  <c r="O931" i="3" l="1"/>
  <c r="N931" i="3"/>
  <c r="G931" i="3"/>
  <c r="I931" i="3" s="1"/>
  <c r="B932" i="3" l="1"/>
  <c r="L931" i="3"/>
  <c r="D932" i="3" l="1"/>
  <c r="K932" i="3"/>
  <c r="G932" i="3" l="1"/>
  <c r="I932" i="3" s="1"/>
  <c r="O932" i="3"/>
  <c r="N932" i="3"/>
  <c r="B933" i="3" l="1"/>
  <c r="L932" i="3"/>
  <c r="D933" i="3" l="1"/>
  <c r="K933" i="3"/>
  <c r="G933" i="3" l="1"/>
  <c r="I933" i="3" s="1"/>
  <c r="B934" i="3" s="1"/>
  <c r="O933" i="3"/>
  <c r="N933" i="3"/>
  <c r="L933" i="3" l="1"/>
  <c r="D934" i="3"/>
  <c r="K934" i="3"/>
  <c r="O934" i="3" l="1"/>
  <c r="N934" i="3"/>
  <c r="G934" i="3"/>
  <c r="I934" i="3" s="1"/>
  <c r="B935" i="3" l="1"/>
  <c r="L934" i="3"/>
  <c r="K935" i="3" l="1"/>
  <c r="D935" i="3"/>
  <c r="G935" i="3" l="1"/>
  <c r="I935" i="3" s="1"/>
  <c r="O935" i="3"/>
  <c r="N935" i="3"/>
  <c r="B936" i="3" l="1"/>
  <c r="L935" i="3"/>
  <c r="K936" i="3" l="1"/>
  <c r="D936" i="3"/>
  <c r="G936" i="3" l="1"/>
  <c r="I936" i="3" s="1"/>
  <c r="O936" i="3"/>
  <c r="N936" i="3"/>
  <c r="B937" i="3" l="1"/>
  <c r="L936" i="3"/>
  <c r="K937" i="3" l="1"/>
  <c r="D937" i="3"/>
  <c r="G937" i="3" l="1"/>
  <c r="I937" i="3" s="1"/>
  <c r="B938" i="3" s="1"/>
  <c r="O937" i="3"/>
  <c r="N937" i="3"/>
  <c r="L937" i="3" l="1"/>
  <c r="D938" i="3"/>
  <c r="K938" i="3"/>
  <c r="G938" i="3" l="1"/>
  <c r="I938" i="3" s="1"/>
  <c r="B939" i="3" s="1"/>
  <c r="O938" i="3"/>
  <c r="N938" i="3"/>
  <c r="L938" i="3" l="1"/>
  <c r="K939" i="3"/>
  <c r="D939" i="3"/>
  <c r="O939" i="3" l="1"/>
  <c r="N939" i="3"/>
  <c r="G939" i="3"/>
  <c r="I939" i="3" s="1"/>
  <c r="B940" i="3" l="1"/>
  <c r="L939" i="3"/>
  <c r="K940" i="3" l="1"/>
  <c r="D940" i="3"/>
  <c r="G940" i="3" l="1"/>
  <c r="I940" i="3" s="1"/>
  <c r="O940" i="3"/>
  <c r="N940" i="3"/>
  <c r="B941" i="3" l="1"/>
  <c r="L940" i="3"/>
  <c r="D941" i="3" l="1"/>
  <c r="K941" i="3"/>
  <c r="O941" i="3" l="1"/>
  <c r="N941" i="3"/>
  <c r="G941" i="3"/>
  <c r="I941" i="3" s="1"/>
  <c r="B942" i="3" l="1"/>
  <c r="L941" i="3"/>
  <c r="D942" i="3" l="1"/>
  <c r="K942" i="3"/>
  <c r="G942" i="3" l="1"/>
  <c r="I942" i="3" s="1"/>
  <c r="O942" i="3"/>
  <c r="N942" i="3"/>
  <c r="B943" i="3" l="1"/>
  <c r="L942" i="3"/>
  <c r="D943" i="3" l="1"/>
  <c r="K943" i="3"/>
  <c r="G943" i="3" l="1"/>
  <c r="I943" i="3" s="1"/>
  <c r="O943" i="3"/>
  <c r="N943" i="3"/>
  <c r="B944" i="3" l="1"/>
  <c r="L943" i="3"/>
  <c r="K944" i="3" l="1"/>
  <c r="D944" i="3"/>
  <c r="G944" i="3" l="1"/>
  <c r="I944" i="3" s="1"/>
  <c r="O944" i="3"/>
  <c r="N944" i="3"/>
  <c r="B945" i="3" l="1"/>
  <c r="L944" i="3"/>
  <c r="K945" i="3" l="1"/>
  <c r="D945" i="3"/>
  <c r="G945" i="3" l="1"/>
  <c r="I945" i="3" s="1"/>
  <c r="B946" i="3" s="1"/>
  <c r="O945" i="3"/>
  <c r="N945" i="3"/>
  <c r="L945" i="3" l="1"/>
  <c r="D946" i="3"/>
  <c r="K946" i="3"/>
  <c r="O946" i="3" l="1"/>
  <c r="N946" i="3"/>
  <c r="G946" i="3"/>
  <c r="I946" i="3" s="1"/>
  <c r="B947" i="3" l="1"/>
  <c r="L946" i="3"/>
  <c r="K947" i="3" l="1"/>
  <c r="D947" i="3"/>
  <c r="G947" i="3" l="1"/>
  <c r="I947" i="3" s="1"/>
  <c r="O947" i="3"/>
  <c r="N947" i="3"/>
  <c r="B948" i="3" l="1"/>
  <c r="L947" i="3"/>
  <c r="K948" i="3" l="1"/>
  <c r="D948" i="3"/>
  <c r="O948" i="3" l="1"/>
  <c r="N948" i="3"/>
  <c r="G948" i="3"/>
  <c r="I948" i="3" s="1"/>
  <c r="B949" i="3" l="1"/>
  <c r="L948" i="3"/>
  <c r="K949" i="3" l="1"/>
  <c r="D949" i="3"/>
  <c r="G949" i="3" l="1"/>
  <c r="I949" i="3" s="1"/>
  <c r="O949" i="3"/>
  <c r="N949" i="3"/>
  <c r="B950" i="3" l="1"/>
  <c r="L949" i="3"/>
  <c r="K950" i="3" l="1"/>
  <c r="D950" i="3"/>
  <c r="O950" i="3" l="1"/>
  <c r="N950" i="3"/>
  <c r="G950" i="3"/>
  <c r="I950" i="3" s="1"/>
  <c r="B951" i="3" l="1"/>
  <c r="L950" i="3"/>
  <c r="D951" i="3" l="1"/>
  <c r="K951" i="3"/>
  <c r="G951" i="3" l="1"/>
  <c r="I951" i="3" s="1"/>
  <c r="O951" i="3"/>
  <c r="N951" i="3"/>
  <c r="B952" i="3" l="1"/>
  <c r="L951" i="3"/>
  <c r="D952" i="3" l="1"/>
  <c r="K952" i="3"/>
  <c r="G952" i="3" l="1"/>
  <c r="I952" i="3" s="1"/>
  <c r="O952" i="3"/>
  <c r="N952" i="3"/>
  <c r="B953" i="3" l="1"/>
  <c r="L952" i="3"/>
  <c r="D953" i="3" l="1"/>
  <c r="K953" i="3"/>
  <c r="G953" i="3" l="1"/>
  <c r="I953" i="3" s="1"/>
  <c r="B954" i="3" s="1"/>
  <c r="O953" i="3"/>
  <c r="N953" i="3"/>
  <c r="L953" i="3" l="1"/>
  <c r="K954" i="3"/>
  <c r="D954" i="3"/>
  <c r="O954" i="3" l="1"/>
  <c r="N954" i="3"/>
  <c r="G954" i="3"/>
  <c r="I954" i="3" s="1"/>
  <c r="B955" i="3" l="1"/>
  <c r="L954" i="3"/>
  <c r="D955" i="3" l="1"/>
  <c r="K955" i="3"/>
  <c r="G955" i="3" l="1"/>
  <c r="I955" i="3" s="1"/>
  <c r="O955" i="3"/>
  <c r="N955" i="3"/>
  <c r="B956" i="3" l="1"/>
  <c r="L955" i="3"/>
  <c r="D956" i="3" l="1"/>
  <c r="K956" i="3"/>
  <c r="B957" i="3"/>
  <c r="L956" i="3"/>
  <c r="K957" i="3" l="1"/>
  <c r="D957" i="3"/>
  <c r="G956" i="3"/>
  <c r="O956" i="3"/>
  <c r="N956" i="3"/>
  <c r="G957" i="3" l="1"/>
  <c r="B958" i="3" s="1"/>
  <c r="O957" i="3"/>
  <c r="N957" i="3"/>
  <c r="L957" i="3" l="1"/>
  <c r="D958" i="3"/>
  <c r="K958" i="3"/>
  <c r="B959" i="3"/>
  <c r="L958" i="3"/>
  <c r="K959" i="3" l="1"/>
  <c r="D959" i="3"/>
  <c r="O958" i="3"/>
  <c r="N958" i="3"/>
  <c r="G958" i="3"/>
  <c r="G959" i="3" l="1"/>
  <c r="B960" i="3" s="1"/>
  <c r="O959" i="3"/>
  <c r="N959" i="3"/>
  <c r="L959" i="3" l="1"/>
  <c r="K960" i="3"/>
  <c r="D960" i="3"/>
  <c r="B961" i="3"/>
  <c r="L960" i="3"/>
  <c r="D961" i="3" l="1"/>
  <c r="K961" i="3"/>
  <c r="B962" i="3"/>
  <c r="L961" i="3"/>
  <c r="O960" i="3"/>
  <c r="N960" i="3"/>
  <c r="G960" i="3"/>
  <c r="D962" i="3" l="1"/>
  <c r="K962" i="3"/>
  <c r="G961" i="3"/>
  <c r="O961" i="3"/>
  <c r="N961" i="3"/>
  <c r="G962" i="3" l="1"/>
  <c r="B963" i="3" s="1"/>
  <c r="O962" i="3"/>
  <c r="N962" i="3"/>
  <c r="L962" i="3" l="1"/>
  <c r="K963" i="3"/>
  <c r="D963" i="3"/>
  <c r="B964" i="3"/>
  <c r="L963" i="3"/>
  <c r="K964" i="3" l="1"/>
  <c r="D964" i="3"/>
  <c r="L964" i="3"/>
  <c r="O963" i="3"/>
  <c r="N963" i="3"/>
  <c r="G963" i="3"/>
  <c r="G964" i="3" l="1"/>
  <c r="B965" i="3" s="1"/>
  <c r="O964" i="3"/>
  <c r="N964" i="3"/>
  <c r="D965" i="3" l="1"/>
  <c r="K965" i="3"/>
  <c r="B966" i="3"/>
  <c r="L965" i="3"/>
  <c r="O965" i="3" l="1"/>
  <c r="N965" i="3"/>
  <c r="G965" i="3"/>
  <c r="D966" i="3"/>
  <c r="K966" i="3"/>
  <c r="B967" i="3"/>
  <c r="L966" i="3"/>
  <c r="G966" i="3" l="1"/>
  <c r="O966" i="3"/>
  <c r="N966" i="3"/>
  <c r="K967" i="3"/>
  <c r="D967" i="3"/>
  <c r="G967" i="3" l="1"/>
  <c r="B968" i="3" s="1"/>
  <c r="O967" i="3"/>
  <c r="N967" i="3"/>
  <c r="L967" i="3" l="1"/>
  <c r="K968" i="3"/>
  <c r="D968" i="3"/>
  <c r="B969" i="3"/>
  <c r="L968" i="3" l="1"/>
  <c r="K969" i="3"/>
  <c r="D969" i="3"/>
  <c r="B970" i="3"/>
  <c r="L969" i="3"/>
  <c r="G968" i="3"/>
  <c r="O968" i="3"/>
  <c r="N968" i="3"/>
  <c r="K970" i="3" l="1"/>
  <c r="D970" i="3"/>
  <c r="B971" i="3"/>
  <c r="L970" i="3"/>
  <c r="O969" i="3"/>
  <c r="N969" i="3"/>
  <c r="G969" i="3"/>
  <c r="K971" i="3" l="1"/>
  <c r="D971" i="3"/>
  <c r="B972" i="3"/>
  <c r="L971" i="3"/>
  <c r="G970" i="3"/>
  <c r="O970" i="3"/>
  <c r="N970" i="3"/>
  <c r="D972" i="3" l="1"/>
  <c r="K972" i="3"/>
  <c r="G971" i="3"/>
  <c r="O971" i="3"/>
  <c r="N971" i="3"/>
  <c r="G972" i="3" l="1"/>
  <c r="B973" i="3" s="1"/>
  <c r="O972" i="3"/>
  <c r="N972" i="3"/>
  <c r="L972" i="3" l="1"/>
  <c r="K973" i="3"/>
  <c r="D973" i="3"/>
  <c r="B974" i="3"/>
  <c r="L973" i="3"/>
  <c r="O973" i="3" l="1"/>
  <c r="N973" i="3"/>
  <c r="G973" i="3"/>
  <c r="D974" i="3"/>
  <c r="K974" i="3"/>
  <c r="B975" i="3"/>
  <c r="L974" i="3"/>
  <c r="G974" i="3" l="1"/>
  <c r="O974" i="3"/>
  <c r="N974" i="3"/>
  <c r="D975" i="3"/>
  <c r="K975" i="3"/>
  <c r="G975" i="3" l="1"/>
  <c r="B976" i="3" s="1"/>
  <c r="O975" i="3"/>
  <c r="N975" i="3"/>
  <c r="L975" i="3" l="1"/>
  <c r="D976" i="3"/>
  <c r="K976" i="3"/>
  <c r="B977" i="3"/>
  <c r="L976" i="3" l="1"/>
  <c r="K977" i="3"/>
  <c r="D977" i="3"/>
  <c r="B978" i="3"/>
  <c r="G976" i="3"/>
  <c r="O976" i="3"/>
  <c r="N976" i="3"/>
  <c r="L977" i="3" l="1"/>
  <c r="K978" i="3"/>
  <c r="D978" i="3"/>
  <c r="G977" i="3"/>
  <c r="O977" i="3"/>
  <c r="N977" i="3"/>
  <c r="O978" i="3" l="1"/>
  <c r="N978" i="3"/>
  <c r="G978" i="3"/>
  <c r="B979" i="3" s="1"/>
  <c r="L978" i="3" l="1"/>
  <c r="K979" i="3"/>
  <c r="D979" i="3"/>
  <c r="O979" i="3" l="1"/>
  <c r="N979" i="3"/>
  <c r="G979" i="3"/>
  <c r="B980" i="3" s="1"/>
  <c r="L979" i="3" l="1"/>
  <c r="D980" i="3"/>
  <c r="K980" i="3"/>
  <c r="B981" i="3"/>
  <c r="L980" i="3" l="1"/>
  <c r="K981" i="3"/>
  <c r="D981" i="3"/>
  <c r="L981" i="3"/>
  <c r="G980" i="3"/>
  <c r="O980" i="3"/>
  <c r="N980" i="3"/>
  <c r="O981" i="3" l="1"/>
  <c r="N981" i="3"/>
  <c r="G981" i="3"/>
  <c r="B982" i="3" s="1"/>
  <c r="K982" i="3" l="1"/>
  <c r="D982" i="3"/>
  <c r="O982" i="3" l="1"/>
  <c r="N982" i="3"/>
  <c r="G982" i="3"/>
  <c r="B983" i="3" s="1"/>
  <c r="L982" i="3" l="1"/>
  <c r="K983" i="3"/>
  <c r="D983" i="3"/>
  <c r="O983" i="3" l="1"/>
  <c r="N983" i="3"/>
  <c r="G983" i="3"/>
  <c r="B984" i="3" s="1"/>
  <c r="L983" i="3" l="1"/>
  <c r="D984" i="3"/>
  <c r="K984" i="3"/>
  <c r="O984" i="3" l="1"/>
  <c r="N984" i="3"/>
  <c r="G984" i="3"/>
  <c r="B985" i="3" s="1"/>
  <c r="L984" i="3" l="1"/>
  <c r="D985" i="3"/>
  <c r="K985" i="3"/>
  <c r="B986" i="3"/>
  <c r="L985" i="3" l="1"/>
  <c r="K986" i="3"/>
  <c r="D986" i="3"/>
  <c r="G985" i="3"/>
  <c r="O985" i="3"/>
  <c r="N985" i="3"/>
  <c r="O986" i="3" l="1"/>
  <c r="N986" i="3"/>
  <c r="G986" i="3"/>
  <c r="B987" i="3" s="1"/>
  <c r="L986" i="3" l="1"/>
  <c r="K987" i="3"/>
  <c r="D987" i="3"/>
  <c r="O987" i="3" l="1"/>
  <c r="N987" i="3"/>
  <c r="G987" i="3"/>
  <c r="B988" i="3" s="1"/>
  <c r="L987" i="3" l="1"/>
  <c r="D988" i="3"/>
  <c r="K988" i="3"/>
  <c r="O988" i="3" l="1"/>
  <c r="N988" i="3"/>
  <c r="G988" i="3"/>
  <c r="B989" i="3" s="1"/>
  <c r="L988" i="3" l="1"/>
  <c r="K989" i="3"/>
  <c r="D989" i="3"/>
  <c r="B990" i="3"/>
  <c r="L989" i="3" l="1"/>
  <c r="K990" i="3"/>
  <c r="D990" i="3"/>
  <c r="B991" i="3"/>
  <c r="G989" i="3"/>
  <c r="O989" i="3"/>
  <c r="N989" i="3"/>
  <c r="O990" i="3" l="1"/>
  <c r="N990" i="3"/>
  <c r="G990" i="3"/>
  <c r="L990" i="3"/>
  <c r="K991" i="3"/>
  <c r="D991" i="3"/>
  <c r="O991" i="3" l="1"/>
  <c r="N991" i="3"/>
  <c r="G991" i="3"/>
  <c r="B992" i="3" s="1"/>
  <c r="L991" i="3" l="1"/>
  <c r="K992" i="3"/>
  <c r="D992" i="3"/>
  <c r="L992" i="3"/>
  <c r="O992" i="3" l="1"/>
  <c r="N992" i="3"/>
  <c r="G992" i="3"/>
  <c r="B993" i="3" s="1"/>
  <c r="K993" i="3" l="1"/>
  <c r="D993" i="3"/>
  <c r="B994" i="3"/>
  <c r="L993" i="3" l="1"/>
  <c r="K994" i="3"/>
  <c r="D994" i="3"/>
  <c r="G993" i="3"/>
  <c r="O993" i="3"/>
  <c r="N993" i="3"/>
  <c r="O994" i="3" l="1"/>
  <c r="N994" i="3"/>
  <c r="G994" i="3"/>
  <c r="B995" i="3" s="1"/>
  <c r="L994" i="3" l="1"/>
  <c r="K995" i="3"/>
  <c r="D995" i="3"/>
  <c r="B996" i="3"/>
  <c r="L995" i="3" l="1"/>
  <c r="K996" i="3"/>
  <c r="D996" i="3"/>
  <c r="B997" i="3"/>
  <c r="G995" i="3"/>
  <c r="O995" i="3"/>
  <c r="N995" i="3"/>
  <c r="L996" i="3" l="1"/>
  <c r="D997" i="3"/>
  <c r="K997" i="3"/>
  <c r="O996" i="3"/>
  <c r="N996" i="3"/>
  <c r="G996" i="3"/>
  <c r="O997" i="3" l="1"/>
  <c r="N997" i="3"/>
  <c r="G997" i="3"/>
  <c r="B998" i="3" s="1"/>
  <c r="L997" i="3" l="1"/>
  <c r="K998" i="3"/>
  <c r="D998" i="3"/>
  <c r="O998" i="3" l="1"/>
  <c r="N998" i="3"/>
  <c r="G998" i="3"/>
  <c r="B999" i="3" s="1"/>
  <c r="L998" i="3" l="1"/>
  <c r="D999" i="3"/>
  <c r="K999" i="3"/>
  <c r="B1000" i="3"/>
  <c r="G999" i="3" l="1"/>
  <c r="O999" i="3"/>
  <c r="N999" i="3"/>
  <c r="L999" i="3"/>
  <c r="K1000" i="3"/>
  <c r="D1000" i="3"/>
  <c r="L1000" i="3"/>
  <c r="O1000" i="3" l="1"/>
  <c r="N1000" i="3"/>
  <c r="G1000" i="3"/>
  <c r="B1001" i="3" s="1"/>
  <c r="D1001" i="3" l="1"/>
  <c r="K1001" i="3"/>
  <c r="B1002" i="3"/>
  <c r="L1001" i="3"/>
  <c r="K1002" i="3" l="1"/>
  <c r="D1002" i="3"/>
  <c r="B1003" i="3"/>
  <c r="L1002" i="3"/>
  <c r="G1001" i="3"/>
  <c r="O1001" i="3"/>
  <c r="N1001" i="3"/>
  <c r="D1003" i="3" l="1"/>
  <c r="K1003" i="3"/>
  <c r="O1002" i="3"/>
  <c r="N1002" i="3"/>
  <c r="G1002" i="3"/>
  <c r="G1003" i="3" l="1"/>
  <c r="I1003" i="3" s="1"/>
  <c r="B1004" i="3" s="1"/>
  <c r="O1003" i="3"/>
  <c r="N1003" i="3"/>
  <c r="L1003" i="3" l="1"/>
  <c r="K1004" i="3"/>
  <c r="D1004" i="3"/>
  <c r="O1004" i="3" l="1"/>
  <c r="N1004" i="3"/>
  <c r="G1004" i="3"/>
  <c r="I1004" i="3" s="1"/>
  <c r="B1005" i="3" l="1"/>
  <c r="L1004" i="3"/>
  <c r="K1005" i="3" l="1"/>
  <c r="D1005" i="3"/>
  <c r="G1005" i="3" l="1"/>
  <c r="I1005" i="3" s="1"/>
  <c r="O1005" i="3"/>
  <c r="N1005" i="3"/>
  <c r="B1006" i="3" l="1"/>
  <c r="L1005" i="3"/>
  <c r="D1006" i="3" l="1"/>
  <c r="K1006" i="3"/>
  <c r="G1006" i="3" l="1"/>
  <c r="I1006" i="3" s="1"/>
  <c r="B1007" i="3" s="1"/>
  <c r="O1006" i="3"/>
  <c r="N1006" i="3"/>
  <c r="L1006" i="3" l="1"/>
  <c r="D1007" i="3"/>
  <c r="K1007" i="3"/>
  <c r="G1007" i="3" l="1"/>
  <c r="I1007" i="3" s="1"/>
  <c r="O1007" i="3"/>
  <c r="N1007" i="3"/>
  <c r="B1008" i="3" l="1"/>
  <c r="K1008" i="3" l="1"/>
  <c r="D1008" i="3"/>
  <c r="L1007" i="3"/>
  <c r="O1008" i="3" l="1"/>
  <c r="N1008" i="3"/>
  <c r="G1008" i="3"/>
  <c r="I1008" i="3" s="1"/>
  <c r="B1009" i="3" s="1"/>
  <c r="L1008" i="3" l="1"/>
  <c r="K1009" i="3"/>
  <c r="D1009" i="3"/>
  <c r="G1009" i="3" l="1"/>
  <c r="I1009" i="3" s="1"/>
  <c r="B1010" i="3" s="1"/>
  <c r="O1009" i="3"/>
  <c r="N1009" i="3"/>
  <c r="L1009" i="3" l="1"/>
  <c r="K1010" i="3"/>
  <c r="D1010" i="3"/>
  <c r="G1010" i="3" l="1"/>
  <c r="I1010" i="3" s="1"/>
  <c r="O1010" i="3"/>
  <c r="N1010" i="3"/>
  <c r="B1011" i="3" l="1"/>
  <c r="D1011" i="3" l="1"/>
  <c r="K1011" i="3"/>
  <c r="L1010" i="3"/>
  <c r="G1011" i="3" l="1"/>
  <c r="I1011" i="3" s="1"/>
  <c r="B1012" i="3" s="1"/>
  <c r="O1011" i="3"/>
  <c r="N1011" i="3"/>
  <c r="L1011" i="3" l="1"/>
  <c r="D1012" i="3"/>
  <c r="K1012" i="3"/>
  <c r="G1012" i="3" l="1"/>
  <c r="I1012" i="3" s="1"/>
  <c r="B1013" i="3" s="1"/>
  <c r="O1012" i="3"/>
  <c r="N1012" i="3"/>
  <c r="L1012" i="3" l="1"/>
  <c r="K1013" i="3"/>
  <c r="D1013" i="3"/>
  <c r="G1013" i="3" l="1"/>
  <c r="I1013" i="3" s="1"/>
  <c r="O1013" i="3"/>
  <c r="N1013" i="3"/>
  <c r="B1014" i="3" l="1"/>
  <c r="D1014" i="3" l="1"/>
  <c r="K1014" i="3"/>
  <c r="L1013" i="3"/>
  <c r="G1014" i="3" l="1"/>
  <c r="I1014" i="3" s="1"/>
  <c r="B1015" i="3" s="1"/>
  <c r="O1014" i="3"/>
  <c r="N1014" i="3"/>
  <c r="L1014" i="3" l="1"/>
  <c r="D1015" i="3"/>
  <c r="K1015" i="3"/>
  <c r="G1015" i="3" l="1"/>
  <c r="I1015" i="3" s="1"/>
  <c r="B1016" i="3" s="1"/>
  <c r="O1015" i="3"/>
  <c r="N1015" i="3"/>
  <c r="L1015" i="3" l="1"/>
  <c r="D1016" i="3"/>
  <c r="K1016" i="3"/>
  <c r="G1016" i="3" l="1"/>
  <c r="I1016" i="3" s="1"/>
  <c r="B1017" i="3" s="1"/>
  <c r="O1016" i="3"/>
  <c r="N1016" i="3"/>
  <c r="L1016" i="3" l="1"/>
  <c r="K1017" i="3"/>
  <c r="D1017" i="3"/>
  <c r="G1017" i="3" l="1"/>
  <c r="I1017" i="3" s="1"/>
  <c r="B1018" i="3" s="1"/>
  <c r="O1017" i="3"/>
  <c r="N1017" i="3"/>
  <c r="L1017" i="3" l="1"/>
  <c r="D1018" i="3"/>
  <c r="K1018" i="3"/>
  <c r="G1018" i="3" l="1"/>
  <c r="I1018" i="3" s="1"/>
  <c r="B1019" i="3" s="1"/>
  <c r="O1018" i="3"/>
  <c r="N1018" i="3"/>
  <c r="L1018" i="3" l="1"/>
  <c r="D1019" i="3"/>
  <c r="K1019" i="3"/>
  <c r="O1019" i="3" l="1"/>
  <c r="N1019" i="3"/>
  <c r="G1019" i="3"/>
  <c r="I1019" i="3" s="1"/>
  <c r="B1020" i="3" l="1"/>
  <c r="L1019" i="3"/>
  <c r="K1020" i="3" l="1"/>
  <c r="D1020" i="3"/>
  <c r="O1020" i="3" l="1"/>
  <c r="N1020" i="3"/>
  <c r="G1020" i="3"/>
  <c r="I1020" i="3" s="1"/>
  <c r="B1021" i="3" l="1"/>
  <c r="L1020" i="3"/>
  <c r="D1021" i="3" l="1"/>
  <c r="K1021" i="3"/>
  <c r="G1021" i="3" l="1"/>
  <c r="I1021" i="3" s="1"/>
  <c r="O1021" i="3"/>
  <c r="N1021" i="3"/>
  <c r="B1022" i="3" l="1"/>
  <c r="L1021" i="3"/>
  <c r="K1022" i="3" l="1"/>
  <c r="D1022" i="3"/>
  <c r="G1022" i="3" l="1"/>
  <c r="I1022" i="3" s="1"/>
  <c r="B1023" i="3" s="1"/>
  <c r="O1022" i="3"/>
  <c r="N1022" i="3"/>
  <c r="L1022" i="3" l="1"/>
  <c r="K1023" i="3"/>
  <c r="D1023" i="3"/>
  <c r="O1023" i="3" l="1"/>
  <c r="N1023" i="3"/>
  <c r="G1023" i="3"/>
  <c r="I1023" i="3" s="1"/>
  <c r="B1024" i="3" l="1"/>
  <c r="L1023" i="3"/>
  <c r="D1024" i="3" l="1"/>
  <c r="K1024" i="3"/>
  <c r="O1024" i="3" l="1"/>
  <c r="N1024" i="3"/>
  <c r="G1024" i="3"/>
  <c r="I1024" i="3" s="1"/>
  <c r="B1025" i="3" s="1"/>
  <c r="L1024" i="3" l="1"/>
  <c r="D1025" i="3"/>
  <c r="K1025" i="3"/>
  <c r="O1025" i="3" l="1"/>
  <c r="N1025" i="3"/>
  <c r="G1025" i="3"/>
  <c r="I1025" i="3" s="1"/>
  <c r="B1026" i="3" s="1"/>
  <c r="L1025" i="3" l="1"/>
  <c r="K1026" i="3"/>
  <c r="D1026" i="3"/>
  <c r="O1026" i="3" l="1"/>
  <c r="N1026" i="3"/>
  <c r="G1026" i="3"/>
  <c r="I1026" i="3" s="1"/>
  <c r="B1027" i="3" l="1"/>
  <c r="L1026" i="3"/>
  <c r="K1027" i="3" l="1"/>
  <c r="D1027" i="3"/>
  <c r="G1027" i="3" l="1"/>
  <c r="I1027" i="3" s="1"/>
  <c r="O1027" i="3"/>
  <c r="N1027" i="3"/>
  <c r="B1028" i="3" l="1"/>
  <c r="L1027" i="3"/>
  <c r="K1028" i="3" l="1"/>
  <c r="D1028" i="3"/>
  <c r="G1028" i="3" l="1"/>
  <c r="I1028" i="3" s="1"/>
  <c r="O1028" i="3"/>
  <c r="N1028" i="3"/>
  <c r="B1029" i="3" l="1"/>
  <c r="L1028" i="3"/>
  <c r="K1029" i="3" l="1"/>
  <c r="D1029" i="3"/>
  <c r="G1029" i="3" l="1"/>
  <c r="I1029" i="3" s="1"/>
  <c r="O1029" i="3"/>
  <c r="N1029" i="3"/>
  <c r="B1030" i="3" l="1"/>
  <c r="D1030" i="3" l="1"/>
  <c r="K1030" i="3"/>
  <c r="L1029" i="3"/>
  <c r="O1030" i="3" l="1"/>
  <c r="N1030" i="3"/>
  <c r="G1030" i="3"/>
  <c r="I1030" i="3" s="1"/>
  <c r="B1031" i="3" l="1"/>
  <c r="L1030" i="3"/>
  <c r="K1031" i="3" l="1"/>
  <c r="D1031" i="3"/>
  <c r="G1031" i="3" l="1"/>
  <c r="B1032" i="3" s="1"/>
  <c r="O1031" i="3"/>
  <c r="N1031" i="3"/>
  <c r="L1031" i="3" l="1"/>
  <c r="K1032" i="3"/>
  <c r="D1032" i="3"/>
  <c r="O1032" i="3" l="1"/>
  <c r="N1032" i="3"/>
  <c r="G1032" i="3"/>
  <c r="B1033" i="3" s="1"/>
  <c r="L1032" i="3" l="1"/>
  <c r="D1033" i="3"/>
  <c r="K1033" i="3"/>
  <c r="B1034" i="3"/>
  <c r="G1033" i="3" l="1"/>
  <c r="O1033" i="3"/>
  <c r="N1033" i="3"/>
  <c r="L1033" i="3"/>
  <c r="K1034" i="3"/>
  <c r="D1034" i="3"/>
  <c r="B1035" i="3"/>
  <c r="G1034" i="3" l="1"/>
  <c r="O1034" i="3"/>
  <c r="N1034" i="3"/>
  <c r="L1034" i="3"/>
  <c r="K1035" i="3"/>
  <c r="D1035" i="3"/>
  <c r="O1035" i="3" l="1"/>
  <c r="N1035" i="3"/>
  <c r="G1035" i="3"/>
  <c r="B1036" i="3" s="1"/>
  <c r="L1035" i="3" l="1"/>
  <c r="D1036" i="3"/>
  <c r="K1036" i="3"/>
  <c r="B1037" i="3"/>
  <c r="O1036" i="3" l="1"/>
  <c r="N1036" i="3"/>
  <c r="G1036" i="3"/>
  <c r="L1036" i="3"/>
  <c r="K1037" i="3"/>
  <c r="D1037" i="3"/>
  <c r="L1037" i="3"/>
  <c r="O1037" i="3" l="1"/>
  <c r="N1037" i="3"/>
  <c r="G1037" i="3"/>
  <c r="B1038" i="3" s="1"/>
  <c r="K1038" i="3" l="1"/>
  <c r="D1038" i="3"/>
  <c r="B1039" i="3"/>
  <c r="L1038" i="3" l="1"/>
  <c r="K1039" i="3"/>
  <c r="D1039" i="3"/>
  <c r="G1038" i="3"/>
  <c r="O1038" i="3"/>
  <c r="N1038" i="3"/>
  <c r="O1039" i="3" l="1"/>
  <c r="N1039" i="3"/>
  <c r="G1039" i="3"/>
  <c r="B1040" i="3" s="1"/>
  <c r="L1039" i="3" l="1"/>
  <c r="K1040" i="3"/>
  <c r="D1040" i="3"/>
  <c r="B1041" i="3"/>
  <c r="L1040" i="3" l="1"/>
  <c r="D1041" i="3"/>
  <c r="K1041" i="3"/>
  <c r="B1042" i="3"/>
  <c r="G1040" i="3"/>
  <c r="O1040" i="3"/>
  <c r="N1040" i="3"/>
  <c r="O1041" i="3" l="1"/>
  <c r="N1041" i="3"/>
  <c r="G1041" i="3"/>
  <c r="L1041" i="3"/>
  <c r="K1042" i="3"/>
  <c r="D1042" i="3"/>
  <c r="L1042" i="3"/>
  <c r="O1042" i="3" l="1"/>
  <c r="N1042" i="3"/>
  <c r="G1042" i="3"/>
  <c r="B1043" i="3" s="1"/>
  <c r="D1043" i="3" l="1"/>
  <c r="K1043" i="3"/>
  <c r="B1044" i="3"/>
  <c r="L1043" i="3" l="1"/>
  <c r="K1044" i="3"/>
  <c r="D1044" i="3"/>
  <c r="B1045" i="3"/>
  <c r="L1044" i="3"/>
  <c r="G1043" i="3"/>
  <c r="O1043" i="3"/>
  <c r="N1043" i="3"/>
  <c r="D1045" i="3" l="1"/>
  <c r="K1045" i="3"/>
  <c r="B1046" i="3"/>
  <c r="L1045" i="3"/>
  <c r="G1044" i="3"/>
  <c r="O1044" i="3"/>
  <c r="N1044" i="3"/>
  <c r="G1045" i="3" l="1"/>
  <c r="O1045" i="3"/>
  <c r="N1045" i="3"/>
  <c r="D1046" i="3"/>
  <c r="K1046" i="3"/>
  <c r="L1046" i="3"/>
  <c r="G1046" i="3" l="1"/>
  <c r="B1047" i="3" s="1"/>
  <c r="O1046" i="3"/>
  <c r="N1046" i="3"/>
  <c r="K1047" i="3" l="1"/>
  <c r="D1047" i="3"/>
  <c r="B1048" i="3"/>
  <c r="L1047" i="3"/>
  <c r="D1048" i="3" l="1"/>
  <c r="K1048" i="3"/>
  <c r="G1047" i="3"/>
  <c r="O1047" i="3"/>
  <c r="N1047" i="3"/>
  <c r="O1048" i="3" l="1"/>
  <c r="N1048" i="3"/>
  <c r="G1048" i="3"/>
  <c r="B1049" i="3" s="1"/>
  <c r="L1048" i="3" l="1"/>
  <c r="K1049" i="3"/>
  <c r="D1049" i="3"/>
  <c r="B1050" i="3"/>
  <c r="L1049" i="3" l="1"/>
  <c r="K1050" i="3"/>
  <c r="D1050" i="3"/>
  <c r="G1049" i="3"/>
  <c r="O1049" i="3"/>
  <c r="N1049" i="3"/>
  <c r="O1050" i="3" l="1"/>
  <c r="N1050" i="3"/>
  <c r="G1050" i="3"/>
  <c r="B1051" i="3" s="1"/>
  <c r="L1050" i="3" l="1"/>
  <c r="K1051" i="3"/>
  <c r="D1051" i="3"/>
  <c r="B1052" i="3"/>
  <c r="L1051" i="3" l="1"/>
  <c r="D1052" i="3"/>
  <c r="K1052" i="3"/>
  <c r="L1052" i="3"/>
  <c r="G1051" i="3"/>
  <c r="O1051" i="3"/>
  <c r="N1051" i="3"/>
  <c r="O1052" i="3" l="1"/>
  <c r="N1052" i="3"/>
  <c r="G1052" i="3"/>
  <c r="B1053" i="3" s="1"/>
  <c r="D1053" i="3" l="1"/>
  <c r="K1053" i="3"/>
  <c r="L1053" i="3"/>
  <c r="O1053" i="3" l="1"/>
  <c r="N1053" i="3"/>
  <c r="G1053" i="3"/>
  <c r="B1054" i="3" s="1"/>
  <c r="D1054" i="3" l="1"/>
  <c r="K1054" i="3"/>
  <c r="B1055" i="3"/>
  <c r="L1054" i="3"/>
  <c r="K1055" i="3" l="1"/>
  <c r="D1055" i="3"/>
  <c r="G1054" i="3"/>
  <c r="O1054" i="3"/>
  <c r="N1054" i="3"/>
  <c r="O1055" i="3" l="1"/>
  <c r="N1055" i="3"/>
  <c r="G1055" i="3"/>
  <c r="B1056" i="3" s="1"/>
  <c r="L1055" i="3" l="1"/>
  <c r="K1056" i="3"/>
  <c r="D1056" i="3"/>
  <c r="O1056" i="3" l="1"/>
  <c r="N1056" i="3"/>
  <c r="G1056" i="3"/>
  <c r="B1057" i="3" s="1"/>
  <c r="L1056" i="3" l="1"/>
  <c r="K1057" i="3"/>
  <c r="D1057" i="3"/>
  <c r="O1057" i="3" l="1"/>
  <c r="N1057" i="3"/>
  <c r="G1057" i="3"/>
  <c r="B1058" i="3" s="1"/>
  <c r="L1057" i="3" l="1"/>
  <c r="K1058" i="3"/>
  <c r="D1058" i="3"/>
  <c r="O1058" i="3" l="1"/>
  <c r="N1058" i="3"/>
  <c r="G1058" i="3"/>
  <c r="B1059" i="3" s="1"/>
  <c r="L1058" i="3" l="1"/>
  <c r="K1059" i="3"/>
  <c r="D1059" i="3"/>
  <c r="B1060" i="3"/>
  <c r="L1059" i="3" l="1"/>
  <c r="D1060" i="3"/>
  <c r="K1060" i="3"/>
  <c r="L1060" i="3"/>
  <c r="G1059" i="3"/>
  <c r="O1059" i="3"/>
  <c r="N1059" i="3"/>
  <c r="O1060" i="3" l="1"/>
  <c r="N1060" i="3"/>
  <c r="G1060" i="3"/>
  <c r="B1061" i="3" s="1"/>
  <c r="K1061" i="3" l="1"/>
  <c r="D1061" i="3"/>
  <c r="B1062" i="3"/>
  <c r="L1061" i="3" l="1"/>
  <c r="K1062" i="3"/>
  <c r="D1062" i="3"/>
  <c r="B1063" i="3"/>
  <c r="G1061" i="3"/>
  <c r="O1061" i="3"/>
  <c r="N1061" i="3"/>
  <c r="G1062" i="3" l="1"/>
  <c r="O1062" i="3"/>
  <c r="N1062" i="3"/>
  <c r="L1062" i="3"/>
  <c r="K1063" i="3"/>
  <c r="D1063" i="3"/>
  <c r="O1063" i="3" l="1"/>
  <c r="N1063" i="3"/>
  <c r="G1063" i="3"/>
  <c r="B1064" i="3" s="1"/>
  <c r="L1063" i="3" l="1"/>
  <c r="K1064" i="3"/>
  <c r="D1064" i="3"/>
  <c r="B1065" i="3"/>
  <c r="L1064" i="3" l="1"/>
  <c r="D1065" i="3"/>
  <c r="K1065" i="3"/>
  <c r="B1066" i="3"/>
  <c r="O1064" i="3"/>
  <c r="N1064" i="3"/>
  <c r="G1064" i="3"/>
  <c r="L1065" i="3" l="1"/>
  <c r="K1066" i="3"/>
  <c r="D1066" i="3"/>
  <c r="G1065" i="3"/>
  <c r="O1065" i="3"/>
  <c r="N1065" i="3"/>
  <c r="O1066" i="3" l="1"/>
  <c r="N1066" i="3"/>
  <c r="G1066" i="3"/>
  <c r="B1067" i="3" s="1"/>
  <c r="L1066" i="3" l="1"/>
  <c r="K1067" i="3"/>
  <c r="D1067" i="3"/>
  <c r="B1068" i="3"/>
  <c r="L1067" i="3" l="1"/>
  <c r="K1068" i="3"/>
  <c r="D1068" i="3"/>
  <c r="G1067" i="3"/>
  <c r="O1067" i="3"/>
  <c r="N1067" i="3"/>
  <c r="O1068" i="3" l="1"/>
  <c r="N1068" i="3"/>
  <c r="G1068" i="3"/>
  <c r="B1069" i="3" s="1"/>
  <c r="L1068" i="3" l="1"/>
  <c r="K1069" i="3"/>
  <c r="D1069" i="3"/>
  <c r="B1070" i="3"/>
  <c r="L1069" i="3" l="1"/>
  <c r="K1070" i="3"/>
  <c r="D1070" i="3"/>
  <c r="B1071" i="3"/>
  <c r="G1069" i="3"/>
  <c r="O1069" i="3"/>
  <c r="N1069" i="3"/>
  <c r="O1070" i="3" l="1"/>
  <c r="N1070" i="3"/>
  <c r="G1070" i="3"/>
  <c r="L1070" i="3"/>
  <c r="D1071" i="3"/>
  <c r="K1071" i="3"/>
  <c r="B1072" i="3"/>
  <c r="B1073" i="3" l="1"/>
  <c r="L1071" i="3"/>
  <c r="D1072" i="3"/>
  <c r="K1072" i="3"/>
  <c r="G1071" i="3"/>
  <c r="O1071" i="3"/>
  <c r="N1071" i="3"/>
  <c r="G1072" i="3" l="1"/>
  <c r="O1072" i="3"/>
  <c r="N1072" i="3"/>
  <c r="B1074" i="3"/>
  <c r="D1073" i="3"/>
  <c r="K1073" i="3"/>
  <c r="L1072" i="3"/>
  <c r="L1073" i="3" s="1"/>
  <c r="L1074" i="3" s="1"/>
  <c r="D1074" i="3" l="1"/>
  <c r="B1075" i="3"/>
  <c r="K1074" i="3"/>
  <c r="G1073" i="3"/>
  <c r="O1073" i="3"/>
  <c r="N1073" i="3"/>
  <c r="G1074" i="3" l="1"/>
  <c r="O1074" i="3"/>
  <c r="N1074" i="3"/>
  <c r="D1075" i="3"/>
  <c r="K1075" i="3"/>
  <c r="B1076" i="3"/>
  <c r="L1075" i="3"/>
  <c r="L1076" i="3" s="1"/>
  <c r="B1077" i="3" l="1"/>
  <c r="K1076" i="3"/>
  <c r="D1076" i="3"/>
  <c r="L1077" i="3"/>
  <c r="G1075" i="3"/>
  <c r="O1075" i="3"/>
  <c r="N1075" i="3"/>
  <c r="G1076" i="3" l="1"/>
  <c r="O1076" i="3"/>
  <c r="N1076" i="3"/>
  <c r="K1077" i="3"/>
  <c r="D1077" i="3"/>
  <c r="B1078" i="3"/>
  <c r="B1079" i="3" l="1"/>
  <c r="K1078" i="3"/>
  <c r="D1078" i="3"/>
  <c r="L1078" i="3"/>
  <c r="L1079" i="3" s="1"/>
  <c r="O1077" i="3"/>
  <c r="N1077" i="3"/>
  <c r="G1077" i="3"/>
  <c r="G1078" i="3" l="1"/>
  <c r="O1078" i="3"/>
  <c r="N1078" i="3"/>
  <c r="B1080" i="3"/>
  <c r="L1080" i="3" s="1"/>
  <c r="K1079" i="3"/>
  <c r="D1079" i="3"/>
  <c r="G1079" i="3" l="1"/>
  <c r="O1079" i="3"/>
  <c r="N1079" i="3"/>
  <c r="B1081" i="3"/>
  <c r="K1080" i="3"/>
  <c r="D1080" i="3"/>
  <c r="G1080" i="3" l="1"/>
  <c r="O1080" i="3"/>
  <c r="N1080" i="3"/>
  <c r="D1081" i="3"/>
  <c r="K1081" i="3"/>
  <c r="B1082" i="3"/>
  <c r="L1081" i="3"/>
  <c r="L1082" i="3" s="1"/>
  <c r="K1082" i="3" l="1"/>
  <c r="B1083" i="3"/>
  <c r="D1082" i="3"/>
  <c r="G1081" i="3"/>
  <c r="O1081" i="3"/>
  <c r="N1081" i="3"/>
  <c r="L1083" i="3"/>
  <c r="D1083" i="3" l="1"/>
  <c r="B1084" i="3"/>
  <c r="K1083" i="3"/>
  <c r="L1084" i="3"/>
  <c r="G1082" i="3"/>
  <c r="O1082" i="3"/>
  <c r="N1082" i="3"/>
  <c r="B1085" i="3" l="1"/>
  <c r="K1084" i="3"/>
  <c r="D1084" i="3"/>
  <c r="G1083" i="3"/>
  <c r="O1083" i="3"/>
  <c r="N1083" i="3"/>
  <c r="G1084" i="3" l="1"/>
  <c r="O1084" i="3"/>
  <c r="N1084" i="3"/>
  <c r="D1085" i="3"/>
  <c r="B1086" i="3"/>
  <c r="K1085" i="3"/>
  <c r="L1085" i="3"/>
  <c r="L1086" i="3" s="1"/>
  <c r="G1085" i="3" l="1"/>
  <c r="O1085" i="3"/>
  <c r="N1085" i="3"/>
  <c r="K1086" i="3"/>
  <c r="D1086" i="3"/>
  <c r="B1087" i="3"/>
  <c r="K1087" i="3" l="1"/>
  <c r="D1087" i="3"/>
  <c r="B1088" i="3"/>
  <c r="G1086" i="3"/>
  <c r="O1086" i="3"/>
  <c r="N1086" i="3"/>
  <c r="L1087" i="3"/>
  <c r="L1088" i="3" s="1"/>
  <c r="K1088" i="3" l="1"/>
  <c r="B1089" i="3"/>
  <c r="D1088" i="3"/>
  <c r="G1087" i="3"/>
  <c r="O1087" i="3"/>
  <c r="N1087" i="3"/>
  <c r="D1089" i="3" l="1"/>
  <c r="K1089" i="3"/>
  <c r="B1090" i="3"/>
  <c r="G1088" i="3"/>
  <c r="O1088" i="3"/>
  <c r="N1088" i="3"/>
  <c r="L1089" i="3"/>
  <c r="L1090" i="3" s="1"/>
  <c r="G1089" i="3" l="1"/>
  <c r="O1089" i="3"/>
  <c r="N1089" i="3"/>
  <c r="K1090" i="3"/>
  <c r="B1091" i="3"/>
  <c r="D1090" i="3"/>
  <c r="K1091" i="3" l="1"/>
  <c r="D1091" i="3"/>
  <c r="B1092" i="3"/>
  <c r="G1090" i="3"/>
  <c r="O1090" i="3"/>
  <c r="N1090" i="3"/>
  <c r="L1091" i="3"/>
  <c r="L1092" i="3" s="1"/>
  <c r="B1093" i="3" l="1"/>
  <c r="K1092" i="3"/>
  <c r="D1092" i="3"/>
  <c r="G1091" i="3"/>
  <c r="O1091" i="3"/>
  <c r="N1091" i="3"/>
  <c r="G1092" i="3" l="1"/>
  <c r="O1092" i="3"/>
  <c r="N1092" i="3"/>
  <c r="K1093" i="3"/>
  <c r="B1094" i="3"/>
  <c r="D1093" i="3"/>
  <c r="L1093" i="3"/>
  <c r="L1094" i="3" s="1"/>
  <c r="O1093" i="3" l="1"/>
  <c r="N1093" i="3"/>
  <c r="G1093" i="3"/>
  <c r="B1095" i="3"/>
  <c r="K1094" i="3"/>
  <c r="D1094" i="3"/>
  <c r="D1095" i="3" l="1"/>
  <c r="K1095" i="3"/>
  <c r="B1096" i="3"/>
  <c r="G1094" i="3"/>
  <c r="O1094" i="3"/>
  <c r="N1094" i="3"/>
  <c r="L1095" i="3"/>
  <c r="L1096" i="3" s="1"/>
  <c r="G1095" i="3" l="1"/>
  <c r="O1095" i="3"/>
  <c r="N1095" i="3"/>
  <c r="B1097" i="3"/>
  <c r="K1096" i="3"/>
  <c r="D1096" i="3"/>
  <c r="G1096" i="3" l="1"/>
  <c r="O1096" i="3"/>
  <c r="N1096" i="3"/>
  <c r="K1097" i="3"/>
  <c r="B1098" i="3"/>
  <c r="D1097" i="3"/>
  <c r="L1097" i="3"/>
  <c r="L1098" i="3" s="1"/>
  <c r="K1098" i="3" l="1"/>
  <c r="B1099" i="3"/>
  <c r="D1098" i="3"/>
  <c r="G1097" i="3"/>
  <c r="O1097" i="3"/>
  <c r="N1097" i="3"/>
  <c r="D1099" i="3" l="1"/>
  <c r="B1100" i="3"/>
  <c r="K1099" i="3"/>
  <c r="G1098" i="3"/>
  <c r="O1098" i="3"/>
  <c r="N1098" i="3"/>
  <c r="L1099" i="3"/>
  <c r="L1100" i="3" s="1"/>
  <c r="D1100" i="3" l="1"/>
  <c r="K1100" i="3"/>
  <c r="B1101" i="3"/>
  <c r="G1099" i="3"/>
  <c r="O1099" i="3"/>
  <c r="N1099" i="3"/>
  <c r="G1100" i="3" l="1"/>
  <c r="O1100" i="3"/>
  <c r="N1100" i="3"/>
  <c r="B1102" i="3"/>
  <c r="K1101" i="3"/>
  <c r="D1101" i="3"/>
  <c r="L1101" i="3"/>
  <c r="L1102" i="3" s="1"/>
  <c r="B1103" i="3" l="1"/>
  <c r="K1102" i="3"/>
  <c r="D1102" i="3"/>
  <c r="G1101" i="3"/>
  <c r="O1101" i="3"/>
  <c r="N1101" i="3"/>
  <c r="G1102" i="3" l="1"/>
  <c r="O1102" i="3"/>
  <c r="N1102" i="3"/>
  <c r="K1103" i="3"/>
  <c r="D1103" i="3"/>
  <c r="B1104" i="3"/>
  <c r="L1103" i="3"/>
  <c r="L1104" i="3" s="1"/>
  <c r="G1103" i="3" l="1"/>
  <c r="O1103" i="3"/>
  <c r="N1103" i="3"/>
  <c r="B1105" i="3"/>
  <c r="D1104" i="3"/>
  <c r="K1104" i="3"/>
  <c r="G1104" i="3" l="1"/>
  <c r="O1104" i="3"/>
  <c r="N1104" i="3"/>
  <c r="D1105" i="3"/>
  <c r="B1106" i="3"/>
  <c r="K1105" i="3"/>
  <c r="L1105" i="3"/>
  <c r="L1106" i="3" s="1"/>
  <c r="G1105" i="3" l="1"/>
  <c r="O1105" i="3"/>
  <c r="N1105" i="3"/>
  <c r="K1106" i="3"/>
  <c r="D1106" i="3"/>
  <c r="B1107" i="3"/>
  <c r="K1107" i="3" l="1"/>
  <c r="D1107" i="3"/>
  <c r="B1108" i="3"/>
  <c r="G1106" i="3"/>
  <c r="O1106" i="3"/>
  <c r="N1106" i="3"/>
  <c r="L1107" i="3"/>
  <c r="L1108" i="3" s="1"/>
  <c r="K1108" i="3" l="1"/>
  <c r="B1109" i="3"/>
  <c r="D1108" i="3"/>
  <c r="G1107" i="3"/>
  <c r="O1107" i="3"/>
  <c r="N1107" i="3"/>
  <c r="B1110" i="3" l="1"/>
  <c r="D1109" i="3"/>
  <c r="K1109" i="3"/>
  <c r="G1108" i="3"/>
  <c r="O1108" i="3"/>
  <c r="N1108" i="3"/>
  <c r="L1109" i="3"/>
  <c r="L1110" i="3" s="1"/>
  <c r="G1109" i="3" l="1"/>
  <c r="O1109" i="3"/>
  <c r="N1109" i="3"/>
  <c r="D1110" i="3"/>
  <c r="K1110" i="3"/>
  <c r="B1111" i="3"/>
  <c r="D1111" i="3" l="1"/>
  <c r="B1112" i="3"/>
  <c r="K1111" i="3"/>
  <c r="G1110" i="3"/>
  <c r="O1110" i="3"/>
  <c r="N1110" i="3"/>
  <c r="L1111" i="3"/>
  <c r="L1112" i="3" s="1"/>
  <c r="K1112" i="3" l="1"/>
  <c r="D1112" i="3"/>
  <c r="B1113" i="3"/>
  <c r="G1111" i="3"/>
  <c r="O1111" i="3"/>
  <c r="N1111" i="3"/>
  <c r="D1113" i="3" l="1"/>
  <c r="B1114" i="3"/>
  <c r="K1113" i="3"/>
  <c r="G1112" i="3"/>
  <c r="O1112" i="3"/>
  <c r="N1112" i="3"/>
  <c r="L1113" i="3"/>
  <c r="L1114" i="3" s="1"/>
  <c r="B1115" i="3" l="1"/>
  <c r="D1114" i="3"/>
  <c r="K1114" i="3"/>
  <c r="G1113" i="3"/>
  <c r="O1113" i="3"/>
  <c r="N1113" i="3"/>
  <c r="G1114" i="3" l="1"/>
  <c r="O1114" i="3"/>
  <c r="N1114" i="3"/>
  <c r="D1115" i="3"/>
  <c r="K1115" i="3"/>
  <c r="B1116" i="3"/>
  <c r="L1115" i="3"/>
  <c r="L1116" i="3" s="1"/>
  <c r="D1116" i="3" l="1"/>
  <c r="B1117" i="3"/>
  <c r="K1116" i="3"/>
  <c r="G1115" i="3"/>
  <c r="O1115" i="3"/>
  <c r="N1115" i="3"/>
  <c r="D1117" i="3" l="1"/>
  <c r="B1118" i="3"/>
  <c r="K1117" i="3"/>
  <c r="G1116" i="3"/>
  <c r="O1116" i="3"/>
  <c r="N1116" i="3"/>
  <c r="L1117" i="3"/>
  <c r="L1118" i="3" s="1"/>
  <c r="K1118" i="3" l="1"/>
  <c r="B1119" i="3"/>
  <c r="L1119" i="3" s="1"/>
  <c r="D1118" i="3"/>
  <c r="G1117" i="3"/>
  <c r="O1117" i="3"/>
  <c r="N1117" i="3"/>
  <c r="K1119" i="3" l="1"/>
  <c r="B1120" i="3"/>
  <c r="D1119" i="3"/>
  <c r="G1118" i="3"/>
  <c r="O1118" i="3"/>
  <c r="N1118" i="3"/>
  <c r="D1120" i="3" l="1"/>
  <c r="B1121" i="3"/>
  <c r="K1120" i="3"/>
  <c r="G1119" i="3"/>
  <c r="O1119" i="3"/>
  <c r="N1119" i="3"/>
  <c r="L1120" i="3"/>
  <c r="L1121" i="3" s="1"/>
  <c r="B1122" i="3" l="1"/>
  <c r="K1121" i="3"/>
  <c r="D1121" i="3"/>
  <c r="L1122" i="3"/>
  <c r="G1120" i="3"/>
  <c r="O1120" i="3"/>
  <c r="N1120" i="3"/>
  <c r="G1121" i="3" l="1"/>
  <c r="O1121" i="3"/>
  <c r="N1121" i="3"/>
  <c r="K1122" i="3"/>
  <c r="D1122" i="3"/>
  <c r="B1123" i="3"/>
  <c r="D1123" i="3" l="1"/>
  <c r="B1124" i="3"/>
  <c r="K1123" i="3"/>
  <c r="G1122" i="3"/>
  <c r="O1122" i="3"/>
  <c r="N1122" i="3"/>
  <c r="L1123" i="3"/>
  <c r="L1124" i="3" s="1"/>
  <c r="D1124" i="3" l="1"/>
  <c r="K1124" i="3"/>
  <c r="B1125" i="3"/>
  <c r="L1125" i="3"/>
  <c r="G1123" i="3"/>
  <c r="O1123" i="3"/>
  <c r="N1123" i="3"/>
  <c r="G1124" i="3" l="1"/>
  <c r="O1124" i="3"/>
  <c r="N1124" i="3"/>
  <c r="B1126" i="3"/>
  <c r="L1126" i="3" s="1"/>
  <c r="K1125" i="3"/>
  <c r="D1125" i="3"/>
  <c r="G1125" i="3" l="1"/>
  <c r="O1125" i="3"/>
  <c r="N1125" i="3"/>
  <c r="D1126" i="3"/>
  <c r="B1127" i="3"/>
  <c r="K1126" i="3"/>
  <c r="G1126" i="3" l="1"/>
  <c r="O1126" i="3"/>
  <c r="N1126" i="3"/>
  <c r="D1127" i="3"/>
  <c r="K1127" i="3"/>
  <c r="B1128" i="3"/>
  <c r="L1127" i="3"/>
  <c r="L1128" i="3" s="1"/>
  <c r="D1128" i="3" l="1"/>
  <c r="K1128" i="3"/>
  <c r="B1129" i="3"/>
  <c r="L1129" i="3" s="1"/>
  <c r="G1127" i="3"/>
  <c r="O1127" i="3"/>
  <c r="N1127" i="3"/>
  <c r="G1128" i="3" l="1"/>
  <c r="O1128" i="3"/>
  <c r="N1128" i="3"/>
  <c r="D1129" i="3"/>
  <c r="K1129" i="3"/>
  <c r="B1130" i="3"/>
  <c r="K1130" i="3" l="1"/>
  <c r="D1130" i="3"/>
  <c r="B1131" i="3"/>
  <c r="G1129" i="3"/>
  <c r="O1129" i="3"/>
  <c r="N1129" i="3"/>
  <c r="L1130" i="3"/>
  <c r="L1131" i="3" s="1"/>
  <c r="B1132" i="3" l="1"/>
  <c r="K1131" i="3"/>
  <c r="D1131" i="3"/>
  <c r="G1130" i="3"/>
  <c r="O1130" i="3"/>
  <c r="N1130" i="3"/>
  <c r="G1131" i="3" l="1"/>
  <c r="O1131" i="3"/>
  <c r="N1131" i="3"/>
  <c r="B1133" i="3"/>
  <c r="K1132" i="3"/>
  <c r="D1132" i="3"/>
  <c r="L1132" i="3"/>
  <c r="L1133" i="3" s="1"/>
  <c r="D1133" i="3" l="1"/>
  <c r="K1133" i="3"/>
  <c r="B1134" i="3"/>
  <c r="G1132" i="3"/>
  <c r="O1132" i="3"/>
  <c r="N1132" i="3"/>
  <c r="G1133" i="3" l="1"/>
  <c r="O1133" i="3"/>
  <c r="N1133" i="3"/>
  <c r="K1134" i="3"/>
  <c r="D1134" i="3"/>
  <c r="B1135" i="3"/>
  <c r="L1134" i="3"/>
  <c r="L1135" i="3" s="1"/>
  <c r="K1135" i="3" l="1"/>
  <c r="D1135" i="3"/>
  <c r="B1136" i="3"/>
  <c r="G1134" i="3"/>
  <c r="O1134" i="3"/>
  <c r="N1134" i="3"/>
  <c r="L1136" i="3"/>
  <c r="K1136" i="3" l="1"/>
  <c r="B1137" i="3"/>
  <c r="D1136" i="3"/>
  <c r="G1135" i="3"/>
  <c r="O1135" i="3"/>
  <c r="N1135" i="3"/>
  <c r="D1137" i="3" l="1"/>
  <c r="B1138" i="3"/>
  <c r="K1137" i="3"/>
  <c r="G1136" i="3"/>
  <c r="O1136" i="3"/>
  <c r="N1136" i="3"/>
  <c r="L1137" i="3"/>
  <c r="L1138" i="3" s="1"/>
  <c r="K1138" i="3" l="1"/>
  <c r="B1139" i="3"/>
  <c r="D1138" i="3"/>
  <c r="L1139" i="3"/>
  <c r="G1137" i="3"/>
  <c r="O1137" i="3"/>
  <c r="N1137" i="3"/>
  <c r="K1139" i="3" l="1"/>
  <c r="B1140" i="3"/>
  <c r="D1139" i="3"/>
  <c r="L1140" i="3"/>
  <c r="G1138" i="3"/>
  <c r="O1138" i="3"/>
  <c r="N1138" i="3"/>
  <c r="D1140" i="3" l="1"/>
  <c r="K1140" i="3"/>
  <c r="B1141" i="3"/>
  <c r="L1141" i="3"/>
  <c r="G1139" i="3"/>
  <c r="O1139" i="3"/>
  <c r="N1139" i="3"/>
  <c r="G1140" i="3" l="1"/>
  <c r="O1140" i="3"/>
  <c r="N1140" i="3"/>
  <c r="B1142" i="3"/>
  <c r="K1141" i="3"/>
  <c r="D1141" i="3"/>
  <c r="O1141" i="3" l="1"/>
  <c r="N1141" i="3"/>
  <c r="G1141" i="3"/>
  <c r="B1143" i="3"/>
  <c r="D1142" i="3"/>
  <c r="K1142" i="3"/>
  <c r="L1142" i="3"/>
  <c r="L1143" i="3" s="1"/>
  <c r="G1142" i="3" l="1"/>
  <c r="O1142" i="3"/>
  <c r="N1142" i="3"/>
  <c r="B1144" i="3"/>
  <c r="K1143" i="3"/>
  <c r="D1143" i="3"/>
  <c r="B1145" i="3" l="1"/>
  <c r="K1144" i="3"/>
  <c r="D1144" i="3"/>
  <c r="G1143" i="3"/>
  <c r="O1143" i="3"/>
  <c r="N1143" i="3"/>
  <c r="L1144" i="3"/>
  <c r="L1145" i="3" s="1"/>
  <c r="G1144" i="3" l="1"/>
  <c r="O1144" i="3"/>
  <c r="N1144" i="3"/>
  <c r="K1145" i="3"/>
  <c r="D1145" i="3"/>
  <c r="B1146" i="3"/>
  <c r="G1145" i="3" l="1"/>
  <c r="O1145" i="3"/>
  <c r="N1145" i="3"/>
  <c r="K1146" i="3"/>
  <c r="B1147" i="3"/>
  <c r="D1146" i="3"/>
  <c r="L1146" i="3"/>
  <c r="L1147" i="3" s="1"/>
  <c r="G1146" i="3" l="1"/>
  <c r="O1146" i="3"/>
  <c r="N1146" i="3"/>
  <c r="D1147" i="3"/>
  <c r="B1148" i="3"/>
  <c r="K1147" i="3"/>
  <c r="G1147" i="3" l="1"/>
  <c r="O1147" i="3"/>
  <c r="N1147" i="3"/>
  <c r="B1149" i="3"/>
  <c r="K1148" i="3"/>
  <c r="D1148" i="3"/>
  <c r="L1148" i="3"/>
  <c r="L1149" i="3" s="1"/>
  <c r="G1148" i="3" l="1"/>
  <c r="O1148" i="3"/>
  <c r="N1148" i="3"/>
  <c r="B1150" i="3"/>
  <c r="K1149" i="3"/>
  <c r="D1149" i="3"/>
  <c r="G1149" i="3" l="1"/>
  <c r="O1149" i="3"/>
  <c r="N1149" i="3"/>
  <c r="K1150" i="3"/>
  <c r="B1151" i="3"/>
  <c r="D1150" i="3"/>
  <c r="L1150" i="3"/>
  <c r="L1151" i="3" s="1"/>
  <c r="G1150" i="3" l="1"/>
  <c r="O1150" i="3"/>
  <c r="N1150" i="3"/>
  <c r="B1152" i="3"/>
  <c r="D1151" i="3"/>
  <c r="K1151" i="3"/>
  <c r="G1151" i="3" l="1"/>
  <c r="O1151" i="3"/>
  <c r="N1151" i="3"/>
  <c r="B1153" i="3"/>
  <c r="K1152" i="3"/>
  <c r="D1152" i="3"/>
  <c r="L1152" i="3"/>
  <c r="L1153" i="3" s="1"/>
  <c r="K1153" i="3" l="1"/>
  <c r="D1153" i="3"/>
  <c r="B1154" i="3"/>
  <c r="G1152" i="3"/>
  <c r="O1152" i="3"/>
  <c r="N1152" i="3"/>
  <c r="K1154" i="3" l="1"/>
  <c r="D1154" i="3"/>
  <c r="B1155" i="3"/>
  <c r="G1153" i="3"/>
  <c r="O1153" i="3"/>
  <c r="N1153" i="3"/>
  <c r="L1154" i="3"/>
  <c r="L1155" i="3" s="1"/>
  <c r="D1155" i="3" l="1"/>
  <c r="B1156" i="3"/>
  <c r="K1155" i="3"/>
  <c r="G1154" i="3"/>
  <c r="O1154" i="3"/>
  <c r="N1154" i="3"/>
  <c r="K1156" i="3" l="1"/>
  <c r="B1157" i="3"/>
  <c r="D1156" i="3"/>
  <c r="G1155" i="3"/>
  <c r="O1155" i="3"/>
  <c r="N1155" i="3"/>
  <c r="L1156" i="3"/>
  <c r="L1157" i="3" s="1"/>
  <c r="D1157" i="3" l="1"/>
  <c r="B1158" i="3"/>
  <c r="K1157" i="3"/>
  <c r="L1158" i="3"/>
  <c r="G1156" i="3"/>
  <c r="O1156" i="3"/>
  <c r="N1156" i="3"/>
  <c r="D1158" i="3" l="1"/>
  <c r="K1158" i="3"/>
  <c r="B1159" i="3"/>
  <c r="G1157" i="3"/>
  <c r="O1157" i="3"/>
  <c r="N1157" i="3"/>
  <c r="G1158" i="3" l="1"/>
  <c r="O1158" i="3"/>
  <c r="N1158" i="3"/>
  <c r="D1159" i="3"/>
  <c r="K1159" i="3"/>
  <c r="B1160" i="3"/>
  <c r="L1159" i="3"/>
  <c r="L1160" i="3" s="1"/>
  <c r="D1160" i="3" l="1"/>
  <c r="B1161" i="3"/>
  <c r="K1160" i="3"/>
  <c r="G1159" i="3"/>
  <c r="O1159" i="3"/>
  <c r="N1159" i="3"/>
  <c r="D1161" i="3" l="1"/>
  <c r="B1162" i="3"/>
  <c r="K1161" i="3"/>
  <c r="G1160" i="3"/>
  <c r="O1160" i="3"/>
  <c r="N1160" i="3"/>
  <c r="L1161" i="3"/>
  <c r="L1162" i="3" s="1"/>
  <c r="K1162" i="3" l="1"/>
  <c r="B1163" i="3"/>
  <c r="D1162" i="3"/>
  <c r="L1163" i="3"/>
  <c r="G1161" i="3"/>
  <c r="O1161" i="3"/>
  <c r="N1161" i="3"/>
  <c r="D1163" i="3" l="1"/>
  <c r="K1163" i="3"/>
  <c r="B1164" i="3"/>
  <c r="G1162" i="3"/>
  <c r="O1162" i="3"/>
  <c r="N1162" i="3"/>
  <c r="G1163" i="3" l="1"/>
  <c r="O1163" i="3"/>
  <c r="N1163" i="3"/>
  <c r="D1164" i="3"/>
  <c r="K1164" i="3"/>
  <c r="B1165" i="3"/>
  <c r="L1164" i="3"/>
  <c r="L1165" i="3" s="1"/>
  <c r="D1165" i="3" l="1"/>
  <c r="K1165" i="3"/>
  <c r="B1166" i="3"/>
  <c r="G1164" i="3"/>
  <c r="O1164" i="3"/>
  <c r="N1164" i="3"/>
  <c r="G1165" i="3" l="1"/>
  <c r="O1165" i="3"/>
  <c r="N1165" i="3"/>
  <c r="D1166" i="3"/>
  <c r="B1167" i="3"/>
  <c r="K1166" i="3"/>
  <c r="L1166" i="3"/>
  <c r="L1167" i="3" s="1"/>
  <c r="G1166" i="3" l="1"/>
  <c r="O1166" i="3"/>
  <c r="N1166" i="3"/>
  <c r="D1167" i="3"/>
  <c r="B1168" i="3"/>
  <c r="K1167" i="3"/>
  <c r="L1168" i="3"/>
  <c r="G1167" i="3" l="1"/>
  <c r="O1167" i="3"/>
  <c r="N1167" i="3"/>
  <c r="K1168" i="3"/>
  <c r="D1168" i="3"/>
  <c r="B1169" i="3"/>
  <c r="B1170" i="3" l="1"/>
  <c r="K1169" i="3"/>
  <c r="D1169" i="3"/>
  <c r="L1169" i="3"/>
  <c r="L1170" i="3" s="1"/>
  <c r="G1168" i="3"/>
  <c r="O1168" i="3"/>
  <c r="N1168" i="3"/>
  <c r="G1169" i="3" l="1"/>
  <c r="O1169" i="3"/>
  <c r="N1169" i="3"/>
  <c r="D1170" i="3"/>
  <c r="B1171" i="3"/>
  <c r="K1170" i="3"/>
  <c r="G1170" i="3" l="1"/>
  <c r="O1170" i="3"/>
  <c r="N1170" i="3"/>
  <c r="K1171" i="3"/>
  <c r="D1171" i="3"/>
  <c r="B1172" i="3"/>
  <c r="L1171" i="3"/>
  <c r="L1172" i="3" s="1"/>
  <c r="K1172" i="3" l="1"/>
  <c r="D1172" i="3"/>
  <c r="B1173" i="3"/>
  <c r="L1173" i="3"/>
  <c r="G1171" i="3"/>
  <c r="O1171" i="3"/>
  <c r="N1171" i="3"/>
  <c r="K1173" i="3" l="1"/>
  <c r="B1174" i="3"/>
  <c r="D1173" i="3"/>
  <c r="G1172" i="3"/>
  <c r="O1172" i="3"/>
  <c r="N1172" i="3"/>
  <c r="D1174" i="3" l="1"/>
  <c r="K1174" i="3"/>
  <c r="B1175" i="3"/>
  <c r="O1173" i="3"/>
  <c r="N1173" i="3"/>
  <c r="G1173" i="3"/>
  <c r="L1174" i="3"/>
  <c r="L1175" i="3" s="1"/>
  <c r="G1174" i="3" l="1"/>
  <c r="O1174" i="3"/>
  <c r="N1174" i="3"/>
  <c r="K1175" i="3"/>
  <c r="D1175" i="3"/>
  <c r="B1176" i="3"/>
  <c r="B1177" i="3" l="1"/>
  <c r="K1176" i="3"/>
  <c r="D1176" i="3"/>
  <c r="L1176" i="3"/>
  <c r="L1177" i="3" s="1"/>
  <c r="G1175" i="3"/>
  <c r="O1175" i="3"/>
  <c r="N1175" i="3"/>
  <c r="G1176" i="3" l="1"/>
  <c r="O1176" i="3"/>
  <c r="N1176" i="3"/>
  <c r="K1177" i="3"/>
  <c r="B1178" i="3"/>
  <c r="D1177" i="3"/>
  <c r="G1177" i="3" l="1"/>
  <c r="O1177" i="3"/>
  <c r="N1177" i="3"/>
  <c r="D1178" i="3"/>
  <c r="B1179" i="3"/>
  <c r="K1178" i="3"/>
  <c r="L1178" i="3"/>
  <c r="L1179" i="3" s="1"/>
  <c r="G1178" i="3" l="1"/>
  <c r="O1178" i="3"/>
  <c r="N1178" i="3"/>
  <c r="D1179" i="3"/>
  <c r="K1179" i="3"/>
  <c r="B1180" i="3"/>
  <c r="D1180" i="3" l="1"/>
  <c r="K1180" i="3"/>
  <c r="B1181" i="3"/>
  <c r="G1179" i="3"/>
  <c r="O1179" i="3"/>
  <c r="N1179" i="3"/>
  <c r="L1180" i="3"/>
  <c r="L1181" i="3" s="1"/>
  <c r="G1180" i="3" l="1"/>
  <c r="O1180" i="3"/>
  <c r="N1180" i="3"/>
  <c r="D1181" i="3"/>
  <c r="K1181" i="3"/>
  <c r="B1182" i="3"/>
  <c r="B1183" i="3" l="1"/>
  <c r="K1182" i="3"/>
  <c r="D1182" i="3"/>
  <c r="G1181" i="3"/>
  <c r="O1181" i="3"/>
  <c r="N1181" i="3"/>
  <c r="L1182" i="3"/>
  <c r="L1183" i="3" s="1"/>
  <c r="G1182" i="3" l="1"/>
  <c r="O1182" i="3"/>
  <c r="N1182" i="3"/>
  <c r="K1183" i="3"/>
  <c r="D1183" i="3"/>
  <c r="B1184" i="3"/>
  <c r="K1184" i="3" l="1"/>
  <c r="D1184" i="3"/>
  <c r="B1185" i="3"/>
  <c r="G1183" i="3"/>
  <c r="O1183" i="3"/>
  <c r="N1183" i="3"/>
  <c r="L1184" i="3"/>
  <c r="L1185" i="3" s="1"/>
  <c r="K1185" i="3" l="1"/>
  <c r="B1186" i="3"/>
  <c r="D1185" i="3"/>
  <c r="G1184" i="3"/>
  <c r="O1184" i="3"/>
  <c r="N1184" i="3"/>
  <c r="D1186" i="3" l="1"/>
  <c r="B1187" i="3"/>
  <c r="K1186" i="3"/>
  <c r="G1185" i="3"/>
  <c r="O1185" i="3"/>
  <c r="N1185" i="3"/>
  <c r="L1186" i="3"/>
  <c r="L1187" i="3" s="1"/>
  <c r="D1187" i="3" l="1"/>
  <c r="B1188" i="3"/>
  <c r="K1187" i="3"/>
  <c r="L1188" i="3"/>
  <c r="G1186" i="3"/>
  <c r="O1186" i="3"/>
  <c r="N1186" i="3"/>
  <c r="K1188" i="3" l="1"/>
  <c r="D1188" i="3"/>
  <c r="B1189" i="3"/>
  <c r="G1187" i="3"/>
  <c r="O1187" i="3"/>
  <c r="N1187" i="3"/>
  <c r="K1189" i="3" l="1"/>
  <c r="D1189" i="3"/>
  <c r="B1190" i="3"/>
  <c r="G1188" i="3"/>
  <c r="O1188" i="3"/>
  <c r="N1188" i="3"/>
  <c r="L1189" i="3"/>
  <c r="L1190" i="3" s="1"/>
  <c r="D1190" i="3" l="1"/>
  <c r="K1190" i="3"/>
  <c r="B1191" i="3"/>
  <c r="O1189" i="3"/>
  <c r="N1189" i="3"/>
  <c r="G1189" i="3"/>
  <c r="G1190" i="3" l="1"/>
  <c r="O1190" i="3"/>
  <c r="N1190" i="3"/>
  <c r="D1191" i="3"/>
  <c r="K1191" i="3"/>
  <c r="B1192" i="3"/>
  <c r="L1191" i="3"/>
  <c r="L1192" i="3" s="1"/>
  <c r="B1193" i="3" l="1"/>
  <c r="K1192" i="3"/>
  <c r="D1192" i="3"/>
  <c r="G1191" i="3"/>
  <c r="O1191" i="3"/>
  <c r="N1191" i="3"/>
  <c r="G1192" i="3" l="1"/>
  <c r="O1192" i="3"/>
  <c r="N1192" i="3"/>
  <c r="D1193" i="3"/>
  <c r="B1194" i="3"/>
  <c r="K1193" i="3"/>
  <c r="L1193" i="3"/>
  <c r="L1194" i="3" s="1"/>
  <c r="G1193" i="3" l="1"/>
  <c r="O1193" i="3"/>
  <c r="N1193" i="3"/>
  <c r="K1194" i="3"/>
  <c r="D1194" i="3"/>
  <c r="B1195" i="3"/>
  <c r="B1196" i="3" l="1"/>
  <c r="K1195" i="3"/>
  <c r="D1195" i="3"/>
  <c r="G1194" i="3"/>
  <c r="O1194" i="3"/>
  <c r="N1194" i="3"/>
  <c r="L1195" i="3"/>
  <c r="L1196" i="3" s="1"/>
  <c r="G1195" i="3" l="1"/>
  <c r="O1195" i="3"/>
  <c r="N1195" i="3"/>
  <c r="D1196" i="3"/>
  <c r="B1197" i="3"/>
  <c r="K1196" i="3"/>
  <c r="G1196" i="3" l="1"/>
  <c r="O1196" i="3"/>
  <c r="N1196" i="3"/>
  <c r="D1197" i="3"/>
  <c r="K1197" i="3"/>
  <c r="B1198" i="3"/>
  <c r="L1197" i="3"/>
  <c r="L1198" i="3" s="1"/>
  <c r="K1198" i="3" l="1"/>
  <c r="D1198" i="3"/>
  <c r="B1199" i="3"/>
  <c r="L1199" i="3"/>
  <c r="G1197" i="3"/>
  <c r="O1197" i="3"/>
  <c r="N1197" i="3"/>
  <c r="K1199" i="3" l="1"/>
  <c r="D1199" i="3"/>
  <c r="B1200" i="3"/>
  <c r="G1198" i="3"/>
  <c r="O1198" i="3"/>
  <c r="N1198" i="3"/>
  <c r="D1200" i="3" l="1"/>
  <c r="K1200" i="3"/>
  <c r="B1201" i="3"/>
  <c r="G1199" i="3"/>
  <c r="O1199" i="3"/>
  <c r="N1199" i="3"/>
  <c r="L1200" i="3"/>
  <c r="L1201" i="3" s="1"/>
  <c r="G1200" i="3" l="1"/>
  <c r="O1200" i="3"/>
  <c r="N1200" i="3"/>
  <c r="K1201" i="3"/>
  <c r="B1202" i="3"/>
  <c r="D1201" i="3"/>
  <c r="K1202" i="3" l="1"/>
  <c r="B1203" i="3"/>
  <c r="D1202" i="3"/>
  <c r="L1202" i="3"/>
  <c r="L1203" i="3" s="1"/>
  <c r="G1201" i="3"/>
  <c r="O1201" i="3"/>
  <c r="N1201" i="3"/>
  <c r="K1203" i="3" l="1"/>
  <c r="B1204" i="3"/>
  <c r="D1203" i="3"/>
  <c r="G1202" i="3"/>
  <c r="O1202" i="3"/>
  <c r="N1202" i="3"/>
  <c r="K1204" i="3" l="1"/>
  <c r="B1205" i="3"/>
  <c r="D1204" i="3"/>
  <c r="G1203" i="3"/>
  <c r="O1203" i="3"/>
  <c r="N1203" i="3"/>
  <c r="L1204" i="3"/>
  <c r="L1205" i="3" s="1"/>
  <c r="B1206" i="3" l="1"/>
  <c r="D1205" i="3"/>
  <c r="K1205" i="3"/>
  <c r="G1204" i="3"/>
  <c r="O1204" i="3"/>
  <c r="N1204" i="3"/>
  <c r="O1205" i="3" l="1"/>
  <c r="N1205" i="3"/>
  <c r="G1205" i="3"/>
  <c r="D1206" i="3"/>
  <c r="K1206" i="3"/>
  <c r="B1207" i="3"/>
  <c r="L1206" i="3"/>
  <c r="L1207" i="3" s="1"/>
  <c r="D1207" i="3" l="1"/>
  <c r="B1208" i="3"/>
  <c r="K1207" i="3"/>
  <c r="G1206" i="3"/>
  <c r="O1206" i="3"/>
  <c r="N1206" i="3"/>
  <c r="D1208" i="3" l="1"/>
  <c r="B1209" i="3"/>
  <c r="K1208" i="3"/>
  <c r="G1207" i="3"/>
  <c r="O1207" i="3"/>
  <c r="N1207" i="3"/>
  <c r="L1208" i="3"/>
  <c r="L1209" i="3" s="1"/>
  <c r="D1209" i="3" l="1"/>
  <c r="B1210" i="3"/>
  <c r="K1209" i="3"/>
  <c r="L1210" i="3"/>
  <c r="G1208" i="3"/>
  <c r="O1208" i="3"/>
  <c r="N1208" i="3"/>
  <c r="D1210" i="3" l="1"/>
  <c r="B1211" i="3"/>
  <c r="K1210" i="3"/>
  <c r="G1209" i="3"/>
  <c r="O1209" i="3"/>
  <c r="N1209" i="3"/>
  <c r="D1211" i="3" l="1"/>
  <c r="B1212" i="3"/>
  <c r="K1211" i="3"/>
  <c r="G1210" i="3"/>
  <c r="O1210" i="3"/>
  <c r="N1210" i="3"/>
  <c r="L1211" i="3"/>
  <c r="L1212" i="3" s="1"/>
  <c r="D1212" i="3" l="1"/>
  <c r="K1212" i="3"/>
  <c r="B1213" i="3"/>
  <c r="L1213" i="3"/>
  <c r="G1211" i="3"/>
  <c r="O1211" i="3"/>
  <c r="N1211" i="3"/>
  <c r="G1212" i="3" l="1"/>
  <c r="O1212" i="3"/>
  <c r="N1212" i="3"/>
  <c r="B1214" i="3"/>
  <c r="L1214" i="3" s="1"/>
  <c r="K1213" i="3"/>
  <c r="D1213" i="3"/>
  <c r="G1213" i="3" l="1"/>
  <c r="O1213" i="3"/>
  <c r="N1213" i="3"/>
  <c r="D1214" i="3"/>
  <c r="B1215" i="3"/>
  <c r="K1214" i="3"/>
  <c r="G1214" i="3" l="1"/>
  <c r="O1214" i="3"/>
  <c r="N1214" i="3"/>
  <c r="D1215" i="3"/>
  <c r="B1216" i="3"/>
  <c r="K1215" i="3"/>
  <c r="L1215" i="3"/>
  <c r="L1216" i="3" s="1"/>
  <c r="G1215" i="3" l="1"/>
  <c r="O1215" i="3"/>
  <c r="N1215" i="3"/>
  <c r="B1217" i="3"/>
  <c r="L1217" i="3" s="1"/>
  <c r="D1216" i="3"/>
  <c r="K1216" i="3"/>
  <c r="G1216" i="3" l="1"/>
  <c r="O1216" i="3"/>
  <c r="N1216" i="3"/>
  <c r="D1217" i="3"/>
  <c r="B1218" i="3"/>
  <c r="K1217" i="3"/>
  <c r="G1217" i="3" l="1"/>
  <c r="O1217" i="3"/>
  <c r="N1217" i="3"/>
  <c r="K1218" i="3"/>
  <c r="B1219" i="3"/>
  <c r="D1218" i="3"/>
  <c r="L1218" i="3"/>
  <c r="L1219" i="3" s="1"/>
  <c r="G1218" i="3" l="1"/>
  <c r="O1218" i="3"/>
  <c r="N1218" i="3"/>
  <c r="K1219" i="3"/>
  <c r="B1220" i="3"/>
  <c r="D1219" i="3"/>
  <c r="G1219" i="3" l="1"/>
  <c r="O1219" i="3"/>
  <c r="N1219" i="3"/>
  <c r="K1220" i="3"/>
  <c r="D1220" i="3"/>
  <c r="B1221" i="3"/>
  <c r="L1220" i="3"/>
  <c r="L1221" i="3" s="1"/>
  <c r="B1222" i="3" l="1"/>
  <c r="K1221" i="3"/>
  <c r="D1221" i="3"/>
  <c r="L1222" i="3"/>
  <c r="G1220" i="3"/>
  <c r="O1220" i="3"/>
  <c r="N1220" i="3"/>
  <c r="O1221" i="3" l="1"/>
  <c r="N1221" i="3"/>
  <c r="G1221" i="3"/>
  <c r="D1222" i="3"/>
  <c r="K1222" i="3"/>
  <c r="B1223" i="3"/>
  <c r="D1223" i="3" l="1"/>
  <c r="K1223" i="3"/>
  <c r="B1224" i="3"/>
  <c r="G1222" i="3"/>
  <c r="O1222" i="3"/>
  <c r="N1222" i="3"/>
  <c r="L1223" i="3"/>
  <c r="L1224" i="3" s="1"/>
  <c r="G1223" i="3" l="1"/>
  <c r="O1223" i="3"/>
  <c r="N1223" i="3"/>
  <c r="D1224" i="3"/>
  <c r="K1224" i="3"/>
  <c r="B1225" i="3"/>
  <c r="K1225" i="3" l="1"/>
  <c r="D1225" i="3"/>
  <c r="B1226" i="3"/>
  <c r="G1224" i="3"/>
  <c r="O1224" i="3"/>
  <c r="N1224" i="3"/>
  <c r="L1225" i="3"/>
  <c r="L1226" i="3" s="1"/>
  <c r="K1226" i="3" l="1"/>
  <c r="D1226" i="3"/>
  <c r="B1227" i="3"/>
  <c r="G1225" i="3"/>
  <c r="O1225" i="3"/>
  <c r="N1225" i="3"/>
  <c r="D1227" i="3" l="1"/>
  <c r="B1228" i="3"/>
  <c r="K1227" i="3"/>
  <c r="G1226" i="3"/>
  <c r="O1226" i="3"/>
  <c r="N1226" i="3"/>
  <c r="L1227" i="3"/>
  <c r="L1228" i="3" s="1"/>
  <c r="B1229" i="3" l="1"/>
  <c r="K1228" i="3"/>
  <c r="D1228" i="3"/>
  <c r="G1227" i="3"/>
  <c r="O1227" i="3"/>
  <c r="N1227" i="3"/>
  <c r="G1228" i="3" l="1"/>
  <c r="O1228" i="3"/>
  <c r="N1228" i="3"/>
  <c r="D1229" i="3"/>
  <c r="B1230" i="3"/>
  <c r="K1229" i="3"/>
  <c r="L1229" i="3"/>
  <c r="L1230" i="3" s="1"/>
  <c r="G1229" i="3" l="1"/>
  <c r="O1229" i="3"/>
  <c r="N1229" i="3"/>
  <c r="D1230" i="3"/>
  <c r="K1230" i="3"/>
  <c r="B1231" i="3"/>
  <c r="K1231" i="3" l="1"/>
  <c r="B1232" i="3"/>
  <c r="D1231" i="3"/>
  <c r="G1230" i="3"/>
  <c r="O1230" i="3"/>
  <c r="N1230" i="3"/>
  <c r="L1231" i="3"/>
  <c r="L1232" i="3" s="1"/>
  <c r="K1232" i="3" l="1"/>
  <c r="B1233" i="3"/>
  <c r="D1232" i="3"/>
  <c r="G1231" i="3"/>
  <c r="O1231" i="3"/>
  <c r="N1231" i="3"/>
  <c r="K1233" i="3" l="1"/>
  <c r="D1233" i="3"/>
  <c r="B1234" i="3"/>
  <c r="G1232" i="3"/>
  <c r="O1232" i="3"/>
  <c r="N1232" i="3"/>
  <c r="L1233" i="3"/>
  <c r="L1234" i="3" s="1"/>
  <c r="D1234" i="3" l="1"/>
  <c r="B1235" i="3"/>
  <c r="K1234" i="3"/>
  <c r="G1233" i="3"/>
  <c r="O1233" i="3"/>
  <c r="N1233" i="3"/>
  <c r="D1235" i="3" l="1"/>
  <c r="B1236" i="3"/>
  <c r="K1235" i="3"/>
  <c r="G1234" i="3"/>
  <c r="O1234" i="3"/>
  <c r="N1234" i="3"/>
  <c r="L1235" i="3"/>
  <c r="L1236" i="3" s="1"/>
  <c r="D1236" i="3" l="1"/>
  <c r="B1237" i="3"/>
  <c r="K1236" i="3"/>
  <c r="L1237" i="3"/>
  <c r="G1235" i="3"/>
  <c r="O1235" i="3"/>
  <c r="N1235" i="3"/>
  <c r="B1238" i="3" l="1"/>
  <c r="K1237" i="3"/>
  <c r="D1237" i="3"/>
  <c r="L1238" i="3"/>
  <c r="G1236" i="3"/>
  <c r="O1236" i="3"/>
  <c r="N1236" i="3"/>
  <c r="G1237" i="3" l="1"/>
  <c r="O1237" i="3"/>
  <c r="N1237" i="3"/>
  <c r="B1239" i="3"/>
  <c r="L1239" i="3" s="1"/>
  <c r="K1238" i="3"/>
  <c r="D1238" i="3"/>
  <c r="G1238" i="3" l="1"/>
  <c r="O1238" i="3"/>
  <c r="N1238" i="3"/>
  <c r="D1239" i="3"/>
  <c r="K1239" i="3"/>
  <c r="B1240" i="3"/>
  <c r="D1240" i="3" l="1"/>
  <c r="B1241" i="3"/>
  <c r="K1240" i="3"/>
  <c r="G1239" i="3"/>
  <c r="O1239" i="3"/>
  <c r="N1239" i="3"/>
  <c r="L1240" i="3"/>
  <c r="L1241" i="3" s="1"/>
  <c r="D1241" i="3" l="1"/>
  <c r="K1241" i="3"/>
  <c r="B1242" i="3"/>
  <c r="G1240" i="3"/>
  <c r="O1240" i="3"/>
  <c r="N1240" i="3"/>
  <c r="G1241" i="3" l="1"/>
  <c r="O1241" i="3"/>
  <c r="N1241" i="3"/>
  <c r="D1242" i="3"/>
  <c r="B1243" i="3"/>
  <c r="K1242" i="3"/>
  <c r="L1242" i="3"/>
  <c r="L1243" i="3" s="1"/>
  <c r="G1242" i="3" l="1"/>
  <c r="O1242" i="3"/>
  <c r="N1242" i="3"/>
  <c r="D1243" i="3"/>
  <c r="K1243" i="3"/>
  <c r="B1244" i="3"/>
  <c r="B1245" i="3" l="1"/>
  <c r="K1244" i="3"/>
  <c r="D1244" i="3"/>
  <c r="L1244" i="3"/>
  <c r="L1245" i="3" s="1"/>
  <c r="G1243" i="3"/>
  <c r="O1243" i="3"/>
  <c r="N1243" i="3"/>
  <c r="G1244" i="3" l="1"/>
  <c r="O1244" i="3"/>
  <c r="N1244" i="3"/>
  <c r="B1246" i="3"/>
  <c r="L1246" i="3" s="1"/>
  <c r="K1245" i="3"/>
  <c r="D1245" i="3"/>
  <c r="G1245" i="3" l="1"/>
  <c r="O1245" i="3"/>
  <c r="N1245" i="3"/>
  <c r="D1246" i="3"/>
  <c r="K1246" i="3"/>
  <c r="B1247" i="3"/>
  <c r="K1247" i="3" l="1"/>
  <c r="B1248" i="3"/>
  <c r="D1247" i="3"/>
  <c r="G1246" i="3"/>
  <c r="O1246" i="3"/>
  <c r="N1246" i="3"/>
  <c r="L1247" i="3"/>
  <c r="L1248" i="3" s="1"/>
  <c r="B1249" i="3" l="1"/>
  <c r="D1248" i="3"/>
  <c r="K1248" i="3"/>
  <c r="G1247" i="3"/>
  <c r="O1247" i="3"/>
  <c r="N1247" i="3"/>
  <c r="G1248" i="3" l="1"/>
  <c r="O1248" i="3"/>
  <c r="N1248" i="3"/>
  <c r="D1249" i="3"/>
  <c r="B1250" i="3"/>
  <c r="K1249" i="3"/>
  <c r="L1249" i="3"/>
  <c r="L1250" i="3" s="1"/>
  <c r="G1249" i="3" l="1"/>
  <c r="O1249" i="3"/>
  <c r="N1249" i="3"/>
  <c r="K1250" i="3"/>
  <c r="B1251" i="3"/>
  <c r="D1250" i="3"/>
  <c r="G1250" i="3" l="1"/>
  <c r="O1250" i="3"/>
  <c r="N1250" i="3"/>
  <c r="K1251" i="3"/>
  <c r="D1251" i="3"/>
  <c r="B1252" i="3"/>
  <c r="L1251" i="3"/>
  <c r="L1252" i="3" s="1"/>
  <c r="B1253" i="3" l="1"/>
  <c r="D1252" i="3"/>
  <c r="K1252" i="3"/>
  <c r="G1251" i="3"/>
  <c r="O1251" i="3"/>
  <c r="N1251" i="3"/>
  <c r="L1253" i="3"/>
  <c r="G1252" i="3" l="1"/>
  <c r="O1252" i="3"/>
  <c r="N1252" i="3"/>
  <c r="K1253" i="3"/>
  <c r="B1254" i="3"/>
  <c r="D1253" i="3"/>
  <c r="D1254" i="3" l="1"/>
  <c r="K1254" i="3"/>
  <c r="B1255" i="3"/>
  <c r="O1253" i="3"/>
  <c r="N1253" i="3"/>
  <c r="G1253" i="3"/>
  <c r="L1254" i="3"/>
  <c r="L1255" i="3" s="1"/>
  <c r="G1254" i="3" l="1"/>
  <c r="O1254" i="3"/>
  <c r="N1254" i="3"/>
  <c r="B1256" i="3"/>
  <c r="K1255" i="3"/>
  <c r="D1255" i="3"/>
  <c r="G1255" i="3" l="1"/>
  <c r="O1255" i="3"/>
  <c r="N1255" i="3"/>
  <c r="D1256" i="3"/>
  <c r="B1257" i="3"/>
  <c r="K1256" i="3"/>
  <c r="L1256" i="3"/>
  <c r="L1257" i="3" s="1"/>
  <c r="G1256" i="3" l="1"/>
  <c r="O1256" i="3"/>
  <c r="N1256" i="3"/>
  <c r="D1257" i="3"/>
  <c r="K1257" i="3"/>
  <c r="B1258" i="3"/>
  <c r="B1259" i="3" l="1"/>
  <c r="D1258" i="3"/>
  <c r="K1258" i="3"/>
  <c r="G1257" i="3"/>
  <c r="O1257" i="3"/>
  <c r="N1257" i="3"/>
  <c r="L1258" i="3"/>
  <c r="L1259" i="3" s="1"/>
  <c r="G1258" i="3" l="1"/>
  <c r="O1258" i="3"/>
  <c r="N1258" i="3"/>
  <c r="D1259" i="3"/>
  <c r="B1260" i="3"/>
  <c r="K1259" i="3"/>
  <c r="G1259" i="3" l="1"/>
  <c r="O1259" i="3"/>
  <c r="N1259" i="3"/>
  <c r="B1261" i="3"/>
  <c r="D1260" i="3"/>
  <c r="K1260" i="3"/>
  <c r="L1260" i="3"/>
  <c r="G1260" i="3" l="1"/>
  <c r="O1260" i="3"/>
  <c r="N1260" i="3"/>
  <c r="D1261" i="3"/>
  <c r="K1261" i="3"/>
  <c r="G1261" i="3" l="1"/>
  <c r="I1261" i="3" s="1"/>
  <c r="O1261" i="3"/>
  <c r="N1261" i="3"/>
  <c r="B1262" i="3" l="1"/>
  <c r="L1261" i="3"/>
  <c r="K1262" i="3" l="1"/>
  <c r="D1262" i="3"/>
  <c r="G1262" i="3" l="1"/>
  <c r="I1262" i="3" s="1"/>
  <c r="O1262" i="3"/>
  <c r="N1262" i="3"/>
  <c r="B1263" i="3" l="1"/>
  <c r="L1262" i="3"/>
  <c r="D1263" i="3" l="1"/>
  <c r="K1263" i="3"/>
  <c r="G1263" i="3" l="1"/>
  <c r="I1263" i="3" s="1"/>
  <c r="O1263" i="3"/>
  <c r="N1263" i="3"/>
  <c r="B1264" i="3" l="1"/>
  <c r="L1263" i="3"/>
  <c r="K1264" i="3" l="1"/>
  <c r="D1264" i="3"/>
  <c r="G1264" i="3" l="1"/>
  <c r="I1264" i="3" s="1"/>
  <c r="O1264" i="3"/>
  <c r="N1264" i="3"/>
  <c r="B1265" i="3" l="1"/>
  <c r="L1264" i="3" s="1"/>
  <c r="D1265" i="3" l="1"/>
  <c r="K1265" i="3"/>
  <c r="G1265" i="3" l="1"/>
  <c r="I1265" i="3" s="1"/>
  <c r="O1265" i="3"/>
  <c r="N1265" i="3"/>
  <c r="B1266" i="3" l="1"/>
  <c r="L1265" i="3"/>
  <c r="K1266" i="3" l="1"/>
  <c r="D1266" i="3"/>
  <c r="G1266" i="3" l="1"/>
  <c r="I1266" i="3" s="1"/>
  <c r="O1266" i="3"/>
  <c r="N1266" i="3"/>
  <c r="B1267" i="3" l="1"/>
  <c r="L1266" i="3" s="1"/>
  <c r="K1267" i="3" l="1"/>
  <c r="D1267" i="3"/>
  <c r="G1267" i="3" l="1"/>
  <c r="I1267" i="3" s="1"/>
  <c r="O1267" i="3"/>
  <c r="N1267" i="3"/>
  <c r="B1268" i="3" l="1"/>
  <c r="L1267" i="3"/>
  <c r="K1268" i="3" l="1"/>
  <c r="D1268" i="3"/>
  <c r="G1268" i="3" l="1"/>
  <c r="I1268" i="3" s="1"/>
  <c r="O1268" i="3"/>
  <c r="N1268" i="3"/>
  <c r="B1269" i="3" l="1"/>
  <c r="L1268" i="3" s="1"/>
  <c r="K1269" i="3" l="1"/>
  <c r="D1269" i="3"/>
  <c r="G1269" i="3" l="1"/>
  <c r="I1269" i="3" s="1"/>
  <c r="O1269" i="3"/>
  <c r="N1269" i="3"/>
  <c r="B1270" i="3" l="1"/>
  <c r="L1269" i="3"/>
  <c r="D1270" i="3" l="1"/>
  <c r="K1270" i="3"/>
  <c r="G1270" i="3" l="1"/>
  <c r="I1270" i="3" s="1"/>
  <c r="O1270" i="3"/>
  <c r="N1270" i="3"/>
  <c r="B1271" i="3" l="1"/>
  <c r="L1270" i="3" s="1"/>
  <c r="K1271" i="3" l="1"/>
  <c r="D1271" i="3"/>
  <c r="G1271" i="3" l="1"/>
  <c r="I1271" i="3" s="1"/>
  <c r="O1271" i="3"/>
  <c r="N1271" i="3"/>
  <c r="B1272" i="3" l="1"/>
  <c r="L1271" i="3" s="1"/>
  <c r="D1272" i="3" l="1"/>
  <c r="K1272" i="3"/>
  <c r="G1272" i="3" l="1"/>
  <c r="I1272" i="3" s="1"/>
  <c r="O1272" i="3"/>
  <c r="N1272" i="3"/>
  <c r="B1273" i="3" l="1"/>
  <c r="L1272" i="3"/>
  <c r="K1273" i="3" l="1"/>
  <c r="D1273" i="3"/>
  <c r="G1273" i="3" l="1"/>
  <c r="I1273" i="3" s="1"/>
  <c r="O1273" i="3"/>
  <c r="N1273" i="3"/>
  <c r="B1274" i="3" l="1"/>
  <c r="L1273" i="3" s="1"/>
  <c r="K1274" i="3" l="1"/>
  <c r="D1274" i="3"/>
  <c r="O1274" i="3" l="1"/>
  <c r="N1274" i="3"/>
  <c r="G1274" i="3"/>
  <c r="I1274" i="3" s="1"/>
  <c r="B1275" i="3" l="1"/>
  <c r="L1274" i="3"/>
  <c r="K1275" i="3" l="1"/>
  <c r="D1275" i="3"/>
  <c r="G1275" i="3" l="1"/>
  <c r="I1275" i="3" s="1"/>
  <c r="O1275" i="3"/>
  <c r="N1275" i="3"/>
  <c r="B1276" i="3" l="1"/>
  <c r="L1275" i="3"/>
  <c r="K1276" i="3" l="1"/>
  <c r="D1276" i="3"/>
  <c r="G1276" i="3" l="1"/>
  <c r="I1276" i="3" s="1"/>
  <c r="O1276" i="3"/>
  <c r="N1276" i="3"/>
  <c r="B1277" i="3" l="1"/>
  <c r="L1276" i="3"/>
  <c r="K1277" i="3" l="1"/>
  <c r="D1277" i="3"/>
  <c r="G1277" i="3" l="1"/>
  <c r="I1277" i="3" s="1"/>
  <c r="O1277" i="3"/>
  <c r="N1277" i="3"/>
  <c r="B1278" i="3" l="1"/>
  <c r="L1277" i="3"/>
  <c r="K1278" i="3" l="1"/>
  <c r="D1278" i="3"/>
  <c r="G1278" i="3" l="1"/>
  <c r="I1278" i="3" s="1"/>
  <c r="O1278" i="3"/>
  <c r="N1278" i="3"/>
  <c r="B1279" i="3" l="1"/>
  <c r="L1278" i="3" s="1"/>
  <c r="K1279" i="3" l="1"/>
  <c r="D1279" i="3"/>
  <c r="G1279" i="3" l="1"/>
  <c r="I1279" i="3" s="1"/>
  <c r="O1279" i="3"/>
  <c r="N1279" i="3"/>
  <c r="B1280" i="3" l="1"/>
  <c r="L1279" i="3"/>
  <c r="K1280" i="3" l="1"/>
  <c r="D1280" i="3"/>
  <c r="G1280" i="3" s="1"/>
  <c r="I1280" i="3" s="1"/>
  <c r="B1281" i="3" l="1"/>
  <c r="L1280" i="3" s="1"/>
  <c r="O1280" i="3"/>
  <c r="N1280" i="3"/>
  <c r="K1281" i="3" l="1"/>
  <c r="D1281" i="3"/>
  <c r="G1281" i="3" s="1"/>
  <c r="I1281" i="3" s="1"/>
  <c r="B1282" i="3" l="1"/>
  <c r="L1281" i="3" s="1"/>
  <c r="O1281" i="3"/>
  <c r="N1281" i="3"/>
  <c r="K1282" i="3" l="1"/>
  <c r="D1282" i="3"/>
  <c r="G1282" i="3" l="1"/>
  <c r="I1282" i="3" s="1"/>
  <c r="O1282" i="3"/>
  <c r="N1282" i="3"/>
  <c r="B1283" i="3" l="1"/>
  <c r="L1282" i="3" s="1"/>
  <c r="K1283" i="3" l="1"/>
  <c r="D1283" i="3"/>
  <c r="G1283" i="3" l="1"/>
  <c r="I1283" i="3" s="1"/>
  <c r="O1283" i="3"/>
  <c r="N1283" i="3"/>
  <c r="B1284" i="3" l="1"/>
  <c r="L1283" i="3"/>
  <c r="K1284" i="3" l="1"/>
  <c r="D1284" i="3"/>
  <c r="G1284" i="3" s="1"/>
  <c r="I1284" i="3" s="1"/>
  <c r="B1285" i="3" l="1"/>
  <c r="L1284" i="3" s="1"/>
  <c r="O1284" i="3"/>
  <c r="N1284" i="3"/>
  <c r="K1285" i="3" l="1"/>
  <c r="D1285" i="3"/>
  <c r="G1285" i="3" s="1"/>
  <c r="I1285" i="3" s="1"/>
  <c r="B1286" i="3" l="1"/>
  <c r="L1285" i="3" s="1"/>
  <c r="O1285" i="3"/>
  <c r="N1285" i="3"/>
  <c r="K1286" i="3" l="1"/>
  <c r="D1286" i="3"/>
  <c r="G1286" i="3" l="1"/>
  <c r="I1286" i="3" s="1"/>
  <c r="O1286" i="3"/>
  <c r="N1286" i="3"/>
  <c r="B1287" i="3" l="1"/>
  <c r="L1286" i="3"/>
  <c r="K1287" i="3" l="1"/>
  <c r="D1287" i="3"/>
  <c r="O1287" i="3" l="1"/>
  <c r="N1287" i="3"/>
  <c r="G1287" i="3"/>
  <c r="I1287" i="3" s="1"/>
  <c r="B1288" i="3" l="1"/>
  <c r="L1287" i="3" s="1"/>
  <c r="K1288" i="3" l="1"/>
  <c r="D1288" i="3"/>
  <c r="G1288" i="3" l="1"/>
  <c r="I1288" i="3" s="1"/>
  <c r="O1288" i="3"/>
  <c r="N1288" i="3"/>
  <c r="B1289" i="3" l="1"/>
  <c r="L1288" i="3"/>
  <c r="K1289" i="3" l="1"/>
  <c r="D1289" i="3"/>
  <c r="G1289" i="3" l="1"/>
  <c r="I1289" i="3" s="1"/>
  <c r="O1289" i="3"/>
  <c r="N1289" i="3"/>
  <c r="B1290" i="3" l="1"/>
  <c r="L1289" i="3"/>
  <c r="K1290" i="3" l="1"/>
  <c r="D1290" i="3"/>
  <c r="G1290" i="3" l="1"/>
  <c r="I1290" i="3" s="1"/>
  <c r="O1290" i="3"/>
  <c r="N1290" i="3"/>
  <c r="B1291" i="3" l="1"/>
  <c r="L1290" i="3"/>
  <c r="K1291" i="3" l="1"/>
  <c r="D1291" i="3"/>
  <c r="G1291" i="3" l="1"/>
  <c r="I1291" i="3" s="1"/>
  <c r="O1291" i="3"/>
  <c r="N1291" i="3"/>
  <c r="B1292" i="3" l="1"/>
  <c r="L1291" i="3"/>
  <c r="K1292" i="3" l="1"/>
  <c r="D1292" i="3"/>
  <c r="G1292" i="3" l="1"/>
  <c r="I1292" i="3" s="1"/>
  <c r="O1292" i="3"/>
  <c r="N1292" i="3"/>
  <c r="B1293" i="3" l="1"/>
  <c r="L1292" i="3" s="1"/>
  <c r="D1293" i="3" l="1"/>
  <c r="K1293" i="3"/>
  <c r="G1293" i="3" l="1"/>
  <c r="I1293" i="3" s="1"/>
  <c r="O1293" i="3"/>
  <c r="N1293" i="3"/>
  <c r="B1294" i="3" l="1"/>
  <c r="L1293" i="3"/>
  <c r="K1294" i="3" l="1"/>
  <c r="D1294" i="3"/>
  <c r="G1294" i="3" s="1"/>
  <c r="I1294" i="3" s="1"/>
  <c r="B1295" i="3" l="1"/>
  <c r="L1294" i="3" s="1"/>
  <c r="O1294" i="3"/>
  <c r="N1294" i="3"/>
  <c r="K1295" i="3" l="1"/>
  <c r="D1295" i="3"/>
  <c r="O1295" i="3" l="1"/>
  <c r="N1295" i="3"/>
  <c r="G1295" i="3"/>
  <c r="I1295" i="3" s="1"/>
  <c r="B1296" i="3" l="1"/>
  <c r="L1295" i="3" s="1"/>
  <c r="K1296" i="3" l="1"/>
  <c r="B1297" i="3"/>
  <c r="D1296" i="3"/>
  <c r="L1296" i="3"/>
  <c r="D1297" i="3" l="1"/>
  <c r="K1297" i="3"/>
  <c r="L1297" i="3"/>
  <c r="G1296" i="3"/>
  <c r="O1296" i="3"/>
  <c r="N1296" i="3"/>
  <c r="G1297" i="3" l="1"/>
  <c r="B1298" i="3" s="1"/>
  <c r="O1297" i="3"/>
  <c r="N1297" i="3"/>
  <c r="K1298" i="3" l="1"/>
  <c r="D1298" i="3"/>
  <c r="L1298" i="3"/>
  <c r="O1298" i="3" l="1"/>
  <c r="N1298" i="3"/>
  <c r="G1298" i="3"/>
  <c r="B1299" i="3" s="1"/>
  <c r="K1299" i="3" l="1"/>
  <c r="D1299" i="3"/>
  <c r="G1299" i="3" s="1"/>
  <c r="B1300" i="3" s="1"/>
  <c r="L1299" i="3"/>
  <c r="K1300" i="3" l="1"/>
  <c r="D1300" i="3"/>
  <c r="G1300" i="3" s="1"/>
  <c r="B1301" i="3"/>
  <c r="L1300" i="3"/>
  <c r="O1299" i="3"/>
  <c r="N1299" i="3"/>
  <c r="D1301" i="3" l="1"/>
  <c r="K1301" i="3"/>
  <c r="L1301" i="3"/>
  <c r="O1300" i="3"/>
  <c r="N1300" i="3"/>
  <c r="O1301" i="3" l="1"/>
  <c r="N1301" i="3"/>
  <c r="G1301" i="3"/>
  <c r="B1302" i="3" s="1"/>
  <c r="K1302" i="3" l="1"/>
  <c r="D1302" i="3"/>
  <c r="L1302" i="3"/>
  <c r="O1302" i="3" l="1"/>
  <c r="N1302" i="3"/>
  <c r="G1302" i="3"/>
  <c r="B1303" i="3" s="1"/>
  <c r="K1303" i="3" l="1"/>
  <c r="D1303" i="3"/>
  <c r="G1303" i="3" s="1"/>
  <c r="B1304" i="3" s="1"/>
  <c r="L1303" i="3"/>
  <c r="K1304" i="3" l="1"/>
  <c r="D1304" i="3"/>
  <c r="G1304" i="3" s="1"/>
  <c r="L1304" i="3"/>
  <c r="B1305" i="3"/>
  <c r="O1303" i="3"/>
  <c r="N1303" i="3"/>
  <c r="K1305" i="3" l="1"/>
  <c r="D1305" i="3"/>
  <c r="L1305" i="3"/>
  <c r="O1304" i="3"/>
  <c r="N1304" i="3"/>
  <c r="G1305" i="3" l="1"/>
  <c r="B1306" i="3" s="1"/>
  <c r="O1305" i="3"/>
  <c r="N1305" i="3"/>
  <c r="K1306" i="3" l="1"/>
  <c r="D1306" i="3"/>
  <c r="G1306" i="3" s="1"/>
  <c r="B1307" i="3"/>
  <c r="L1306" i="3" l="1"/>
  <c r="D1307" i="3"/>
  <c r="K1307" i="3"/>
  <c r="B1308" i="3"/>
  <c r="L1307" i="3"/>
  <c r="O1306" i="3"/>
  <c r="N1306" i="3"/>
  <c r="K1308" i="3" l="1"/>
  <c r="D1308" i="3"/>
  <c r="G1307" i="3"/>
  <c r="O1307" i="3"/>
  <c r="N1307" i="3"/>
  <c r="O1308" i="3" l="1"/>
  <c r="N1308" i="3"/>
  <c r="G1308" i="3"/>
  <c r="B1309" i="3" s="1"/>
  <c r="L1308" i="3" l="1"/>
  <c r="D1309" i="3"/>
  <c r="K1309" i="3"/>
  <c r="B1310" i="3"/>
  <c r="L1309" i="3"/>
  <c r="G1309" i="3" l="1"/>
  <c r="O1309" i="3"/>
  <c r="N1309" i="3"/>
  <c r="D1310" i="3"/>
  <c r="K1310" i="3"/>
  <c r="B1311" i="3"/>
  <c r="G1310" i="3" l="1"/>
  <c r="O1310" i="3"/>
  <c r="N1310" i="3"/>
  <c r="L1310" i="3"/>
  <c r="K1311" i="3"/>
  <c r="D1311" i="3"/>
  <c r="L1311" i="3"/>
  <c r="O1311" i="3" l="1"/>
  <c r="N1311" i="3"/>
  <c r="G1311" i="3"/>
  <c r="B1312" i="3" s="1"/>
  <c r="K1312" i="3" l="1"/>
  <c r="D1312" i="3"/>
  <c r="G1312" i="3" s="1"/>
  <c r="B1313" i="3"/>
  <c r="L1312" i="3" l="1"/>
  <c r="K1313" i="3"/>
  <c r="D1313" i="3"/>
  <c r="L1313" i="3"/>
  <c r="O1312" i="3"/>
  <c r="N1312" i="3"/>
  <c r="O1313" i="3" l="1"/>
  <c r="N1313" i="3"/>
  <c r="G1313" i="3"/>
  <c r="B1314" i="3" s="1"/>
  <c r="D1314" i="3" l="1"/>
  <c r="K1314" i="3"/>
  <c r="B1315" i="3"/>
  <c r="L1314" i="3"/>
  <c r="K1315" i="3" l="1"/>
  <c r="D1315" i="3"/>
  <c r="G1314" i="3"/>
  <c r="O1314" i="3"/>
  <c r="N1314" i="3"/>
  <c r="O1315" i="3" l="1"/>
  <c r="N1315" i="3"/>
  <c r="G1315" i="3"/>
  <c r="B1316" i="3" s="1"/>
  <c r="L1315" i="3" l="1"/>
  <c r="K1316" i="3"/>
  <c r="D1316" i="3"/>
  <c r="L1316" i="3"/>
  <c r="O1316" i="3" l="1"/>
  <c r="N1316" i="3"/>
  <c r="G1316" i="3"/>
  <c r="B1317" i="3" s="1"/>
  <c r="K1317" i="3" l="1"/>
  <c r="D1317" i="3"/>
  <c r="G1317" i="3" s="1"/>
  <c r="B1318" i="3" s="1"/>
  <c r="L1317" i="3"/>
  <c r="K1318" i="3" l="1"/>
  <c r="D1318" i="3"/>
  <c r="L1318" i="3"/>
  <c r="O1317" i="3"/>
  <c r="N1317" i="3"/>
  <c r="O1318" i="3" l="1"/>
  <c r="N1318" i="3"/>
  <c r="G1318" i="3"/>
  <c r="B1319" i="3" s="1"/>
  <c r="D1319" i="3" l="1"/>
  <c r="K1319" i="3"/>
  <c r="L1319" i="3"/>
  <c r="G1319" i="3" l="1"/>
  <c r="B1320" i="3" s="1"/>
  <c r="O1319" i="3"/>
  <c r="N1319" i="3"/>
  <c r="D1320" i="3" l="1"/>
  <c r="K1320" i="3"/>
  <c r="L1320" i="3"/>
  <c r="G1320" i="3" l="1"/>
  <c r="B1321" i="3" s="1"/>
  <c r="O1320" i="3"/>
  <c r="N1320" i="3"/>
  <c r="K1321" i="3" l="1"/>
  <c r="D1321" i="3"/>
  <c r="G1321" i="3" s="1"/>
  <c r="B1322" i="3" s="1"/>
  <c r="L1321" i="3"/>
  <c r="K1322" i="3" l="1"/>
  <c r="D1322" i="3"/>
  <c r="L1322" i="3"/>
  <c r="O1321" i="3"/>
  <c r="N1321" i="3"/>
  <c r="O1322" i="3" l="1"/>
  <c r="N1322" i="3"/>
  <c r="G1322" i="3"/>
  <c r="B1323" i="3" s="1"/>
  <c r="K1323" i="3" l="1"/>
  <c r="D1323" i="3"/>
  <c r="B1324" i="3"/>
  <c r="L1323" i="3" l="1"/>
  <c r="D1324" i="3"/>
  <c r="K1324" i="3"/>
  <c r="G1323" i="3"/>
  <c r="O1323" i="3"/>
  <c r="N1323" i="3"/>
  <c r="G1324" i="3" l="1"/>
  <c r="B1325" i="3" s="1"/>
  <c r="O1324" i="3"/>
  <c r="N1324" i="3"/>
  <c r="L1324" i="3" l="1"/>
  <c r="D1325" i="3"/>
  <c r="K1325" i="3"/>
  <c r="G1325" i="3" l="1"/>
  <c r="B1326" i="3" s="1"/>
  <c r="O1325" i="3"/>
  <c r="N1325" i="3"/>
  <c r="L1325" i="3" l="1"/>
  <c r="K1326" i="3"/>
  <c r="D1326" i="3"/>
  <c r="L1326" i="3"/>
  <c r="O1326" i="3" l="1"/>
  <c r="N1326" i="3"/>
  <c r="G1326" i="3"/>
  <c r="B1327" i="3" s="1"/>
  <c r="K1327" i="3" l="1"/>
  <c r="D1327" i="3"/>
  <c r="O1327" i="3" l="1"/>
  <c r="N1327" i="3"/>
  <c r="G1327" i="3"/>
  <c r="B1328" i="3" s="1"/>
  <c r="L1327" i="3" l="1"/>
  <c r="K1328" i="3"/>
  <c r="D1328" i="3"/>
  <c r="O1328" i="3" l="1"/>
  <c r="N1328" i="3"/>
  <c r="G1328" i="3"/>
  <c r="B1329" i="3" s="1"/>
  <c r="L1328" i="3" l="1"/>
  <c r="K1329" i="3"/>
  <c r="D1329" i="3"/>
  <c r="L1329" i="3"/>
  <c r="O1329" i="3" l="1"/>
  <c r="N1329" i="3"/>
  <c r="G1329" i="3"/>
  <c r="B1330" i="3" s="1"/>
  <c r="K1330" i="3" l="1"/>
  <c r="D1330" i="3"/>
  <c r="L1330" i="3"/>
  <c r="O1330" i="3" l="1"/>
  <c r="N1330" i="3"/>
  <c r="G1330" i="3"/>
  <c r="B1331" i="3" s="1"/>
  <c r="D1331" i="3" l="1"/>
  <c r="K1331" i="3"/>
  <c r="L1331" i="3"/>
  <c r="O1331" i="3" l="1"/>
  <c r="N1331" i="3"/>
  <c r="G1331" i="3"/>
  <c r="B1332" i="3" s="1"/>
  <c r="K1332" i="3" l="1"/>
  <c r="D1332" i="3"/>
  <c r="O1332" i="3" l="1"/>
  <c r="N1332" i="3"/>
  <c r="G1332" i="3"/>
  <c r="B1333" i="3" s="1"/>
  <c r="L1332" i="3" l="1"/>
  <c r="K1333" i="3"/>
  <c r="D1333" i="3"/>
  <c r="O1333" i="3" l="1"/>
  <c r="N1333" i="3"/>
  <c r="G1333" i="3"/>
  <c r="B1334" i="3" s="1"/>
  <c r="L1333" i="3" l="1"/>
  <c r="D1334" i="3"/>
  <c r="K1334" i="3"/>
  <c r="O1334" i="3" l="1"/>
  <c r="N1334" i="3"/>
  <c r="G1334" i="3"/>
  <c r="B1335" i="3" s="1"/>
  <c r="L1334" i="3" l="1"/>
  <c r="D1335" i="3"/>
  <c r="K1335" i="3"/>
  <c r="O1335" i="3" l="1"/>
  <c r="N1335" i="3"/>
  <c r="G1335" i="3"/>
  <c r="B1336" i="3" s="1"/>
  <c r="L1335" i="3" l="1"/>
  <c r="K1336" i="3"/>
  <c r="D1336" i="3"/>
  <c r="O1336" i="3" l="1"/>
  <c r="N1336" i="3"/>
  <c r="G1336" i="3"/>
  <c r="B1337" i="3" s="1"/>
  <c r="L1336" i="3" l="1"/>
  <c r="D1337" i="3"/>
  <c r="K1337" i="3"/>
  <c r="O1337" i="3" l="1"/>
  <c r="N1337" i="3"/>
  <c r="G1337" i="3"/>
  <c r="B1338" i="3" s="1"/>
  <c r="L1337" i="3" l="1"/>
  <c r="K1338" i="3"/>
  <c r="D1338" i="3"/>
  <c r="O1338" i="3" l="1"/>
  <c r="N1338" i="3"/>
  <c r="G1338" i="3"/>
  <c r="B1339" i="3" s="1"/>
  <c r="L1338" i="3" l="1"/>
  <c r="D1339" i="3"/>
  <c r="K1339" i="3"/>
  <c r="B1340" i="3"/>
  <c r="G1339" i="3" l="1"/>
  <c r="O1339" i="3"/>
  <c r="N1339" i="3"/>
  <c r="L1339" i="3"/>
  <c r="K1340" i="3"/>
  <c r="D1340" i="3"/>
  <c r="O1340" i="3" l="1"/>
  <c r="N1340" i="3"/>
  <c r="G1340" i="3"/>
  <c r="B1341" i="3" s="1"/>
  <c r="L1340" i="3" l="1"/>
  <c r="K1341" i="3"/>
  <c r="D1341" i="3"/>
  <c r="O1341" i="3" l="1"/>
  <c r="N1341" i="3"/>
  <c r="G1341" i="3"/>
  <c r="B1342" i="3" s="1"/>
  <c r="L1341" i="3" l="1"/>
  <c r="D1342" i="3"/>
  <c r="K1342" i="3"/>
  <c r="L1342" i="3"/>
  <c r="O1342" i="3" l="1"/>
  <c r="N1342" i="3"/>
  <c r="G1342" i="3"/>
  <c r="B1343" i="3" s="1"/>
  <c r="D1343" i="3" l="1"/>
  <c r="K1343" i="3"/>
  <c r="O1343" i="3" l="1"/>
  <c r="N1343" i="3"/>
  <c r="G1343" i="3"/>
  <c r="B1344" i="3" s="1"/>
  <c r="L1343" i="3" l="1"/>
  <c r="K1344" i="3"/>
  <c r="D1344" i="3"/>
  <c r="O1344" i="3" l="1"/>
  <c r="N1344" i="3"/>
  <c r="G1344" i="3"/>
  <c r="B1345" i="3" s="1"/>
  <c r="L1344" i="3" l="1"/>
  <c r="K1345" i="3"/>
  <c r="D1345" i="3"/>
  <c r="L1345" i="3"/>
  <c r="O1345" i="3" l="1"/>
  <c r="N1345" i="3"/>
  <c r="G1345" i="3"/>
  <c r="B1346" i="3" s="1"/>
  <c r="K1346" i="3" l="1"/>
  <c r="D1346" i="3"/>
  <c r="O1346" i="3" l="1"/>
  <c r="N1346" i="3"/>
  <c r="G1346" i="3"/>
  <c r="B1347" i="3" s="1"/>
  <c r="L1346" i="3" l="1"/>
  <c r="D1347" i="3"/>
  <c r="K1347" i="3"/>
  <c r="O1347" i="3" l="1"/>
  <c r="N1347" i="3"/>
  <c r="G1347" i="3"/>
  <c r="B1348" i="3" s="1"/>
  <c r="L1347" i="3" l="1"/>
  <c r="D1348" i="3"/>
  <c r="K1348" i="3"/>
  <c r="L1348" i="3"/>
  <c r="O1348" i="3" l="1"/>
  <c r="N1348" i="3"/>
  <c r="G1348" i="3"/>
  <c r="B1349" i="3" s="1"/>
  <c r="K1349" i="3" l="1"/>
  <c r="D1349" i="3"/>
  <c r="O1349" i="3" l="1"/>
  <c r="N1349" i="3"/>
  <c r="G1349" i="3"/>
  <c r="B1350" i="3" s="1"/>
  <c r="L1349" i="3" l="1"/>
  <c r="D1350" i="3"/>
  <c r="K1350" i="3"/>
  <c r="O1350" i="3" l="1"/>
  <c r="N1350" i="3"/>
  <c r="G1350" i="3"/>
  <c r="B1351" i="3" s="1"/>
  <c r="L1350" i="3" l="1"/>
  <c r="D1351" i="3"/>
  <c r="K1351" i="3"/>
  <c r="O1351" i="3" l="1"/>
  <c r="N1351" i="3"/>
  <c r="G1351" i="3"/>
  <c r="B1352" i="3" s="1"/>
  <c r="L1351" i="3" l="1"/>
  <c r="K1352" i="3"/>
  <c r="D1352" i="3"/>
  <c r="O1352" i="3" l="1"/>
  <c r="N1352" i="3"/>
  <c r="G1352" i="3"/>
  <c r="B1353" i="3" s="1"/>
  <c r="L1352" i="3" l="1"/>
  <c r="K1353" i="3"/>
  <c r="D1353" i="3"/>
  <c r="O1353" i="3" l="1"/>
  <c r="N1353" i="3"/>
  <c r="G1353" i="3"/>
  <c r="B1354" i="3" s="1"/>
  <c r="L1353" i="3" l="1"/>
  <c r="K1354" i="3"/>
  <c r="D1354" i="3"/>
  <c r="O1354" i="3" l="1"/>
  <c r="N1354" i="3"/>
  <c r="G1354" i="3"/>
  <c r="B1355" i="3" s="1"/>
  <c r="L1354" i="3" l="1"/>
  <c r="D1355" i="3"/>
  <c r="K1355" i="3"/>
  <c r="B1356" i="3"/>
  <c r="G1355" i="3" l="1"/>
  <c r="O1355" i="3"/>
  <c r="N1355" i="3"/>
  <c r="L1355" i="3"/>
  <c r="K1356" i="3"/>
  <c r="D1356" i="3"/>
  <c r="O1356" i="3" l="1"/>
  <c r="N1356" i="3"/>
  <c r="G1356" i="3"/>
  <c r="B1357" i="3" s="1"/>
  <c r="L1356" i="3" l="1"/>
  <c r="D1357" i="3"/>
  <c r="K1357" i="3"/>
  <c r="O1357" i="3" l="1"/>
  <c r="N1357" i="3"/>
  <c r="G1357" i="3"/>
  <c r="B1358" i="3" s="1"/>
  <c r="L1357" i="3" l="1"/>
  <c r="D1358" i="3"/>
  <c r="K1358" i="3"/>
  <c r="O1358" i="3" l="1"/>
  <c r="N1358" i="3"/>
  <c r="G1358" i="3"/>
  <c r="B1359" i="3" s="1"/>
  <c r="L1358" i="3" l="1"/>
  <c r="K1359" i="3"/>
  <c r="D1359" i="3"/>
  <c r="O1359" i="3" l="1"/>
  <c r="N1359" i="3"/>
  <c r="G1359" i="3"/>
  <c r="B1360" i="3" s="1"/>
  <c r="L1359" i="3" l="1"/>
  <c r="D1360" i="3"/>
  <c r="K1360" i="3"/>
  <c r="B1361" i="3"/>
  <c r="G1360" i="3" l="1"/>
  <c r="O1360" i="3"/>
  <c r="N1360" i="3"/>
  <c r="L1360" i="3"/>
  <c r="K1361" i="3"/>
  <c r="D1361" i="3"/>
  <c r="B1362" i="3"/>
  <c r="L1361" i="3"/>
  <c r="D1362" i="3" l="1"/>
  <c r="K1362" i="3"/>
  <c r="B1363" i="3"/>
  <c r="G1361" i="3"/>
  <c r="O1361" i="3"/>
  <c r="N1361" i="3"/>
  <c r="G1362" i="3" l="1"/>
  <c r="O1362" i="3"/>
  <c r="N1362" i="3"/>
  <c r="L1362" i="3"/>
  <c r="K1363" i="3"/>
  <c r="D1363" i="3"/>
  <c r="O1363" i="3" l="1"/>
  <c r="N1363" i="3"/>
  <c r="G1363" i="3"/>
  <c r="B1364" i="3" s="1"/>
  <c r="L1363" i="3" l="1"/>
  <c r="K1364" i="3"/>
  <c r="D1364" i="3"/>
  <c r="L1364" i="3"/>
  <c r="O1364" i="3" l="1"/>
  <c r="N1364" i="3"/>
  <c r="G1364" i="3"/>
  <c r="B1365" i="3" s="1"/>
  <c r="K1365" i="3" l="1"/>
  <c r="D1365" i="3"/>
  <c r="L1365" i="3"/>
  <c r="G1365" i="3" l="1"/>
  <c r="B1366" i="3" s="1"/>
  <c r="O1365" i="3"/>
  <c r="N1365" i="3"/>
  <c r="K1366" i="3" l="1"/>
  <c r="D1366" i="3"/>
  <c r="L1366" i="3"/>
  <c r="G1366" i="3" l="1"/>
  <c r="B1367" i="3" s="1"/>
  <c r="O1366" i="3"/>
  <c r="N1366" i="3"/>
  <c r="K1367" i="3" l="1"/>
  <c r="D1367" i="3"/>
  <c r="O1367" i="3" l="1"/>
  <c r="N1367" i="3"/>
  <c r="G1367" i="3"/>
  <c r="B1368" i="3" s="1"/>
  <c r="L1367" i="3" l="1"/>
  <c r="D1368" i="3"/>
  <c r="K1368" i="3"/>
  <c r="B1369" i="3"/>
  <c r="L1368" i="3" l="1"/>
  <c r="D1369" i="3"/>
  <c r="K1369" i="3"/>
  <c r="B1370" i="3"/>
  <c r="G1368" i="3"/>
  <c r="O1368" i="3"/>
  <c r="N1368" i="3"/>
  <c r="L1369" i="3" l="1"/>
  <c r="D1370" i="3"/>
  <c r="K1370" i="3"/>
  <c r="B1371" i="3"/>
  <c r="G1369" i="3"/>
  <c r="O1369" i="3"/>
  <c r="N1369" i="3"/>
  <c r="L1370" i="3" l="1"/>
  <c r="K1371" i="3"/>
  <c r="D1371" i="3"/>
  <c r="G1370" i="3"/>
  <c r="O1370" i="3"/>
  <c r="N1370" i="3"/>
  <c r="O1371" i="3" l="1"/>
  <c r="N1371" i="3"/>
  <c r="G1371" i="3"/>
  <c r="B1372" i="3" s="1"/>
  <c r="L1371" i="3" l="1"/>
  <c r="D1372" i="3"/>
  <c r="K1372" i="3"/>
  <c r="B1373" i="3"/>
  <c r="G1372" i="3" l="1"/>
  <c r="O1372" i="3"/>
  <c r="N1372" i="3"/>
  <c r="L1372" i="3"/>
  <c r="K1373" i="3"/>
  <c r="D1373" i="3"/>
  <c r="B1374" i="3"/>
  <c r="L1373" i="3" l="1"/>
  <c r="K1374" i="3"/>
  <c r="D1374" i="3"/>
  <c r="B1375" i="3"/>
  <c r="G1373" i="3"/>
  <c r="O1373" i="3"/>
  <c r="N1373" i="3"/>
  <c r="G1374" i="3" l="1"/>
  <c r="O1374" i="3"/>
  <c r="N1374" i="3"/>
  <c r="L1374" i="3"/>
  <c r="K1375" i="3"/>
  <c r="D1375" i="3"/>
  <c r="O1375" i="3" l="1"/>
  <c r="N1375" i="3"/>
  <c r="G1375" i="3"/>
  <c r="B1376" i="3" s="1"/>
  <c r="L1375" i="3" l="1"/>
  <c r="K1376" i="3"/>
  <c r="D1376" i="3"/>
  <c r="L1376" i="3"/>
  <c r="O1376" i="3" l="1"/>
  <c r="N1376" i="3"/>
  <c r="G1376" i="3"/>
  <c r="B1377" i="3" s="1"/>
  <c r="K1377" i="3" l="1"/>
  <c r="D1377" i="3"/>
  <c r="G1377" i="3" s="1"/>
  <c r="B1378" i="3" s="1"/>
  <c r="L1377" i="3"/>
  <c r="D1378" i="3" l="1"/>
  <c r="K1378" i="3"/>
  <c r="L1378" i="3"/>
  <c r="O1377" i="3"/>
  <c r="N1377" i="3"/>
  <c r="O1378" i="3" l="1"/>
  <c r="N1378" i="3"/>
  <c r="G1378" i="3"/>
  <c r="B1379" i="3" s="1"/>
  <c r="K1379" i="3" l="1"/>
  <c r="D1379" i="3"/>
  <c r="L1379" i="3"/>
  <c r="G1379" i="3" l="1"/>
  <c r="B1380" i="3" s="1"/>
  <c r="O1379" i="3"/>
  <c r="N1379" i="3"/>
  <c r="K1380" i="3" l="1"/>
  <c r="D1380" i="3"/>
  <c r="L1380" i="3"/>
  <c r="O1380" i="3" l="1"/>
  <c r="N1380" i="3"/>
  <c r="G1380" i="3"/>
  <c r="B1381" i="3" s="1"/>
  <c r="K1381" i="3" l="1"/>
  <c r="D1381" i="3"/>
  <c r="G1381" i="3" s="1"/>
  <c r="B1382" i="3" s="1"/>
  <c r="L1381" i="3"/>
  <c r="K1382" i="3" l="1"/>
  <c r="D1382" i="3"/>
  <c r="L1382" i="3"/>
  <c r="O1381" i="3"/>
  <c r="N1381" i="3"/>
  <c r="O1382" i="3" l="1"/>
  <c r="N1382" i="3"/>
  <c r="G1382" i="3"/>
  <c r="B1383" i="3" s="1"/>
  <c r="K1383" i="3" l="1"/>
  <c r="D1383" i="3"/>
  <c r="G1383" i="3" s="1"/>
  <c r="B1384" i="3" s="1"/>
  <c r="L1383" i="3"/>
  <c r="K1384" i="3" l="1"/>
  <c r="D1384" i="3"/>
  <c r="L1384" i="3"/>
  <c r="O1383" i="3"/>
  <c r="N1383" i="3"/>
  <c r="O1384" i="3" l="1"/>
  <c r="N1384" i="3"/>
  <c r="G1384" i="3"/>
  <c r="B1385" i="3" s="1"/>
  <c r="K1385" i="3" l="1"/>
  <c r="D1385" i="3"/>
  <c r="L1385" i="3"/>
  <c r="O1385" i="3" l="1"/>
  <c r="N1385" i="3"/>
  <c r="G1385" i="3"/>
  <c r="B1386" i="3" s="1"/>
  <c r="D1386" i="3" l="1"/>
  <c r="K1386" i="3"/>
  <c r="L1386" i="3"/>
  <c r="G1386" i="3" l="1"/>
  <c r="B1387" i="3" s="1"/>
  <c r="O1386" i="3"/>
  <c r="N1386" i="3"/>
  <c r="K1387" i="3" l="1"/>
  <c r="D1387" i="3"/>
  <c r="G1387" i="3" s="1"/>
  <c r="B1388" i="3"/>
  <c r="L1387" i="3" l="1"/>
  <c r="D1388" i="3"/>
  <c r="K1388" i="3"/>
  <c r="B1389" i="3"/>
  <c r="O1387" i="3"/>
  <c r="N1387" i="3"/>
  <c r="L1388" i="3" l="1"/>
  <c r="D1389" i="3"/>
  <c r="K1389" i="3"/>
  <c r="B1390" i="3"/>
  <c r="L1389" i="3"/>
  <c r="G1388" i="3"/>
  <c r="O1388" i="3"/>
  <c r="N1388" i="3"/>
  <c r="K1390" i="3" l="1"/>
  <c r="D1390" i="3"/>
  <c r="L1390" i="3"/>
  <c r="G1389" i="3"/>
  <c r="O1389" i="3"/>
  <c r="N1389" i="3"/>
  <c r="O1390" i="3" l="1"/>
  <c r="N1390" i="3"/>
  <c r="G1390" i="3"/>
  <c r="B1391" i="3" s="1"/>
  <c r="D1391" i="3" l="1"/>
  <c r="K1391" i="3"/>
  <c r="B1392" i="3"/>
  <c r="G1391" i="3" l="1"/>
  <c r="O1391" i="3"/>
  <c r="N1391" i="3"/>
  <c r="L1391" i="3"/>
  <c r="D1392" i="3"/>
  <c r="K1392" i="3"/>
  <c r="L1392" i="3"/>
  <c r="B1393" i="3"/>
  <c r="G1392" i="3" l="1"/>
  <c r="O1392" i="3"/>
  <c r="N1392" i="3"/>
  <c r="D1393" i="3"/>
  <c r="K1393" i="3"/>
  <c r="L1393" i="3"/>
  <c r="G1393" i="3" l="1"/>
  <c r="B1394" i="3" s="1"/>
  <c r="O1393" i="3"/>
  <c r="N1393" i="3"/>
  <c r="D1394" i="3" l="1"/>
  <c r="K1394" i="3"/>
  <c r="L1394" i="3"/>
  <c r="G1394" i="3" l="1"/>
  <c r="B1395" i="3" s="1"/>
  <c r="O1394" i="3"/>
  <c r="N1394" i="3"/>
  <c r="D1395" i="3" l="1"/>
  <c r="K1395" i="3"/>
  <c r="B1396" i="3"/>
  <c r="L1395" i="3"/>
  <c r="G1395" i="3" l="1"/>
  <c r="O1395" i="3"/>
  <c r="N1395" i="3"/>
  <c r="K1396" i="3"/>
  <c r="D1396" i="3"/>
  <c r="B1397" i="3"/>
  <c r="L1396" i="3" l="1"/>
  <c r="K1397" i="3"/>
  <c r="D1397" i="3"/>
  <c r="L1397" i="3"/>
  <c r="G1396" i="3"/>
  <c r="O1396" i="3"/>
  <c r="N1396" i="3"/>
  <c r="O1397" i="3" l="1"/>
  <c r="N1397" i="3"/>
  <c r="G1397" i="3"/>
  <c r="B1398" i="3" s="1"/>
  <c r="K1398" i="3" l="1"/>
  <c r="D1398" i="3"/>
  <c r="B1399" i="3"/>
  <c r="L1398" i="3" l="1"/>
  <c r="K1399" i="3"/>
  <c r="D1399" i="3"/>
  <c r="G1398" i="3"/>
  <c r="O1398" i="3"/>
  <c r="N1398" i="3"/>
  <c r="O1399" i="3" l="1"/>
  <c r="N1399" i="3"/>
  <c r="G1399" i="3"/>
  <c r="B1400" i="3" s="1"/>
  <c r="D1400" i="3" l="1"/>
  <c r="K1400" i="3"/>
  <c r="L1399" i="3"/>
  <c r="G1400" i="3" l="1"/>
  <c r="B1401" i="3" s="1"/>
  <c r="O1400" i="3"/>
  <c r="N1400" i="3"/>
  <c r="D1401" i="3" l="1"/>
  <c r="K1401" i="3"/>
  <c r="L1400" i="3"/>
  <c r="G1401" i="3" l="1"/>
  <c r="B1402" i="3" s="1"/>
  <c r="O1401" i="3"/>
  <c r="N1401" i="3"/>
  <c r="K1402" i="3" l="1"/>
  <c r="D1402" i="3"/>
  <c r="G1402" i="3" s="1"/>
  <c r="L1401" i="3"/>
  <c r="B1403" i="3"/>
  <c r="K1403" i="3" l="1"/>
  <c r="B1404" i="3"/>
  <c r="L1402" i="3"/>
  <c r="D1403" i="3"/>
  <c r="G1403" i="3" s="1"/>
  <c r="O1402" i="3"/>
  <c r="N1402" i="3"/>
  <c r="L1403" i="3" l="1"/>
  <c r="K1404" i="3"/>
  <c r="D1404" i="3"/>
  <c r="B1405" i="3"/>
  <c r="O1403" i="3"/>
  <c r="N1403" i="3"/>
  <c r="G1404" i="3" l="1"/>
  <c r="O1404" i="3"/>
  <c r="N1404" i="3"/>
  <c r="K1405" i="3"/>
  <c r="L1404" i="3"/>
  <c r="D1405" i="3"/>
  <c r="O1405" i="3" l="1"/>
  <c r="N1405" i="3"/>
  <c r="G1405" i="3"/>
  <c r="B1406" i="3" s="1"/>
  <c r="K1406" i="3" l="1"/>
  <c r="L1405" i="3"/>
  <c r="D1406" i="3"/>
  <c r="G1406" i="3" s="1"/>
  <c r="B1407" i="3"/>
  <c r="K1407" i="3" l="1"/>
  <c r="D1407" i="3"/>
  <c r="G1407" i="3" s="1"/>
  <c r="L1406" i="3"/>
  <c r="B1408" i="3"/>
  <c r="O1406" i="3"/>
  <c r="N1406" i="3"/>
  <c r="K1408" i="3" l="1"/>
  <c r="D1408" i="3"/>
  <c r="L1407" i="3"/>
  <c r="O1407" i="3"/>
  <c r="N1407" i="3"/>
  <c r="G1408" i="3" l="1"/>
  <c r="B1409" i="3" s="1"/>
  <c r="O1408" i="3"/>
  <c r="N1408" i="3"/>
  <c r="K1409" i="3" l="1"/>
  <c r="D1409" i="3"/>
  <c r="L1408" i="3"/>
  <c r="G1409" i="3" l="1"/>
  <c r="B1410" i="3" s="1"/>
  <c r="O1409" i="3"/>
  <c r="N1409" i="3"/>
  <c r="K1410" i="3" l="1"/>
  <c r="D1410" i="3"/>
  <c r="L1409" i="3"/>
  <c r="G1410" i="3" l="1"/>
  <c r="B1411" i="3" s="1"/>
  <c r="O1410" i="3"/>
  <c r="N1410" i="3"/>
  <c r="B1412" i="3" l="1"/>
  <c r="D1411" i="3"/>
  <c r="K1411" i="3"/>
  <c r="L1410" i="3"/>
  <c r="L1411" i="3" s="1"/>
  <c r="O1411" i="3" l="1"/>
  <c r="N1411" i="3"/>
  <c r="G1411" i="3"/>
  <c r="K1412" i="3"/>
  <c r="L1412" i="3"/>
  <c r="B1413" i="3"/>
  <c r="D1412" i="3"/>
  <c r="K1413" i="3" l="1"/>
  <c r="D1413" i="3"/>
  <c r="L1413" i="3"/>
  <c r="B1414" i="3"/>
  <c r="O1412" i="3"/>
  <c r="N1412" i="3"/>
  <c r="G1412" i="3"/>
  <c r="B1415" i="3" l="1"/>
  <c r="L1414" i="3"/>
  <c r="K1414" i="3"/>
  <c r="D1414" i="3"/>
  <c r="G1413" i="3"/>
  <c r="O1413" i="3"/>
  <c r="N1413" i="3"/>
  <c r="O1414" i="3" l="1"/>
  <c r="N1414" i="3"/>
  <c r="G1414" i="3"/>
  <c r="K1415" i="3"/>
  <c r="D1415" i="3"/>
  <c r="L1415" i="3"/>
  <c r="B1416" i="3"/>
  <c r="K1416" i="3" l="1"/>
  <c r="L1416" i="3"/>
  <c r="D1416" i="3"/>
  <c r="B1417" i="3"/>
  <c r="O1415" i="3"/>
  <c r="N1415" i="3"/>
  <c r="G1415" i="3"/>
  <c r="K1417" i="3" l="1"/>
  <c r="L1417" i="3"/>
  <c r="D1417" i="3"/>
  <c r="B1418" i="3"/>
  <c r="O1416" i="3"/>
  <c r="N1416" i="3"/>
  <c r="G1416" i="3"/>
  <c r="K1418" i="3" l="1"/>
  <c r="B1419" i="3"/>
  <c r="D1418" i="3"/>
  <c r="L1418" i="3"/>
  <c r="O1417" i="3"/>
  <c r="N1417" i="3"/>
  <c r="G1417" i="3"/>
  <c r="K1419" i="3" l="1"/>
  <c r="B1420" i="3"/>
  <c r="L1419" i="3"/>
  <c r="D1419" i="3"/>
  <c r="O1418" i="3"/>
  <c r="N1418" i="3"/>
  <c r="G1418" i="3"/>
  <c r="K1420" i="3" l="1"/>
  <c r="B1421" i="3"/>
  <c r="L1420" i="3"/>
  <c r="D1420" i="3"/>
  <c r="O1419" i="3"/>
  <c r="N1419" i="3"/>
  <c r="G1419" i="3"/>
  <c r="K1421" i="3" l="1"/>
  <c r="L1421" i="3"/>
  <c r="B1422" i="3"/>
  <c r="D1421" i="3"/>
  <c r="G1420" i="3"/>
  <c r="O1420" i="3"/>
  <c r="N1420" i="3"/>
  <c r="K1422" i="3" l="1"/>
  <c r="L1422" i="3"/>
  <c r="D1422" i="3"/>
  <c r="B1423" i="3"/>
  <c r="O1421" i="3"/>
  <c r="N1421" i="3"/>
  <c r="G1421" i="3"/>
  <c r="K1423" i="3" l="1"/>
  <c r="B1424" i="3"/>
  <c r="L1423" i="3"/>
  <c r="D1423" i="3"/>
  <c r="O1422" i="3"/>
  <c r="N1422" i="3"/>
  <c r="G1422" i="3"/>
  <c r="K1424" i="3" l="1"/>
  <c r="D1424" i="3"/>
  <c r="L1424" i="3"/>
  <c r="B1425" i="3"/>
  <c r="G1423" i="3"/>
  <c r="O1423" i="3"/>
  <c r="N1423" i="3"/>
  <c r="K1425" i="3" l="1"/>
  <c r="L1425" i="3"/>
  <c r="B1426" i="3"/>
  <c r="D1425" i="3"/>
  <c r="O1424" i="3"/>
  <c r="N1424" i="3"/>
  <c r="G1424" i="3"/>
  <c r="K1426" i="3" l="1"/>
  <c r="L1426" i="3"/>
  <c r="B1427" i="3"/>
  <c r="D1426" i="3"/>
  <c r="O1425" i="3"/>
  <c r="N1425" i="3"/>
  <c r="G1425" i="3"/>
  <c r="K1427" i="3" l="1"/>
  <c r="D1427" i="3"/>
  <c r="B1428" i="3"/>
  <c r="L1427" i="3"/>
  <c r="O1426" i="3"/>
  <c r="N1426" i="3"/>
  <c r="G1426" i="3"/>
  <c r="K1428" i="3" l="1"/>
  <c r="L1428" i="3"/>
  <c r="B1429" i="3"/>
  <c r="D1428" i="3"/>
  <c r="O1427" i="3"/>
  <c r="N1427" i="3"/>
  <c r="G1427" i="3"/>
  <c r="K1429" i="3" l="1"/>
  <c r="B1430" i="3"/>
  <c r="L1429" i="3"/>
  <c r="D1429" i="3"/>
  <c r="O1428" i="3"/>
  <c r="N1428" i="3"/>
  <c r="G1428" i="3"/>
  <c r="K1430" i="3" l="1"/>
  <c r="B1431" i="3"/>
  <c r="D1430" i="3"/>
  <c r="L1430" i="3"/>
  <c r="O1429" i="3"/>
  <c r="N1429" i="3"/>
  <c r="G1429" i="3"/>
  <c r="K1431" i="3" l="1"/>
  <c r="D1431" i="3"/>
  <c r="L1431" i="3"/>
  <c r="B1432" i="3"/>
  <c r="O1430" i="3"/>
  <c r="N1430" i="3"/>
  <c r="G1430" i="3"/>
  <c r="K1432" i="3" l="1"/>
  <c r="D1432" i="3"/>
  <c r="L1432" i="3"/>
  <c r="B1433" i="3"/>
  <c r="G1431" i="3"/>
  <c r="O1431" i="3"/>
  <c r="N1431" i="3"/>
  <c r="K1433" i="3" l="1"/>
  <c r="L1433" i="3"/>
  <c r="B1434" i="3"/>
  <c r="D1433" i="3"/>
  <c r="G1432" i="3"/>
  <c r="O1432" i="3"/>
  <c r="N1432" i="3"/>
  <c r="K1434" i="3" l="1"/>
  <c r="B1435" i="3"/>
  <c r="L1434" i="3"/>
  <c r="D1434" i="3"/>
  <c r="O1433" i="3"/>
  <c r="N1433" i="3"/>
  <c r="G1433" i="3"/>
  <c r="K1435" i="3" l="1"/>
  <c r="D1435" i="3"/>
  <c r="B1436" i="3"/>
  <c r="L1435" i="3"/>
  <c r="G1434" i="3"/>
  <c r="O1434" i="3"/>
  <c r="N1434" i="3"/>
  <c r="K1436" i="3" l="1"/>
  <c r="D1436" i="3"/>
  <c r="L1436" i="3"/>
  <c r="B1437" i="3"/>
  <c r="G1435" i="3"/>
  <c r="O1435" i="3"/>
  <c r="N1435" i="3"/>
  <c r="D1437" i="3" l="1"/>
  <c r="B1438" i="3"/>
  <c r="K1437" i="3"/>
  <c r="L1437" i="3"/>
  <c r="G1436" i="3"/>
  <c r="O1436" i="3"/>
  <c r="N1436" i="3"/>
  <c r="K1438" i="3" l="1"/>
  <c r="L1438" i="3"/>
  <c r="B1439" i="3"/>
  <c r="D1438" i="3"/>
  <c r="G1437" i="3"/>
  <c r="O1437" i="3"/>
  <c r="N1437" i="3"/>
  <c r="K1439" i="3" l="1"/>
  <c r="L1439" i="3"/>
  <c r="D1439" i="3"/>
  <c r="B1440" i="3"/>
  <c r="O1438" i="3"/>
  <c r="N1438" i="3"/>
  <c r="G1438" i="3"/>
  <c r="K1440" i="3" l="1"/>
  <c r="B1441" i="3"/>
  <c r="L1440" i="3"/>
  <c r="D1440" i="3"/>
  <c r="O1439" i="3"/>
  <c r="N1439" i="3"/>
  <c r="G1439" i="3"/>
  <c r="K1441" i="3" l="1"/>
  <c r="B1442" i="3"/>
  <c r="L1441" i="3"/>
  <c r="D1441" i="3"/>
  <c r="G1440" i="3"/>
  <c r="O1440" i="3"/>
  <c r="N1440" i="3"/>
  <c r="K1442" i="3" l="1"/>
  <c r="D1442" i="3"/>
  <c r="B1443" i="3"/>
  <c r="L1442" i="3"/>
  <c r="O1441" i="3"/>
  <c r="N1441" i="3"/>
  <c r="G1441" i="3"/>
  <c r="K1443" i="3" l="1"/>
  <c r="B1444" i="3"/>
  <c r="D1443" i="3"/>
  <c r="L1443" i="3"/>
  <c r="G1442" i="3"/>
  <c r="O1442" i="3"/>
  <c r="N1442" i="3"/>
  <c r="K1444" i="3" l="1"/>
  <c r="D1444" i="3"/>
  <c r="B1445" i="3"/>
  <c r="L1444" i="3"/>
  <c r="O1443" i="3"/>
  <c r="N1443" i="3"/>
  <c r="G1443" i="3"/>
  <c r="K1445" i="3" l="1"/>
  <c r="B1446" i="3"/>
  <c r="D1445" i="3"/>
  <c r="L1445" i="3"/>
  <c r="G1444" i="3"/>
  <c r="O1444" i="3"/>
  <c r="N1444" i="3"/>
  <c r="K1446" i="3" l="1"/>
  <c r="L1446" i="3"/>
  <c r="D1446" i="3"/>
  <c r="B1447" i="3"/>
  <c r="O1445" i="3"/>
  <c r="N1445" i="3"/>
  <c r="G1445" i="3"/>
  <c r="K1447" i="3" l="1"/>
  <c r="L1447" i="3"/>
  <c r="D1447" i="3"/>
  <c r="B1448" i="3"/>
  <c r="O1446" i="3"/>
  <c r="N1446" i="3"/>
  <c r="G1446" i="3"/>
  <c r="K1448" i="3" l="1"/>
  <c r="L1448" i="3"/>
  <c r="B1449" i="3"/>
  <c r="D1448" i="3"/>
  <c r="O1447" i="3"/>
  <c r="N1447" i="3"/>
  <c r="G1447" i="3"/>
  <c r="K1449" i="3" l="1"/>
  <c r="L1449" i="3"/>
  <c r="B1450" i="3"/>
  <c r="D1449" i="3"/>
  <c r="O1448" i="3"/>
  <c r="N1448" i="3"/>
  <c r="G1448" i="3"/>
  <c r="K1450" i="3" l="1"/>
  <c r="L1450" i="3"/>
  <c r="D1450" i="3"/>
  <c r="B1451" i="3"/>
  <c r="O1449" i="3"/>
  <c r="N1449" i="3"/>
  <c r="G1449" i="3"/>
  <c r="L1451" i="3" l="1"/>
  <c r="K1451" i="3"/>
  <c r="D1451" i="3"/>
  <c r="B1452" i="3"/>
  <c r="O1450" i="3"/>
  <c r="N1450" i="3"/>
  <c r="G1450" i="3"/>
  <c r="G1451" i="3" l="1"/>
  <c r="O1451" i="3"/>
  <c r="N1451" i="3"/>
  <c r="K1452" i="3"/>
  <c r="B1453" i="3"/>
  <c r="L1452" i="3"/>
  <c r="L1453" i="3" s="1"/>
  <c r="D1452" i="3"/>
  <c r="O1452" i="3" l="1"/>
  <c r="N1452" i="3"/>
  <c r="G1452" i="3"/>
  <c r="K1453" i="3"/>
  <c r="B1454" i="3"/>
  <c r="D1453" i="3"/>
  <c r="O1453" i="3" l="1"/>
  <c r="N1453" i="3"/>
  <c r="G1453" i="3"/>
  <c r="K1454" i="3"/>
  <c r="D1454" i="3"/>
  <c r="B1455" i="3"/>
  <c r="L1454" i="3"/>
  <c r="K1455" i="3" l="1"/>
  <c r="D1455" i="3"/>
  <c r="B1456" i="3"/>
  <c r="L1455" i="3"/>
  <c r="G1454" i="3"/>
  <c r="O1454" i="3"/>
  <c r="N1454" i="3"/>
  <c r="D1456" i="3" l="1"/>
  <c r="K1456" i="3"/>
  <c r="L1456" i="3"/>
  <c r="B1457" i="3"/>
  <c r="G1455" i="3"/>
  <c r="O1455" i="3"/>
  <c r="N1455" i="3"/>
  <c r="O1456" i="3" l="1"/>
  <c r="N1456" i="3"/>
  <c r="G1456" i="3"/>
  <c r="K1457" i="3"/>
  <c r="B1458" i="3"/>
  <c r="D1457" i="3"/>
  <c r="L1457" i="3"/>
  <c r="O1457" i="3" l="1"/>
  <c r="N1457" i="3"/>
  <c r="G1457" i="3"/>
  <c r="L1458" i="3"/>
  <c r="B1459" i="3"/>
  <c r="K1458" i="3"/>
  <c r="D1458" i="3"/>
  <c r="O1458" i="3" l="1"/>
  <c r="N1458" i="3"/>
  <c r="G1458" i="3"/>
  <c r="K1459" i="3"/>
  <c r="B1460" i="3"/>
  <c r="D1459" i="3"/>
  <c r="L1459" i="3"/>
  <c r="O1459" i="3" l="1"/>
  <c r="N1459" i="3"/>
  <c r="G1459" i="3"/>
  <c r="K1460" i="3"/>
  <c r="L1460" i="3"/>
  <c r="D1460" i="3"/>
  <c r="B1461" i="3"/>
  <c r="O1460" i="3" l="1"/>
  <c r="N1460" i="3"/>
  <c r="G1460" i="3"/>
  <c r="K1461" i="3"/>
  <c r="L1461" i="3"/>
  <c r="D1461" i="3"/>
  <c r="B1462" i="3"/>
  <c r="K1462" i="3" l="1"/>
  <c r="D1462" i="3"/>
  <c r="B1463" i="3"/>
  <c r="L1462" i="3"/>
  <c r="O1461" i="3"/>
  <c r="N1461" i="3"/>
  <c r="G1461" i="3"/>
  <c r="K1463" i="3" l="1"/>
  <c r="L1463" i="3"/>
  <c r="D1463" i="3"/>
  <c r="B1464" i="3"/>
  <c r="O1462" i="3"/>
  <c r="N1462" i="3"/>
  <c r="G1462" i="3"/>
  <c r="K1464" i="3" l="1"/>
  <c r="B1465" i="3"/>
  <c r="D1464" i="3"/>
  <c r="L1464" i="3"/>
  <c r="O1463" i="3"/>
  <c r="N1463" i="3"/>
  <c r="G1463" i="3"/>
  <c r="K1465" i="3" l="1"/>
  <c r="D1465" i="3"/>
  <c r="B1466" i="3"/>
  <c r="L1465" i="3"/>
  <c r="O1464" i="3"/>
  <c r="N1464" i="3"/>
  <c r="G1464" i="3"/>
  <c r="L1466" i="3" l="1"/>
  <c r="B1467" i="3"/>
  <c r="K1466" i="3"/>
  <c r="D1466" i="3"/>
  <c r="G1465" i="3"/>
  <c r="O1465" i="3"/>
  <c r="N1465" i="3"/>
  <c r="K1467" i="3" l="1"/>
  <c r="B1468" i="3"/>
  <c r="D1467" i="3"/>
  <c r="L1467" i="3"/>
  <c r="O1466" i="3"/>
  <c r="N1466" i="3"/>
  <c r="G1466" i="3"/>
  <c r="B1469" i="3" l="1"/>
  <c r="D1468" i="3"/>
  <c r="L1468" i="3"/>
  <c r="K1468" i="3"/>
  <c r="O1467" i="3"/>
  <c r="N1467" i="3"/>
  <c r="G1467" i="3"/>
  <c r="O1468" i="3" l="1"/>
  <c r="N1468" i="3"/>
  <c r="G1468" i="3"/>
  <c r="K1469" i="3"/>
  <c r="L1469" i="3"/>
  <c r="B1470" i="3"/>
  <c r="D1469" i="3"/>
  <c r="K1470" i="3" l="1"/>
  <c r="B1471" i="3"/>
  <c r="D1470" i="3"/>
  <c r="L1470" i="3"/>
  <c r="O1469" i="3"/>
  <c r="N1469" i="3"/>
  <c r="G1469" i="3"/>
  <c r="D1471" i="3" l="1"/>
  <c r="B1472" i="3"/>
  <c r="K1471" i="3"/>
  <c r="L1471" i="3"/>
  <c r="O1470" i="3"/>
  <c r="N1470" i="3"/>
  <c r="G1470" i="3"/>
  <c r="K1472" i="3" l="1"/>
  <c r="L1472" i="3"/>
  <c r="B1473" i="3"/>
  <c r="D1472" i="3"/>
  <c r="O1471" i="3"/>
  <c r="N1471" i="3"/>
  <c r="G1471" i="3"/>
  <c r="K1473" i="3" l="1"/>
  <c r="D1473" i="3"/>
  <c r="B1474" i="3"/>
  <c r="L1473" i="3"/>
  <c r="O1472" i="3"/>
  <c r="N1472" i="3"/>
  <c r="G1472" i="3"/>
  <c r="K1474" i="3" l="1"/>
  <c r="D1474" i="3"/>
  <c r="B1475" i="3"/>
  <c r="L1474" i="3"/>
  <c r="O1473" i="3"/>
  <c r="N1473" i="3"/>
  <c r="G1473" i="3"/>
  <c r="K1475" i="3" l="1"/>
  <c r="L1475" i="3"/>
  <c r="D1475" i="3"/>
  <c r="B1476" i="3"/>
  <c r="O1474" i="3"/>
  <c r="N1474" i="3"/>
  <c r="G1474" i="3"/>
  <c r="K1476" i="3" l="1"/>
  <c r="L1476" i="3"/>
  <c r="D1476" i="3"/>
  <c r="B1477" i="3"/>
  <c r="O1475" i="3"/>
  <c r="N1475" i="3"/>
  <c r="G1475" i="3"/>
  <c r="D1477" i="3" l="1"/>
  <c r="L1477" i="3"/>
  <c r="K1477" i="3"/>
  <c r="B1478" i="3"/>
  <c r="O1476" i="3"/>
  <c r="N1476" i="3"/>
  <c r="G1476" i="3"/>
  <c r="D1478" i="3" l="1"/>
  <c r="B1479" i="3"/>
  <c r="K1478" i="3"/>
  <c r="L1478" i="3"/>
  <c r="O1477" i="3"/>
  <c r="N1477" i="3"/>
  <c r="G1477" i="3"/>
  <c r="K1479" i="3" l="1"/>
  <c r="B1480" i="3"/>
  <c r="D1479" i="3"/>
  <c r="L1479" i="3"/>
  <c r="O1478" i="3"/>
  <c r="N1478" i="3"/>
  <c r="G1478" i="3"/>
  <c r="K1480" i="3" l="1"/>
  <c r="D1480" i="3"/>
  <c r="B1481" i="3"/>
  <c r="L1480" i="3"/>
  <c r="O1479" i="3"/>
  <c r="N1479" i="3"/>
  <c r="G1479" i="3"/>
  <c r="K1481" i="3" l="1"/>
  <c r="D1481" i="3"/>
  <c r="L1481" i="3"/>
  <c r="B1482" i="3"/>
  <c r="G1480" i="3"/>
  <c r="O1480" i="3"/>
  <c r="N1480" i="3"/>
  <c r="K1482" i="3" l="1"/>
  <c r="D1482" i="3"/>
  <c r="L1482" i="3"/>
  <c r="B1483" i="3"/>
  <c r="G1481" i="3"/>
  <c r="O1481" i="3"/>
  <c r="N1481" i="3"/>
  <c r="K1483" i="3" l="1"/>
  <c r="L1483" i="3"/>
  <c r="B1484" i="3"/>
  <c r="D1483" i="3"/>
  <c r="O1482" i="3"/>
  <c r="N1482" i="3"/>
  <c r="G1482" i="3"/>
  <c r="K1484" i="3" l="1"/>
  <c r="L1484" i="3"/>
  <c r="B1485" i="3"/>
  <c r="D1484" i="3"/>
  <c r="G1483" i="3"/>
  <c r="O1483" i="3"/>
  <c r="N1483" i="3"/>
  <c r="K1485" i="3" l="1"/>
  <c r="B1486" i="3"/>
  <c r="L1485" i="3"/>
  <c r="D1485" i="3"/>
  <c r="O1484" i="3"/>
  <c r="N1484" i="3"/>
  <c r="G1484" i="3"/>
  <c r="L1486" i="3" l="1"/>
  <c r="K1486" i="3"/>
  <c r="B1487" i="3"/>
  <c r="D1486" i="3"/>
  <c r="O1485" i="3"/>
  <c r="N1485" i="3"/>
  <c r="G1485" i="3"/>
  <c r="O1486" i="3" l="1"/>
  <c r="N1486" i="3"/>
  <c r="G1486" i="3"/>
  <c r="K1487" i="3"/>
  <c r="B1488" i="3"/>
  <c r="D1487" i="3"/>
  <c r="L1487" i="3"/>
  <c r="G1487" i="3" l="1"/>
  <c r="O1487" i="3"/>
  <c r="N1487" i="3"/>
  <c r="K1488" i="3"/>
  <c r="D1488" i="3"/>
  <c r="B1489" i="3"/>
  <c r="L1488" i="3"/>
  <c r="K1489" i="3" l="1"/>
  <c r="B1490" i="3"/>
  <c r="L1489" i="3"/>
  <c r="D1489" i="3"/>
  <c r="G1488" i="3"/>
  <c r="O1488" i="3"/>
  <c r="N1488" i="3"/>
  <c r="L1490" i="3" l="1"/>
  <c r="D1490" i="3"/>
  <c r="K1490" i="3"/>
  <c r="B1491" i="3"/>
  <c r="O1489" i="3"/>
  <c r="N1489" i="3"/>
  <c r="G1489" i="3"/>
  <c r="D1491" i="3" l="1"/>
  <c r="L1491" i="3"/>
  <c r="B1492" i="3"/>
  <c r="K1491" i="3"/>
  <c r="O1490" i="3"/>
  <c r="N1490" i="3"/>
  <c r="G1490" i="3"/>
  <c r="G1491" i="3" l="1"/>
  <c r="O1491" i="3"/>
  <c r="N1491" i="3"/>
  <c r="K1492" i="3"/>
  <c r="D1492" i="3"/>
  <c r="B1493" i="3"/>
  <c r="L1492" i="3"/>
  <c r="K1493" i="3" l="1"/>
  <c r="L1493" i="3"/>
  <c r="B1494" i="3"/>
  <c r="D1493" i="3"/>
  <c r="O1492" i="3"/>
  <c r="N1492" i="3"/>
  <c r="G1492" i="3"/>
  <c r="K1494" i="3" l="1"/>
  <c r="B1495" i="3"/>
  <c r="L1494" i="3"/>
  <c r="D1494" i="3"/>
  <c r="G1493" i="3"/>
  <c r="O1493" i="3"/>
  <c r="N1493" i="3"/>
  <c r="K1495" i="3" l="1"/>
  <c r="B1496" i="3"/>
  <c r="D1495" i="3"/>
  <c r="L1495" i="3"/>
  <c r="O1494" i="3"/>
  <c r="N1494" i="3"/>
  <c r="G1494" i="3"/>
  <c r="K1496" i="3" l="1"/>
  <c r="D1496" i="3"/>
  <c r="B1497" i="3"/>
  <c r="L1496" i="3"/>
  <c r="O1495" i="3"/>
  <c r="N1495" i="3"/>
  <c r="G1495" i="3"/>
  <c r="K1497" i="3" l="1"/>
  <c r="D1497" i="3"/>
  <c r="B1498" i="3"/>
  <c r="L1497" i="3"/>
  <c r="O1496" i="3"/>
  <c r="N1496" i="3"/>
  <c r="G1496" i="3"/>
  <c r="K1498" i="3" l="1"/>
  <c r="D1498" i="3"/>
  <c r="B1499" i="3"/>
  <c r="L1498" i="3"/>
  <c r="O1497" i="3"/>
  <c r="N1497" i="3"/>
  <c r="G1497" i="3"/>
  <c r="D1499" i="3" l="1"/>
  <c r="B1500" i="3"/>
  <c r="K1499" i="3"/>
  <c r="L1499" i="3"/>
  <c r="O1498" i="3"/>
  <c r="N1498" i="3"/>
  <c r="G1498" i="3"/>
  <c r="K1500" i="3" l="1"/>
  <c r="L1500" i="3"/>
  <c r="B1501" i="3"/>
  <c r="D1500" i="3"/>
  <c r="G1499" i="3"/>
  <c r="O1499" i="3"/>
  <c r="N1499" i="3"/>
  <c r="K1501" i="3" l="1"/>
  <c r="D1501" i="3"/>
  <c r="B1502" i="3"/>
  <c r="L1501" i="3"/>
  <c r="G1500" i="3"/>
  <c r="O1500" i="3"/>
  <c r="N1500" i="3"/>
  <c r="K1502" i="3" l="1"/>
  <c r="L1502" i="3"/>
  <c r="D1502" i="3"/>
  <c r="B1503" i="3"/>
  <c r="G1501" i="3"/>
  <c r="O1501" i="3"/>
  <c r="N1501" i="3"/>
  <c r="K1503" i="3" l="1"/>
  <c r="L1503" i="3"/>
  <c r="B1504" i="3"/>
  <c r="D1503" i="3"/>
  <c r="O1502" i="3"/>
  <c r="N1502" i="3"/>
  <c r="G1502" i="3"/>
  <c r="K1504" i="3" l="1"/>
  <c r="D1504" i="3"/>
  <c r="L1504" i="3"/>
  <c r="B1505" i="3"/>
  <c r="O1503" i="3"/>
  <c r="N1503" i="3"/>
  <c r="G1503" i="3"/>
  <c r="K1505" i="3" l="1"/>
  <c r="B1506" i="3"/>
  <c r="L1505" i="3"/>
  <c r="D1505" i="3"/>
  <c r="O1504" i="3"/>
  <c r="N1504" i="3"/>
  <c r="G1504" i="3"/>
  <c r="L1506" i="3" l="1"/>
  <c r="B1507" i="3"/>
  <c r="D1506" i="3"/>
  <c r="K1506" i="3"/>
  <c r="O1505" i="3"/>
  <c r="N1505" i="3"/>
  <c r="G1505" i="3"/>
  <c r="K1507" i="3" l="1"/>
  <c r="L1507" i="3"/>
  <c r="D1507" i="3"/>
  <c r="B1508" i="3"/>
  <c r="O1506" i="3"/>
  <c r="N1506" i="3"/>
  <c r="G1506" i="3"/>
  <c r="K1508" i="3" l="1"/>
  <c r="D1508" i="3"/>
  <c r="L1508" i="3"/>
  <c r="B1509" i="3"/>
  <c r="O1507" i="3"/>
  <c r="N1507" i="3"/>
  <c r="G1507" i="3"/>
  <c r="K1509" i="3" l="1"/>
  <c r="B1510" i="3"/>
  <c r="D1509" i="3"/>
  <c r="L1509" i="3"/>
  <c r="O1508" i="3"/>
  <c r="N1508" i="3"/>
  <c r="G1508" i="3"/>
  <c r="K1510" i="3" l="1"/>
  <c r="B1511" i="3"/>
  <c r="L1510" i="3"/>
  <c r="D1510" i="3"/>
  <c r="O1509" i="3"/>
  <c r="N1509" i="3"/>
  <c r="G1509" i="3"/>
  <c r="K1511" i="3" l="1"/>
  <c r="D1511" i="3"/>
  <c r="B1512" i="3"/>
  <c r="L1511" i="3"/>
  <c r="O1510" i="3"/>
  <c r="N1510" i="3"/>
  <c r="G1510" i="3"/>
  <c r="K1512" i="3" l="1"/>
  <c r="D1512" i="3"/>
  <c r="B1513" i="3"/>
  <c r="L1512" i="3"/>
  <c r="O1511" i="3"/>
  <c r="N1511" i="3"/>
  <c r="G1511" i="3"/>
  <c r="K1513" i="3" l="1"/>
  <c r="D1513" i="3"/>
  <c r="L1513" i="3"/>
  <c r="B1514" i="3"/>
  <c r="G1512" i="3"/>
  <c r="O1512" i="3"/>
  <c r="N1512" i="3"/>
  <c r="K1514" i="3" l="1"/>
  <c r="D1514" i="3"/>
  <c r="B1515" i="3"/>
  <c r="L1514" i="3"/>
  <c r="G1513" i="3"/>
  <c r="O1513" i="3"/>
  <c r="N1513" i="3"/>
  <c r="K1515" i="3" l="1"/>
  <c r="D1515" i="3"/>
  <c r="B1516" i="3"/>
  <c r="L1515" i="3"/>
  <c r="G1514" i="3"/>
  <c r="O1514" i="3"/>
  <c r="N1514" i="3"/>
  <c r="K1516" i="3" l="1"/>
  <c r="L1516" i="3"/>
  <c r="B1517" i="3"/>
  <c r="D1516" i="3"/>
  <c r="G1515" i="3"/>
  <c r="O1515" i="3"/>
  <c r="N1515" i="3"/>
  <c r="K1517" i="3" l="1"/>
  <c r="L1517" i="3"/>
  <c r="B1518" i="3"/>
  <c r="D1517" i="3"/>
  <c r="O1516" i="3"/>
  <c r="N1516" i="3"/>
  <c r="G1516" i="3"/>
  <c r="K1518" i="3" l="1"/>
  <c r="B1519" i="3"/>
  <c r="D1518" i="3"/>
  <c r="L1518" i="3"/>
  <c r="L1519" i="3" s="1"/>
  <c r="O1517" i="3"/>
  <c r="N1517" i="3"/>
  <c r="G1517" i="3"/>
  <c r="K1519" i="3" l="1"/>
  <c r="B1520" i="3"/>
  <c r="D1519" i="3"/>
  <c r="O1518" i="3"/>
  <c r="N1518" i="3"/>
  <c r="G1518" i="3"/>
  <c r="L1520" i="3" l="1"/>
  <c r="D1520" i="3"/>
  <c r="K1520" i="3"/>
  <c r="B1521" i="3"/>
  <c r="O1519" i="3"/>
  <c r="N1519" i="3"/>
  <c r="G1519" i="3"/>
  <c r="K1521" i="3" l="1"/>
  <c r="L1521" i="3"/>
  <c r="D1521" i="3"/>
  <c r="B1522" i="3"/>
  <c r="O1520" i="3"/>
  <c r="N1520" i="3"/>
  <c r="G1520" i="3"/>
  <c r="K1522" i="3" l="1"/>
  <c r="D1522" i="3"/>
  <c r="B1523" i="3"/>
  <c r="L1522" i="3"/>
  <c r="O1521" i="3"/>
  <c r="N1521" i="3"/>
  <c r="G1521" i="3"/>
  <c r="K1523" i="3" l="1"/>
  <c r="D1523" i="3"/>
  <c r="B1524" i="3"/>
  <c r="L1523" i="3"/>
  <c r="O1522" i="3"/>
  <c r="N1522" i="3"/>
  <c r="G1522" i="3"/>
  <c r="K1524" i="3" l="1"/>
  <c r="D1524" i="3"/>
  <c r="B1525" i="3"/>
  <c r="L1524" i="3"/>
  <c r="G1523" i="3"/>
  <c r="O1523" i="3"/>
  <c r="N1523" i="3"/>
  <c r="K1525" i="3" l="1"/>
  <c r="D1525" i="3"/>
  <c r="B1526" i="3"/>
  <c r="L1525" i="3"/>
  <c r="G1524" i="3"/>
  <c r="O1524" i="3"/>
  <c r="N1524" i="3"/>
  <c r="K1526" i="3" l="1"/>
  <c r="L1526" i="3"/>
  <c r="D1526" i="3"/>
  <c r="B1527" i="3"/>
  <c r="O1525" i="3"/>
  <c r="N1525" i="3"/>
  <c r="G1525" i="3"/>
  <c r="K1527" i="3" l="1"/>
  <c r="D1527" i="3"/>
  <c r="B1528" i="3"/>
  <c r="L1527" i="3"/>
  <c r="O1526" i="3"/>
  <c r="N1526" i="3"/>
  <c r="G1526" i="3"/>
  <c r="K1528" i="3" l="1"/>
  <c r="D1528" i="3"/>
  <c r="B1529" i="3"/>
  <c r="L1528" i="3"/>
  <c r="G1527" i="3"/>
  <c r="O1527" i="3"/>
  <c r="N1527" i="3"/>
  <c r="K1529" i="3" l="1"/>
  <c r="L1529" i="3"/>
  <c r="D1529" i="3"/>
  <c r="B1530" i="3"/>
  <c r="O1528" i="3"/>
  <c r="N1528" i="3"/>
  <c r="G1528" i="3"/>
  <c r="K1530" i="3" l="1"/>
  <c r="D1530" i="3"/>
  <c r="L1530" i="3"/>
  <c r="B1531" i="3"/>
  <c r="O1529" i="3"/>
  <c r="N1529" i="3"/>
  <c r="G1529" i="3"/>
  <c r="K1531" i="3" l="1"/>
  <c r="L1531" i="3"/>
  <c r="B1532" i="3"/>
  <c r="D1531" i="3"/>
  <c r="O1530" i="3"/>
  <c r="N1530" i="3"/>
  <c r="G1530" i="3"/>
  <c r="K1532" i="3" l="1"/>
  <c r="B1533" i="3"/>
  <c r="L1532" i="3"/>
  <c r="D1532" i="3"/>
  <c r="G1531" i="3"/>
  <c r="O1531" i="3"/>
  <c r="N1531" i="3"/>
  <c r="K1533" i="3" l="1"/>
  <c r="L1533" i="3"/>
  <c r="D1533" i="3"/>
  <c r="B1534" i="3"/>
  <c r="O1532" i="3"/>
  <c r="N1532" i="3"/>
  <c r="G1532" i="3"/>
  <c r="B1535" i="3" l="1"/>
  <c r="D1534" i="3"/>
  <c r="L1534" i="3"/>
  <c r="K1534" i="3"/>
  <c r="O1533" i="3"/>
  <c r="N1533" i="3"/>
  <c r="G1533" i="3"/>
  <c r="O1534" i="3" l="1"/>
  <c r="N1534" i="3"/>
  <c r="G1534" i="3"/>
  <c r="B1536" i="3"/>
  <c r="D1535" i="3"/>
  <c r="K1535" i="3"/>
  <c r="L1535" i="3"/>
  <c r="O1535" i="3" l="1"/>
  <c r="N1535" i="3"/>
  <c r="G1535" i="3"/>
  <c r="K1536" i="3"/>
  <c r="B1537" i="3"/>
  <c r="L1536" i="3"/>
  <c r="D1536" i="3"/>
  <c r="K1537" i="3" l="1"/>
  <c r="D1537" i="3"/>
  <c r="G1536" i="3"/>
  <c r="O1536" i="3"/>
  <c r="N1536" i="3"/>
  <c r="O1537" i="3" l="1"/>
  <c r="N1537" i="3"/>
  <c r="G1537" i="3"/>
  <c r="I1537" i="3" s="1"/>
  <c r="B1538" i="3" s="1"/>
  <c r="L1537" i="3" l="1"/>
  <c r="D1538" i="3"/>
  <c r="K1538" i="3"/>
  <c r="G1538" i="3" l="1"/>
  <c r="I1538" i="3" s="1"/>
  <c r="O1538" i="3"/>
  <c r="N1538" i="3"/>
  <c r="B1539" i="3" l="1"/>
  <c r="L1538" i="3"/>
  <c r="K1539" i="3" l="1"/>
  <c r="D1539" i="3"/>
  <c r="G1539" i="3" l="1"/>
  <c r="I1539" i="3" s="1"/>
  <c r="O1539" i="3"/>
  <c r="N1539" i="3"/>
  <c r="B1540" i="3" l="1"/>
  <c r="L1539" i="3" s="1"/>
  <c r="D1540" i="3" l="1"/>
  <c r="K1540" i="3"/>
  <c r="G1540" i="3" l="1"/>
  <c r="I1540" i="3" s="1"/>
  <c r="O1540" i="3"/>
  <c r="N1540" i="3"/>
  <c r="B1541" i="3" l="1"/>
  <c r="L1540" i="3"/>
  <c r="K1541" i="3" l="1"/>
  <c r="D1541" i="3"/>
  <c r="G1541" i="3" l="1"/>
  <c r="I1541" i="3" s="1"/>
  <c r="O1541" i="3"/>
  <c r="N1541" i="3"/>
  <c r="B1542" i="3" l="1"/>
  <c r="L1541" i="3" s="1"/>
  <c r="K1542" i="3" l="1"/>
  <c r="D1542" i="3"/>
  <c r="G1542" i="3" l="1"/>
  <c r="I1542" i="3" s="1"/>
  <c r="O1542" i="3"/>
  <c r="N1542" i="3"/>
  <c r="B1543" i="3" l="1"/>
  <c r="L1542" i="3"/>
  <c r="K1543" i="3" l="1"/>
  <c r="D1543" i="3"/>
  <c r="G1543" i="3" l="1"/>
  <c r="I1543" i="3" s="1"/>
  <c r="O1543" i="3"/>
  <c r="N1543" i="3"/>
  <c r="B1544" i="3" l="1"/>
  <c r="L1543" i="3"/>
  <c r="D1544" i="3" l="1"/>
  <c r="K1544" i="3"/>
  <c r="G1544" i="3" l="1"/>
  <c r="I1544" i="3" s="1"/>
  <c r="O1544" i="3"/>
  <c r="N1544" i="3"/>
  <c r="B1545" i="3" l="1"/>
  <c r="L1544" i="3" s="1"/>
  <c r="K1545" i="3" l="1"/>
  <c r="D1545" i="3"/>
  <c r="B1546" i="3"/>
  <c r="K1546" i="3" l="1"/>
  <c r="D1546" i="3"/>
  <c r="L1545" i="3"/>
  <c r="G1545" i="3"/>
  <c r="O1545" i="3"/>
  <c r="N1545" i="3"/>
  <c r="G1546" i="3" l="1"/>
  <c r="B1547" i="3" s="1"/>
  <c r="O1546" i="3"/>
  <c r="N1546" i="3"/>
  <c r="D1547" i="3" l="1"/>
  <c r="L1546" i="3"/>
  <c r="K1547" i="3"/>
  <c r="G1547" i="3" l="1"/>
  <c r="B1548" i="3" s="1"/>
  <c r="O1547" i="3"/>
  <c r="N1547" i="3"/>
  <c r="B1549" i="3" l="1"/>
  <c r="K1548" i="3"/>
  <c r="L1547" i="3"/>
  <c r="L1548" i="3" s="1"/>
  <c r="D1548" i="3"/>
  <c r="G1548" i="3" l="1"/>
  <c r="O1548" i="3"/>
  <c r="N1548" i="3"/>
  <c r="K1549" i="3"/>
  <c r="B1550" i="3"/>
  <c r="D1549" i="3"/>
  <c r="L1549" i="3"/>
  <c r="O1549" i="3" l="1"/>
  <c r="N1549" i="3"/>
  <c r="G1549" i="3"/>
  <c r="B1551" i="3"/>
  <c r="K1550" i="3"/>
  <c r="L1550" i="3"/>
  <c r="D1550" i="3"/>
  <c r="G1550" i="3" l="1"/>
  <c r="O1550" i="3"/>
  <c r="N1550" i="3"/>
  <c r="L1551" i="3"/>
  <c r="K1551" i="3"/>
  <c r="D1551" i="3"/>
  <c r="B1552" i="3"/>
  <c r="L1552" i="3" l="1"/>
  <c r="B1553" i="3"/>
  <c r="K1552" i="3"/>
  <c r="D1552" i="3"/>
  <c r="G1551" i="3"/>
  <c r="O1551" i="3"/>
  <c r="N1551" i="3"/>
  <c r="D1553" i="3" l="1"/>
  <c r="B1554" i="3"/>
  <c r="K1553" i="3"/>
  <c r="L1553" i="3"/>
  <c r="G1552" i="3"/>
  <c r="O1552" i="3"/>
  <c r="N1552" i="3"/>
  <c r="K1554" i="3" l="1"/>
  <c r="B1555" i="3"/>
  <c r="D1554" i="3"/>
  <c r="L1554" i="3"/>
  <c r="G1553" i="3"/>
  <c r="O1553" i="3"/>
  <c r="N1553" i="3"/>
  <c r="B1556" i="3" l="1"/>
  <c r="L1555" i="3"/>
  <c r="K1555" i="3"/>
  <c r="D1555" i="3"/>
  <c r="O1554" i="3"/>
  <c r="N1554" i="3"/>
  <c r="G1554" i="3"/>
  <c r="O1555" i="3" l="1"/>
  <c r="N1555" i="3"/>
  <c r="G1555" i="3"/>
  <c r="B1557" i="3"/>
  <c r="K1556" i="3"/>
  <c r="D1556" i="3"/>
  <c r="L1556" i="3"/>
  <c r="G1556" i="3" l="1"/>
  <c r="O1556" i="3"/>
  <c r="N1556" i="3"/>
  <c r="L1557" i="3"/>
  <c r="D1557" i="3"/>
  <c r="B1558" i="3"/>
  <c r="K1557" i="3"/>
  <c r="K1558" i="3" l="1"/>
  <c r="L1558" i="3"/>
  <c r="D1558" i="3"/>
  <c r="B1559" i="3"/>
  <c r="O1557" i="3"/>
  <c r="N1557" i="3"/>
  <c r="G1557" i="3"/>
  <c r="K1559" i="3" l="1"/>
  <c r="L1559" i="3"/>
  <c r="B1560" i="3"/>
  <c r="D1559" i="3"/>
  <c r="O1558" i="3"/>
  <c r="N1558" i="3"/>
  <c r="G1558" i="3"/>
  <c r="D1560" i="3" l="1"/>
  <c r="K1560" i="3"/>
  <c r="L1560" i="3"/>
  <c r="B1561" i="3"/>
  <c r="O1559" i="3"/>
  <c r="N1559" i="3"/>
  <c r="G1559" i="3"/>
  <c r="O1560" i="3" l="1"/>
  <c r="N1560" i="3"/>
  <c r="G1560" i="3"/>
  <c r="K1561" i="3"/>
  <c r="D1561" i="3"/>
  <c r="L1561" i="3"/>
  <c r="B1562" i="3"/>
  <c r="O1561" i="3" l="1"/>
  <c r="N1561" i="3"/>
  <c r="G1561" i="3"/>
  <c r="B1563" i="3"/>
  <c r="D1562" i="3"/>
  <c r="K1562" i="3"/>
  <c r="L1562" i="3"/>
  <c r="K1563" i="3" l="1"/>
  <c r="D1563" i="3"/>
  <c r="B1564" i="3"/>
  <c r="L1563" i="3"/>
  <c r="G1562" i="3"/>
  <c r="O1562" i="3"/>
  <c r="N1562" i="3"/>
  <c r="K1564" i="3" l="1"/>
  <c r="L1564" i="3"/>
  <c r="B1565" i="3"/>
  <c r="D1564" i="3"/>
  <c r="O1563" i="3"/>
  <c r="N1563" i="3"/>
  <c r="G1563" i="3"/>
  <c r="K1565" i="3" l="1"/>
  <c r="L1565" i="3"/>
  <c r="B1566" i="3"/>
  <c r="D1565" i="3"/>
  <c r="O1564" i="3"/>
  <c r="N1564" i="3"/>
  <c r="G1564" i="3"/>
  <c r="D1566" i="3" l="1"/>
  <c r="L1566" i="3"/>
  <c r="K1566" i="3"/>
  <c r="B1567" i="3"/>
  <c r="G1565" i="3"/>
  <c r="O1565" i="3"/>
  <c r="N1565" i="3"/>
  <c r="K1567" i="3" l="1"/>
  <c r="D1567" i="3"/>
  <c r="B1568" i="3"/>
  <c r="L1567" i="3"/>
  <c r="G1566" i="3"/>
  <c r="O1566" i="3"/>
  <c r="N1566" i="3"/>
  <c r="D1568" i="3" l="1"/>
  <c r="K1568" i="3"/>
  <c r="L1568" i="3"/>
  <c r="B1569" i="3"/>
  <c r="O1567" i="3"/>
  <c r="N1567" i="3"/>
  <c r="G1567" i="3"/>
  <c r="O1568" i="3" l="1"/>
  <c r="N1568" i="3"/>
  <c r="G1568" i="3"/>
  <c r="K1569" i="3"/>
  <c r="D1569" i="3"/>
  <c r="B1570" i="3"/>
  <c r="L1569" i="3"/>
  <c r="K1570" i="3" l="1"/>
  <c r="D1570" i="3"/>
  <c r="B1571" i="3"/>
  <c r="L1570" i="3"/>
  <c r="G1569" i="3"/>
  <c r="O1569" i="3"/>
  <c r="N1569" i="3"/>
  <c r="D1571" i="3" l="1"/>
  <c r="K1571" i="3"/>
  <c r="B1572" i="3"/>
  <c r="L1571" i="3"/>
  <c r="O1570" i="3"/>
  <c r="N1570" i="3"/>
  <c r="G1570" i="3"/>
  <c r="G1571" i="3" l="1"/>
  <c r="O1571" i="3"/>
  <c r="N1571" i="3"/>
  <c r="D1572" i="3"/>
  <c r="L1572" i="3"/>
  <c r="B1573" i="3"/>
  <c r="K1572" i="3"/>
  <c r="D1573" i="3" l="1"/>
  <c r="L1573" i="3"/>
  <c r="K1573" i="3"/>
  <c r="B1574" i="3"/>
  <c r="O1572" i="3"/>
  <c r="N1572" i="3"/>
  <c r="G1572" i="3"/>
  <c r="K1574" i="3" l="1"/>
  <c r="D1574" i="3"/>
  <c r="B1575" i="3"/>
  <c r="L1574" i="3"/>
  <c r="G1573" i="3"/>
  <c r="O1573" i="3"/>
  <c r="N1573" i="3"/>
  <c r="K1575" i="3" l="1"/>
  <c r="L1575" i="3"/>
  <c r="B1576" i="3"/>
  <c r="D1575" i="3"/>
  <c r="O1574" i="3"/>
  <c r="N1574" i="3"/>
  <c r="G1574" i="3"/>
  <c r="B1577" i="3" l="1"/>
  <c r="D1576" i="3"/>
  <c r="L1576" i="3"/>
  <c r="K1576" i="3"/>
  <c r="O1575" i="3"/>
  <c r="N1575" i="3"/>
  <c r="G1575" i="3"/>
  <c r="G1576" i="3" l="1"/>
  <c r="O1576" i="3"/>
  <c r="N1576" i="3"/>
  <c r="B1578" i="3"/>
  <c r="L1577" i="3"/>
  <c r="D1577" i="3"/>
  <c r="K1577" i="3"/>
  <c r="B1579" i="3" l="1"/>
  <c r="D1578" i="3"/>
  <c r="L1578" i="3"/>
  <c r="K1578" i="3"/>
  <c r="G1577" i="3"/>
  <c r="O1577" i="3"/>
  <c r="N1577" i="3"/>
  <c r="G1578" i="3" l="1"/>
  <c r="O1578" i="3"/>
  <c r="N1578" i="3"/>
  <c r="K1579" i="3"/>
  <c r="L1579" i="3"/>
  <c r="B1580" i="3"/>
  <c r="D1579" i="3"/>
  <c r="K1580" i="3" l="1"/>
  <c r="L1580" i="3"/>
  <c r="D1580" i="3"/>
  <c r="B1581" i="3"/>
  <c r="G1579" i="3"/>
  <c r="O1579" i="3"/>
  <c r="N1579" i="3"/>
  <c r="K1581" i="3" l="1"/>
  <c r="L1581" i="3"/>
  <c r="B1582" i="3"/>
  <c r="D1581" i="3"/>
  <c r="O1580" i="3"/>
  <c r="N1580" i="3"/>
  <c r="G1580" i="3"/>
  <c r="D1582" i="3" l="1"/>
  <c r="B1583" i="3"/>
  <c r="L1582" i="3"/>
  <c r="K1582" i="3"/>
  <c r="O1581" i="3"/>
  <c r="N1581" i="3"/>
  <c r="G1581" i="3"/>
  <c r="B1584" i="3" l="1"/>
  <c r="L1583" i="3"/>
  <c r="K1583" i="3"/>
  <c r="D1583" i="3"/>
  <c r="G1582" i="3"/>
  <c r="O1582" i="3"/>
  <c r="N1582" i="3"/>
  <c r="G1583" i="3" l="1"/>
  <c r="O1583" i="3"/>
  <c r="N1583" i="3"/>
  <c r="D1584" i="3"/>
  <c r="K1584" i="3"/>
  <c r="B1585" i="3"/>
  <c r="L1584" i="3"/>
  <c r="G1584" i="3" l="1"/>
  <c r="O1584" i="3"/>
  <c r="N1584" i="3"/>
  <c r="L1585" i="3"/>
  <c r="K1585" i="3"/>
  <c r="D1585" i="3"/>
  <c r="B1586" i="3"/>
  <c r="G1585" i="3" l="1"/>
  <c r="O1585" i="3"/>
  <c r="N1585" i="3"/>
  <c r="K1586" i="3"/>
  <c r="L1586" i="3"/>
  <c r="D1586" i="3"/>
  <c r="B1587" i="3"/>
  <c r="O1586" i="3" l="1"/>
  <c r="N1586" i="3"/>
  <c r="G1586" i="3"/>
  <c r="K1587" i="3"/>
  <c r="B1588" i="3"/>
  <c r="D1587" i="3"/>
  <c r="L1587" i="3"/>
  <c r="K1588" i="3" l="1"/>
  <c r="B1589" i="3"/>
  <c r="D1588" i="3"/>
  <c r="L1588" i="3"/>
  <c r="O1587" i="3"/>
  <c r="N1587" i="3"/>
  <c r="G1587" i="3"/>
  <c r="D1589" i="3" l="1"/>
  <c r="L1589" i="3"/>
  <c r="K1589" i="3"/>
  <c r="B1590" i="3"/>
  <c r="O1588" i="3"/>
  <c r="N1588" i="3"/>
  <c r="G1588" i="3"/>
  <c r="K1590" i="3" l="1"/>
  <c r="D1590" i="3"/>
  <c r="L1590" i="3"/>
  <c r="B1591" i="3"/>
  <c r="G1589" i="3"/>
  <c r="O1589" i="3"/>
  <c r="N1589" i="3"/>
  <c r="D1591" i="3" l="1"/>
  <c r="B1592" i="3"/>
  <c r="L1591" i="3"/>
  <c r="K1591" i="3"/>
  <c r="O1590" i="3"/>
  <c r="N1590" i="3"/>
  <c r="G1590" i="3"/>
  <c r="K1592" i="3" l="1"/>
  <c r="B1593" i="3"/>
  <c r="D1592" i="3"/>
  <c r="L1592" i="3"/>
  <c r="G1591" i="3"/>
  <c r="O1591" i="3"/>
  <c r="N1591" i="3"/>
  <c r="K1593" i="3" l="1"/>
  <c r="L1593" i="3"/>
  <c r="B1594" i="3"/>
  <c r="D1593" i="3"/>
  <c r="O1592" i="3"/>
  <c r="N1592" i="3"/>
  <c r="G1592" i="3"/>
  <c r="K1594" i="3" l="1"/>
  <c r="B1595" i="3"/>
  <c r="L1594" i="3"/>
  <c r="D1594" i="3"/>
  <c r="G1593" i="3"/>
  <c r="O1593" i="3"/>
  <c r="N1593" i="3"/>
  <c r="L1595" i="3" l="1"/>
  <c r="B1596" i="3"/>
  <c r="K1595" i="3"/>
  <c r="D1595" i="3"/>
  <c r="G1594" i="3"/>
  <c r="O1594" i="3"/>
  <c r="N1594" i="3"/>
  <c r="D1596" i="3" l="1"/>
  <c r="B1597" i="3"/>
  <c r="L1596" i="3"/>
  <c r="K1596" i="3"/>
  <c r="O1595" i="3"/>
  <c r="N1595" i="3"/>
  <c r="G1595" i="3"/>
  <c r="B1598" i="3" l="1"/>
  <c r="L1597" i="3"/>
  <c r="D1597" i="3"/>
  <c r="K1597" i="3"/>
  <c r="G1596" i="3"/>
  <c r="O1596" i="3"/>
  <c r="N1596" i="3"/>
  <c r="G1597" i="3" l="1"/>
  <c r="O1597" i="3"/>
  <c r="N1597" i="3"/>
  <c r="K1598" i="3"/>
  <c r="D1598" i="3"/>
  <c r="L1598" i="3"/>
  <c r="B1599" i="3"/>
  <c r="K1599" i="3" l="1"/>
  <c r="D1599" i="3"/>
  <c r="L1599" i="3"/>
  <c r="B1600" i="3"/>
  <c r="O1598" i="3"/>
  <c r="N1598" i="3"/>
  <c r="G1598" i="3"/>
  <c r="L1600" i="3" l="1"/>
  <c r="B1601" i="3"/>
  <c r="K1600" i="3"/>
  <c r="D1600" i="3"/>
  <c r="G1599" i="3"/>
  <c r="O1599" i="3"/>
  <c r="N1599" i="3"/>
  <c r="D1601" i="3" l="1"/>
  <c r="L1601" i="3"/>
  <c r="B1602" i="3"/>
  <c r="K1601" i="3"/>
  <c r="G1600" i="3"/>
  <c r="O1600" i="3"/>
  <c r="N1600" i="3"/>
  <c r="G1601" i="3" l="1"/>
  <c r="O1601" i="3"/>
  <c r="N1601" i="3"/>
  <c r="D1602" i="3"/>
  <c r="L1602" i="3"/>
  <c r="B1603" i="3"/>
  <c r="K1602" i="3"/>
  <c r="D1603" i="3" l="1"/>
  <c r="K1603" i="3"/>
  <c r="B1604" i="3"/>
  <c r="L1603" i="3"/>
  <c r="G1602" i="3"/>
  <c r="O1602" i="3"/>
  <c r="N1602" i="3"/>
  <c r="G1603" i="3" l="1"/>
  <c r="O1603" i="3"/>
  <c r="N1603" i="3"/>
  <c r="K1604" i="3"/>
  <c r="D1604" i="3"/>
  <c r="L1604" i="3"/>
  <c r="B1605" i="3"/>
  <c r="D1605" i="3" l="1"/>
  <c r="K1605" i="3"/>
  <c r="B1606" i="3"/>
  <c r="L1605" i="3"/>
  <c r="G1604" i="3"/>
  <c r="O1604" i="3"/>
  <c r="N1604" i="3"/>
  <c r="G1605" i="3" l="1"/>
  <c r="O1605" i="3"/>
  <c r="N1605" i="3"/>
  <c r="D1606" i="3"/>
  <c r="K1606" i="3"/>
  <c r="L1606" i="3"/>
  <c r="B1607" i="3"/>
  <c r="L1607" i="3" l="1"/>
  <c r="B1608" i="3"/>
  <c r="K1607" i="3"/>
  <c r="D1607" i="3"/>
  <c r="G1606" i="3"/>
  <c r="O1606" i="3"/>
  <c r="N1606" i="3"/>
  <c r="K1608" i="3" l="1"/>
  <c r="L1608" i="3"/>
  <c r="B1609" i="3"/>
  <c r="D1608" i="3"/>
  <c r="G1607" i="3"/>
  <c r="O1607" i="3"/>
  <c r="N1607" i="3"/>
  <c r="B1610" i="3" l="1"/>
  <c r="D1609" i="3"/>
  <c r="L1609" i="3"/>
  <c r="K1609" i="3"/>
  <c r="O1608" i="3"/>
  <c r="N1608" i="3"/>
  <c r="G1608" i="3"/>
  <c r="G1609" i="3" l="1"/>
  <c r="O1609" i="3"/>
  <c r="N1609" i="3"/>
  <c r="K1610" i="3"/>
  <c r="D1610" i="3"/>
  <c r="G1610" i="3" l="1"/>
  <c r="I1610" i="3" s="1"/>
  <c r="B1611" i="3" s="1"/>
  <c r="O1610" i="3"/>
  <c r="N1610" i="3"/>
  <c r="L1610" i="3" l="1"/>
  <c r="K1611" i="3"/>
  <c r="D1611" i="3"/>
  <c r="G1611" i="3" l="1"/>
  <c r="I1611" i="3" s="1"/>
  <c r="B1612" i="3" s="1"/>
  <c r="O1611" i="3"/>
  <c r="N1611" i="3"/>
  <c r="L1611" i="3" l="1"/>
  <c r="K1612" i="3"/>
  <c r="D1612" i="3"/>
  <c r="G1612" i="3" l="1"/>
  <c r="I1612" i="3" s="1"/>
  <c r="O1612" i="3"/>
  <c r="N1612" i="3"/>
  <c r="B1613" i="3" l="1"/>
  <c r="L1612" i="3"/>
  <c r="K1613" i="3" l="1"/>
  <c r="D1613" i="3"/>
  <c r="O1613" i="3" l="1"/>
  <c r="N1613" i="3"/>
  <c r="G1613" i="3"/>
  <c r="I1613" i="3" s="1"/>
  <c r="B1614" i="3" l="1"/>
  <c r="L1613" i="3" s="1"/>
  <c r="K1614" i="3" l="1"/>
  <c r="D1614" i="3"/>
  <c r="G1614" i="3" l="1"/>
  <c r="I1614" i="3" s="1"/>
  <c r="O1614" i="3"/>
  <c r="N1614" i="3"/>
  <c r="B1615" i="3" l="1"/>
  <c r="L1614" i="3"/>
  <c r="K1615" i="3" l="1"/>
  <c r="D1615" i="3"/>
  <c r="G1615" i="3" l="1"/>
  <c r="I1615" i="3" s="1"/>
  <c r="O1615" i="3"/>
  <c r="N1615" i="3"/>
  <c r="B1616" i="3" l="1"/>
  <c r="L1615" i="3" s="1"/>
  <c r="D1616" i="3" l="1"/>
  <c r="K1616" i="3"/>
  <c r="G1616" i="3" l="1"/>
  <c r="I1616" i="3" s="1"/>
  <c r="O1616" i="3"/>
  <c r="N1616" i="3"/>
  <c r="B1617" i="3" l="1"/>
  <c r="L1616" i="3" s="1"/>
  <c r="D1617" i="3" l="1"/>
  <c r="K1617" i="3"/>
  <c r="G1617" i="3" l="1"/>
  <c r="I1617" i="3" s="1"/>
  <c r="O1617" i="3"/>
  <c r="N1617" i="3"/>
  <c r="B1618" i="3" l="1"/>
  <c r="L1617" i="3" s="1"/>
  <c r="D1618" i="3" l="1"/>
  <c r="K1618" i="3"/>
  <c r="G1618" i="3" l="1"/>
  <c r="I1618" i="3" s="1"/>
  <c r="O1618" i="3"/>
  <c r="N1618" i="3"/>
  <c r="B1619" i="3" l="1"/>
  <c r="L1618" i="3" s="1"/>
  <c r="D1619" i="3" l="1"/>
  <c r="K1619" i="3"/>
  <c r="G1619" i="3" l="1"/>
  <c r="I1619" i="3" s="1"/>
  <c r="O1619" i="3"/>
  <c r="N1619" i="3"/>
  <c r="B1620" i="3" l="1"/>
  <c r="L1619" i="3" s="1"/>
  <c r="D1620" i="3" l="1"/>
  <c r="K1620" i="3"/>
  <c r="G1620" i="3" l="1"/>
  <c r="I1620" i="3" s="1"/>
  <c r="O1620" i="3"/>
  <c r="N1620" i="3"/>
  <c r="B1621" i="3" l="1"/>
  <c r="L1620" i="3" s="1"/>
  <c r="D1621" i="3" l="1"/>
  <c r="K1621" i="3"/>
  <c r="G1621" i="3" l="1"/>
  <c r="I1621" i="3" s="1"/>
  <c r="O1621" i="3"/>
  <c r="N1621" i="3"/>
  <c r="B1622" i="3" l="1"/>
  <c r="L1621" i="3" s="1"/>
  <c r="K1622" i="3" l="1"/>
  <c r="D1622" i="3"/>
  <c r="G1622" i="3" l="1"/>
  <c r="I1622" i="3" s="1"/>
  <c r="O1622" i="3"/>
  <c r="N1622" i="3"/>
  <c r="B1623" i="3" l="1"/>
  <c r="L1622" i="3" s="1"/>
  <c r="K1623" i="3" l="1"/>
  <c r="D1623" i="3"/>
  <c r="G1623" i="3" l="1"/>
  <c r="I1623" i="3" s="1"/>
  <c r="O1623" i="3"/>
  <c r="N1623" i="3"/>
  <c r="B1624" i="3" l="1"/>
  <c r="L1623" i="3"/>
  <c r="K1624" i="3" l="1"/>
  <c r="D1624" i="3"/>
  <c r="G1624" i="3" l="1"/>
  <c r="I1624" i="3" s="1"/>
  <c r="O1624" i="3"/>
  <c r="N1624" i="3"/>
  <c r="B1625" i="3" l="1"/>
  <c r="L1624" i="3"/>
  <c r="K1625" i="3" l="1"/>
  <c r="D1625" i="3"/>
  <c r="G1625" i="3" l="1"/>
  <c r="I1625" i="3" s="1"/>
  <c r="O1625" i="3"/>
  <c r="N1625" i="3"/>
  <c r="B1626" i="3" l="1"/>
  <c r="L1625" i="3"/>
  <c r="D1626" i="3" l="1"/>
  <c r="K1626" i="3"/>
  <c r="G1626" i="3" l="1"/>
  <c r="I1626" i="3" s="1"/>
  <c r="O1626" i="3"/>
  <c r="N1626" i="3"/>
  <c r="B1627" i="3" l="1"/>
  <c r="L1626" i="3" s="1"/>
  <c r="D1627" i="3" l="1"/>
  <c r="K1627" i="3"/>
  <c r="G1627" i="3" l="1"/>
  <c r="I1627" i="3" s="1"/>
  <c r="O1627" i="3"/>
  <c r="N1627" i="3"/>
  <c r="B1628" i="3" l="1"/>
  <c r="L1627" i="3"/>
  <c r="D1628" i="3" l="1"/>
  <c r="K1628" i="3"/>
  <c r="G1628" i="3" l="1"/>
  <c r="I1628" i="3" s="1"/>
  <c r="O1628" i="3"/>
  <c r="N1628" i="3"/>
  <c r="B1629" i="3" l="1"/>
  <c r="L1628" i="3"/>
  <c r="K1629" i="3" l="1"/>
  <c r="D1629" i="3"/>
  <c r="G1629" i="3" l="1"/>
  <c r="I1629" i="3" s="1"/>
  <c r="O1629" i="3"/>
  <c r="N1629" i="3"/>
  <c r="B1630" i="3" l="1"/>
  <c r="L1629" i="3"/>
  <c r="D1630" i="3" l="1"/>
  <c r="K1630" i="3"/>
  <c r="G1630" i="3" l="1"/>
  <c r="I1630" i="3" s="1"/>
  <c r="O1630" i="3"/>
  <c r="N1630" i="3"/>
  <c r="B1631" i="3" l="1"/>
  <c r="L1630" i="3" s="1"/>
  <c r="K1631" i="3" l="1"/>
  <c r="D1631" i="3"/>
  <c r="O1631" i="3" l="1"/>
  <c r="N1631" i="3"/>
  <c r="G1631" i="3"/>
  <c r="I1631" i="3" s="1"/>
  <c r="B1632" i="3" l="1"/>
  <c r="L1631" i="3"/>
  <c r="D1632" i="3" l="1"/>
  <c r="K1632" i="3"/>
  <c r="G1632" i="3" l="1"/>
  <c r="I1632" i="3" s="1"/>
  <c r="O1632" i="3"/>
  <c r="N1632" i="3"/>
  <c r="B1633" i="3" l="1"/>
  <c r="L1632" i="3"/>
  <c r="K1633" i="3" l="1"/>
  <c r="D1633" i="3"/>
  <c r="G1633" i="3" s="1"/>
  <c r="I1633" i="3" s="1"/>
  <c r="B1634" i="3" l="1"/>
  <c r="L1633" i="3" s="1"/>
  <c r="O1633" i="3"/>
  <c r="N1633" i="3"/>
  <c r="K1634" i="3" l="1"/>
  <c r="D1634" i="3"/>
  <c r="G1634" i="3" l="1"/>
  <c r="I1634" i="3" s="1"/>
  <c r="O1634" i="3"/>
  <c r="N1634" i="3"/>
  <c r="B1635" i="3" l="1"/>
  <c r="L1634" i="3" s="1"/>
  <c r="D1635" i="3" l="1"/>
  <c r="K1635" i="3"/>
  <c r="G1635" i="3" l="1"/>
  <c r="I1635" i="3" s="1"/>
  <c r="O1635" i="3"/>
  <c r="N1635" i="3"/>
  <c r="B1636" i="3" l="1"/>
  <c r="L1635" i="3" s="1"/>
  <c r="K1636" i="3" l="1"/>
  <c r="D1636" i="3"/>
  <c r="G1636" i="3" l="1"/>
  <c r="I1636" i="3" s="1"/>
  <c r="O1636" i="3"/>
  <c r="N1636" i="3"/>
  <c r="B1637" i="3" l="1"/>
  <c r="L1636" i="3"/>
  <c r="K1637" i="3" l="1"/>
  <c r="D1637" i="3"/>
  <c r="G1637" i="3" l="1"/>
  <c r="I1637" i="3" s="1"/>
  <c r="O1637" i="3"/>
  <c r="N1637" i="3"/>
  <c r="B1638" i="3" l="1"/>
  <c r="L1637" i="3"/>
  <c r="D1638" i="3" l="1"/>
  <c r="K1638" i="3"/>
  <c r="G1638" i="3" l="1"/>
  <c r="I1638" i="3" s="1"/>
  <c r="O1638" i="3"/>
  <c r="N1638" i="3"/>
  <c r="B1639" i="3" l="1"/>
  <c r="L1638" i="3"/>
  <c r="K1639" i="3" l="1"/>
  <c r="D1639" i="3"/>
  <c r="G1639" i="3" s="1"/>
  <c r="I1639" i="3" s="1"/>
  <c r="B1640" i="3" l="1"/>
  <c r="L1639" i="3" s="1"/>
  <c r="O1639" i="3"/>
  <c r="N1639" i="3"/>
  <c r="D1640" i="3" l="1"/>
  <c r="K1640" i="3"/>
  <c r="G1640" i="3" l="1"/>
  <c r="I1640" i="3" s="1"/>
  <c r="O1640" i="3"/>
  <c r="N1640" i="3"/>
  <c r="B1641" i="3" l="1"/>
  <c r="L1640" i="3"/>
  <c r="D1641" i="3" l="1"/>
  <c r="K1641" i="3"/>
  <c r="G1641" i="3" l="1"/>
  <c r="I1641" i="3" s="1"/>
  <c r="O1641" i="3"/>
  <c r="N1641" i="3"/>
  <c r="B1642" i="3" l="1"/>
  <c r="L1641" i="3"/>
  <c r="D1642" i="3" l="1"/>
  <c r="K1642" i="3"/>
  <c r="G1642" i="3" l="1"/>
  <c r="I1642" i="3" s="1"/>
  <c r="O1642" i="3"/>
  <c r="N1642" i="3"/>
  <c r="B1643" i="3" l="1"/>
  <c r="L1642" i="3"/>
  <c r="K1643" i="3" l="1"/>
  <c r="D1643" i="3"/>
  <c r="G1643" i="3" s="1"/>
  <c r="I1643" i="3" s="1"/>
  <c r="B1644" i="3" l="1"/>
  <c r="L1643" i="3" s="1"/>
  <c r="O1643" i="3"/>
  <c r="N1643" i="3"/>
  <c r="D1644" i="3" l="1"/>
  <c r="K1644" i="3"/>
  <c r="G1644" i="3" l="1"/>
  <c r="I1644" i="3" s="1"/>
  <c r="O1644" i="3"/>
  <c r="N1644" i="3"/>
  <c r="B1645" i="3" l="1"/>
  <c r="L1644" i="3"/>
  <c r="K1645" i="3" l="1"/>
  <c r="D1645" i="3"/>
  <c r="G1645" i="3" s="1"/>
  <c r="B1646" i="3" s="1"/>
  <c r="L1645" i="3"/>
  <c r="D1646" i="3" l="1"/>
  <c r="K1646" i="3"/>
  <c r="L1646" i="3"/>
  <c r="O1645" i="3"/>
  <c r="N1645" i="3"/>
  <c r="G1646" i="3" l="1"/>
  <c r="B1647" i="3" s="1"/>
  <c r="O1646" i="3"/>
  <c r="N1646" i="3"/>
  <c r="D1647" i="3" l="1"/>
  <c r="K1647" i="3"/>
  <c r="B1648" i="3"/>
  <c r="L1647" i="3"/>
  <c r="D1648" i="3" l="1"/>
  <c r="K1648" i="3"/>
  <c r="B1649" i="3"/>
  <c r="L1648" i="3"/>
  <c r="O1647" i="3"/>
  <c r="N1647" i="3"/>
  <c r="G1647" i="3"/>
  <c r="G1648" i="3" l="1"/>
  <c r="O1648" i="3"/>
  <c r="N1648" i="3"/>
  <c r="K1649" i="3"/>
  <c r="D1649" i="3"/>
  <c r="L1649" i="3"/>
  <c r="O1649" i="3" l="1"/>
  <c r="N1649" i="3"/>
  <c r="G1649" i="3"/>
  <c r="B1650" i="3" s="1"/>
  <c r="D1650" i="3" l="1"/>
  <c r="K1650" i="3"/>
  <c r="L1650" i="3"/>
  <c r="G1650" i="3" l="1"/>
  <c r="B1651" i="3" s="1"/>
  <c r="O1650" i="3"/>
  <c r="N1650" i="3"/>
  <c r="K1651" i="3" l="1"/>
  <c r="D1651" i="3"/>
  <c r="L1651" i="3"/>
  <c r="O1651" i="3" l="1"/>
  <c r="N1651" i="3"/>
  <c r="G1651" i="3"/>
  <c r="B1652" i="3" s="1"/>
  <c r="K1652" i="3" l="1"/>
  <c r="D1652" i="3"/>
  <c r="L1652" i="3"/>
  <c r="O1652" i="3" l="1"/>
  <c r="N1652" i="3"/>
  <c r="G1652" i="3"/>
  <c r="B1653" i="3" s="1"/>
  <c r="K1653" i="3" l="1"/>
  <c r="D1653" i="3"/>
  <c r="L1653" i="3"/>
  <c r="O1653" i="3" l="1"/>
  <c r="N1653" i="3"/>
  <c r="G1653" i="3"/>
  <c r="B1654" i="3" s="1"/>
  <c r="D1654" i="3" l="1"/>
  <c r="K1654" i="3"/>
  <c r="L1654" i="3"/>
  <c r="G1654" i="3" l="1"/>
  <c r="B1655" i="3" s="1"/>
  <c r="O1654" i="3"/>
  <c r="N1654" i="3"/>
  <c r="K1655" i="3" l="1"/>
  <c r="D1655" i="3"/>
  <c r="L1655" i="3"/>
  <c r="O1655" i="3" l="1"/>
  <c r="N1655" i="3"/>
  <c r="G1655" i="3"/>
  <c r="B1656" i="3" s="1"/>
  <c r="D1656" i="3" l="1"/>
  <c r="K1656" i="3"/>
  <c r="B1657" i="3"/>
  <c r="L1656" i="3"/>
  <c r="G1656" i="3" l="1"/>
  <c r="O1656" i="3"/>
  <c r="N1656" i="3"/>
  <c r="K1657" i="3"/>
  <c r="D1657" i="3"/>
  <c r="L1657" i="3"/>
  <c r="G1657" i="3" l="1"/>
  <c r="B1658" i="3" s="1"/>
  <c r="O1657" i="3"/>
  <c r="N1657" i="3"/>
  <c r="K1658" i="3" l="1"/>
  <c r="D1658" i="3"/>
  <c r="B1659" i="3"/>
  <c r="L1658" i="3"/>
  <c r="K1659" i="3" l="1"/>
  <c r="D1659" i="3"/>
  <c r="L1659" i="3"/>
  <c r="O1658" i="3"/>
  <c r="N1658" i="3"/>
  <c r="G1658" i="3"/>
  <c r="O1659" i="3" l="1"/>
  <c r="N1659" i="3"/>
  <c r="G1659" i="3"/>
  <c r="B1660" i="3" s="1"/>
  <c r="K1660" i="3" l="1"/>
  <c r="D1660" i="3"/>
  <c r="G1660" i="3" s="1"/>
  <c r="B1661" i="3" s="1"/>
  <c r="L1660" i="3"/>
  <c r="K1661" i="3" l="1"/>
  <c r="D1661" i="3"/>
  <c r="G1661" i="3" s="1"/>
  <c r="B1662" i="3" s="1"/>
  <c r="L1661" i="3"/>
  <c r="O1660" i="3"/>
  <c r="N1660" i="3"/>
  <c r="K1662" i="3" l="1"/>
  <c r="D1662" i="3"/>
  <c r="G1662" i="3" s="1"/>
  <c r="B1663" i="3"/>
  <c r="L1662" i="3"/>
  <c r="O1661" i="3"/>
  <c r="N1661" i="3"/>
  <c r="D1663" i="3" l="1"/>
  <c r="K1663" i="3"/>
  <c r="L1663" i="3"/>
  <c r="O1662" i="3"/>
  <c r="N1662" i="3"/>
  <c r="G1663" i="3" l="1"/>
  <c r="B1664" i="3" s="1"/>
  <c r="O1663" i="3"/>
  <c r="N1663" i="3"/>
  <c r="K1664" i="3" l="1"/>
  <c r="D1664" i="3"/>
  <c r="L1664" i="3"/>
  <c r="O1664" i="3" l="1"/>
  <c r="N1664" i="3"/>
  <c r="G1664" i="3"/>
  <c r="B1665" i="3" s="1"/>
  <c r="K1665" i="3" l="1"/>
  <c r="D1665" i="3"/>
  <c r="G1665" i="3" s="1"/>
  <c r="B1666" i="3" s="1"/>
  <c r="L1665" i="3"/>
  <c r="K1666" i="3" l="1"/>
  <c r="D1666" i="3"/>
  <c r="L1666" i="3"/>
  <c r="O1665" i="3"/>
  <c r="N1665" i="3"/>
  <c r="O1666" i="3" l="1"/>
  <c r="N1666" i="3"/>
  <c r="G1666" i="3"/>
  <c r="B1667" i="3" s="1"/>
  <c r="D1667" i="3" l="1"/>
  <c r="K1667" i="3"/>
  <c r="L1667" i="3"/>
  <c r="G1667" i="3" l="1"/>
  <c r="B1668" i="3" s="1"/>
  <c r="O1667" i="3"/>
  <c r="N1667" i="3"/>
  <c r="K1668" i="3" l="1"/>
  <c r="D1668" i="3"/>
  <c r="B1669" i="3"/>
  <c r="L1668" i="3"/>
  <c r="D1669" i="3" l="1"/>
  <c r="K1669" i="3"/>
  <c r="B1670" i="3"/>
  <c r="L1669" i="3"/>
  <c r="O1668" i="3"/>
  <c r="N1668" i="3"/>
  <c r="G1668" i="3"/>
  <c r="G1669" i="3" l="1"/>
  <c r="O1669" i="3"/>
  <c r="N1669" i="3"/>
  <c r="D1670" i="3"/>
  <c r="K1670" i="3"/>
  <c r="B1671" i="3"/>
  <c r="L1670" i="3"/>
  <c r="K1671" i="3" l="1"/>
  <c r="D1671" i="3"/>
  <c r="L1671" i="3"/>
  <c r="G1670" i="3"/>
  <c r="O1670" i="3"/>
  <c r="N1670" i="3"/>
  <c r="G1671" i="3" l="1"/>
  <c r="B1672" i="3" s="1"/>
  <c r="O1671" i="3"/>
  <c r="N1671" i="3"/>
  <c r="D1672" i="3" l="1"/>
  <c r="K1672" i="3"/>
  <c r="B1673" i="3"/>
  <c r="L1672" i="3"/>
  <c r="G1672" i="3" l="1"/>
  <c r="O1672" i="3"/>
  <c r="N1672" i="3"/>
  <c r="D1673" i="3"/>
  <c r="K1673" i="3"/>
  <c r="B1674" i="3"/>
  <c r="L1673" i="3"/>
  <c r="D1674" i="3" l="1"/>
  <c r="K1674" i="3"/>
  <c r="L1674" i="3"/>
  <c r="G1673" i="3"/>
  <c r="O1673" i="3"/>
  <c r="N1673" i="3"/>
  <c r="G1674" i="3" l="1"/>
  <c r="B1675" i="3" s="1"/>
  <c r="O1674" i="3"/>
  <c r="N1674" i="3"/>
  <c r="D1675" i="3" l="1"/>
  <c r="K1675" i="3"/>
  <c r="L1675" i="3"/>
  <c r="G1675" i="3" l="1"/>
  <c r="B1676" i="3" s="1"/>
  <c r="O1675" i="3"/>
  <c r="N1675" i="3"/>
  <c r="K1676" i="3" l="1"/>
  <c r="D1676" i="3"/>
  <c r="L1676" i="3"/>
  <c r="O1676" i="3" l="1"/>
  <c r="N1676" i="3"/>
  <c r="G1676" i="3"/>
  <c r="B1677" i="3" s="1"/>
  <c r="K1677" i="3" l="1"/>
  <c r="D1677" i="3"/>
  <c r="L1677" i="3"/>
  <c r="O1677" i="3" l="1"/>
  <c r="N1677" i="3"/>
  <c r="G1677" i="3"/>
  <c r="B1678" i="3" s="1"/>
  <c r="D1678" i="3" l="1"/>
  <c r="K1678" i="3"/>
  <c r="L1678" i="3"/>
  <c r="G1678" i="3" l="1"/>
  <c r="B1679" i="3" s="1"/>
  <c r="O1678" i="3"/>
  <c r="N1678" i="3"/>
  <c r="D1679" i="3" l="1"/>
  <c r="K1679" i="3"/>
  <c r="L1679" i="3"/>
  <c r="G1679" i="3" l="1"/>
  <c r="B1680" i="3" s="1"/>
  <c r="O1679" i="3"/>
  <c r="N1679" i="3"/>
  <c r="D1680" i="3" l="1"/>
  <c r="K1680" i="3"/>
  <c r="L1680" i="3"/>
  <c r="G1680" i="3" l="1"/>
  <c r="B1681" i="3" s="1"/>
  <c r="O1680" i="3"/>
  <c r="N1680" i="3"/>
  <c r="K1681" i="3" l="1"/>
  <c r="D1681" i="3"/>
  <c r="L1681" i="3"/>
  <c r="O1681" i="3" l="1"/>
  <c r="N1681" i="3"/>
  <c r="G1681" i="3"/>
  <c r="B1682" i="3" s="1"/>
  <c r="K1682" i="3" l="1"/>
  <c r="D1682" i="3"/>
  <c r="L1682" i="3"/>
  <c r="O1682" i="3" l="1"/>
  <c r="N1682" i="3"/>
  <c r="G1682" i="3"/>
  <c r="B1683" i="3" s="1"/>
  <c r="K1683" i="3" l="1"/>
  <c r="D1683" i="3"/>
  <c r="G1683" i="3" s="1"/>
  <c r="B1684" i="3" s="1"/>
  <c r="L1683" i="3"/>
  <c r="K1684" i="3" l="1"/>
  <c r="D1684" i="3"/>
  <c r="L1684" i="3"/>
  <c r="O1683" i="3"/>
  <c r="N1683" i="3"/>
  <c r="O1684" i="3" l="1"/>
  <c r="N1684" i="3"/>
  <c r="G1684" i="3"/>
  <c r="B1685" i="3" s="1"/>
  <c r="K1685" i="3" l="1"/>
  <c r="D1685" i="3"/>
  <c r="L1685" i="3"/>
  <c r="O1685" i="3" l="1"/>
  <c r="N1685" i="3"/>
  <c r="G1685" i="3"/>
  <c r="B1686" i="3" s="1"/>
  <c r="D1686" i="3" l="1"/>
  <c r="K1686" i="3"/>
  <c r="L1686" i="3"/>
  <c r="G1686" i="3" l="1"/>
  <c r="B1687" i="3" s="1"/>
  <c r="O1686" i="3"/>
  <c r="N1686" i="3"/>
  <c r="K1687" i="3" l="1"/>
  <c r="D1687" i="3"/>
  <c r="L1687" i="3"/>
  <c r="O1687" i="3" l="1"/>
  <c r="N1687" i="3"/>
  <c r="G1687" i="3"/>
  <c r="B1688" i="3" s="1"/>
  <c r="D1688" i="3" l="1"/>
  <c r="K1688" i="3"/>
  <c r="B1689" i="3"/>
  <c r="L1688" i="3"/>
  <c r="G1688" i="3" l="1"/>
  <c r="O1688" i="3"/>
  <c r="N1688" i="3"/>
  <c r="D1689" i="3"/>
  <c r="K1689" i="3"/>
  <c r="B1690" i="3"/>
  <c r="L1689" i="3"/>
  <c r="K1690" i="3" l="1"/>
  <c r="D1690" i="3"/>
  <c r="L1690" i="3"/>
  <c r="G1689" i="3"/>
  <c r="O1689" i="3"/>
  <c r="N1689" i="3"/>
  <c r="O1690" i="3" l="1"/>
  <c r="N1690" i="3"/>
  <c r="G1690" i="3"/>
  <c r="B1691" i="3" s="1"/>
  <c r="K1691" i="3" l="1"/>
  <c r="D1691" i="3"/>
  <c r="L1691" i="3"/>
  <c r="O1691" i="3" l="1"/>
  <c r="N1691" i="3"/>
  <c r="G1691" i="3"/>
  <c r="B1692" i="3" s="1"/>
  <c r="K1692" i="3" l="1"/>
  <c r="D1692" i="3"/>
  <c r="L1692" i="3"/>
  <c r="O1692" i="3" l="1"/>
  <c r="N1692" i="3"/>
  <c r="G1692" i="3"/>
  <c r="B1693" i="3" s="1"/>
  <c r="K1693" i="3" l="1"/>
  <c r="D1693" i="3"/>
  <c r="G1693" i="3" s="1"/>
  <c r="B1694" i="3" s="1"/>
  <c r="L1693" i="3"/>
  <c r="D1694" i="3" l="1"/>
  <c r="K1694" i="3"/>
  <c r="B1695" i="3"/>
  <c r="L1694" i="3"/>
  <c r="O1693" i="3"/>
  <c r="N1693" i="3"/>
  <c r="G1694" i="3" l="1"/>
  <c r="O1694" i="3"/>
  <c r="N1694" i="3"/>
  <c r="D1695" i="3"/>
  <c r="K1695" i="3"/>
  <c r="B1696" i="3"/>
  <c r="L1695" i="3"/>
  <c r="K1696" i="3" l="1"/>
  <c r="D1696" i="3"/>
  <c r="L1696" i="3"/>
  <c r="G1695" i="3"/>
  <c r="O1695" i="3"/>
  <c r="N1695" i="3"/>
  <c r="O1696" i="3" l="1"/>
  <c r="N1696" i="3"/>
  <c r="G1696" i="3"/>
  <c r="B1697" i="3" s="1"/>
  <c r="D1697" i="3" l="1"/>
  <c r="K1697" i="3"/>
  <c r="L1697" i="3"/>
  <c r="G1697" i="3" l="1"/>
  <c r="B1698" i="3" s="1"/>
  <c r="O1697" i="3"/>
  <c r="N1697" i="3"/>
  <c r="K1698" i="3" l="1"/>
  <c r="D1698" i="3"/>
  <c r="L1698" i="3"/>
  <c r="O1698" i="3" l="1"/>
  <c r="N1698" i="3"/>
  <c r="G1698" i="3"/>
  <c r="B1699" i="3" s="1"/>
  <c r="K1699" i="3" l="1"/>
  <c r="D1699" i="3"/>
  <c r="G1699" i="3" s="1"/>
  <c r="B1700" i="3" s="1"/>
  <c r="L1699" i="3"/>
  <c r="K1700" i="3" l="1"/>
  <c r="D1700" i="3"/>
  <c r="L1700" i="3"/>
  <c r="O1699" i="3"/>
  <c r="N1699" i="3"/>
  <c r="O1700" i="3" l="1"/>
  <c r="N1700" i="3"/>
  <c r="G1700" i="3"/>
  <c r="B1701" i="3" s="1"/>
  <c r="D1701" i="3" l="1"/>
  <c r="K1701" i="3"/>
  <c r="L1701" i="3"/>
  <c r="G1701" i="3" l="1"/>
  <c r="B1702" i="3" s="1"/>
  <c r="O1701" i="3"/>
  <c r="N1701" i="3"/>
  <c r="K1702" i="3" l="1"/>
  <c r="D1702" i="3"/>
  <c r="L1702" i="3"/>
  <c r="O1702" i="3" l="1"/>
  <c r="N1702" i="3"/>
  <c r="G1702" i="3"/>
  <c r="B1703" i="3" s="1"/>
  <c r="D1703" i="3" l="1"/>
  <c r="K1703" i="3"/>
  <c r="B1704" i="3"/>
  <c r="L1703" i="3"/>
  <c r="G1703" i="3" l="1"/>
  <c r="O1703" i="3"/>
  <c r="N1703" i="3"/>
  <c r="D1704" i="3"/>
  <c r="K1704" i="3"/>
  <c r="B1705" i="3"/>
  <c r="L1704" i="3"/>
  <c r="K1705" i="3" l="1"/>
  <c r="D1705" i="3"/>
  <c r="L1705" i="3"/>
  <c r="G1704" i="3"/>
  <c r="O1704" i="3"/>
  <c r="N1704" i="3"/>
  <c r="O1705" i="3" l="1"/>
  <c r="N1705" i="3"/>
  <c r="G1705" i="3"/>
  <c r="B1706" i="3" s="1"/>
  <c r="K1706" i="3" l="1"/>
  <c r="D1706" i="3"/>
  <c r="L1706" i="3"/>
  <c r="O1706" i="3" l="1"/>
  <c r="N1706" i="3"/>
  <c r="G1706" i="3"/>
  <c r="B1707" i="3" s="1"/>
  <c r="D1707" i="3" l="1"/>
  <c r="K1707" i="3"/>
  <c r="L1707" i="3"/>
  <c r="G1707" i="3" l="1"/>
  <c r="B1708" i="3" s="1"/>
  <c r="O1707" i="3"/>
  <c r="N1707" i="3"/>
  <c r="K1708" i="3" l="1"/>
  <c r="D1708" i="3"/>
  <c r="L1708" i="3"/>
  <c r="O1708" i="3" l="1"/>
  <c r="N1708" i="3"/>
  <c r="G1708" i="3"/>
  <c r="B1709" i="3" s="1"/>
  <c r="D1709" i="3" l="1"/>
  <c r="K1709" i="3"/>
  <c r="G1709" i="3" l="1"/>
  <c r="L1709" i="3" s="1"/>
  <c r="O1709" i="3"/>
  <c r="N1709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<sst xmlns="http://schemas.openxmlformats.org/spreadsheetml/2006/main" count="144" uniqueCount="128">
  <si>
    <t>Engine CC</t>
  </si>
  <si>
    <t>Power (hp)</t>
  </si>
  <si>
    <t>Top Speed (mph)</t>
  </si>
  <si>
    <t>Petrol Mass (kg/l)</t>
  </si>
  <si>
    <t>Specification</t>
  </si>
  <si>
    <t>Gear Ratios</t>
  </si>
  <si>
    <t>1st</t>
  </si>
  <si>
    <t>2nd</t>
  </si>
  <si>
    <t>3rd</t>
  </si>
  <si>
    <t>Final Drive</t>
  </si>
  <si>
    <t>k(front) = 0.9r</t>
  </si>
  <si>
    <t>k(rear) = 0.9r</t>
  </si>
  <si>
    <t>Total Mass(kg)</t>
  </si>
  <si>
    <t xml:space="preserve">Torque at 5500 rpm (Nm) </t>
  </si>
  <si>
    <t>Vehicle Mass (kg)</t>
  </si>
  <si>
    <t>Tank Size (l)</t>
  </si>
  <si>
    <t>Fuel Mass (kg)</t>
  </si>
  <si>
    <t>Driver+Passenger + Gear Mass (kg)</t>
  </si>
  <si>
    <t>Rear Tyre Mass (kg)25x10x12</t>
  </si>
  <si>
    <t>Rear Wheel Mass (kg)</t>
  </si>
  <si>
    <t>Rear Tyre Radius (m)</t>
  </si>
  <si>
    <t>Front Tyre Mass (kg)</t>
  </si>
  <si>
    <t>Front Wheel Mass (kg)</t>
  </si>
  <si>
    <t>Front Tyre Radius (m)</t>
  </si>
  <si>
    <t>Total Front Wheel Mass (kg)</t>
  </si>
  <si>
    <t>Total Rear Wheel Mass (kg)</t>
  </si>
  <si>
    <t>Front Wheels</t>
  </si>
  <si>
    <t>Rear Wheels</t>
  </si>
  <si>
    <t>Engine</t>
  </si>
  <si>
    <t>Rolling Resistances</t>
  </si>
  <si>
    <t>Long Grass</t>
  </si>
  <si>
    <t>Short Grass</t>
  </si>
  <si>
    <t>Dry Asphalt</t>
  </si>
  <si>
    <t>Wet Asphalt</t>
  </si>
  <si>
    <t>Dry Earth Road</t>
  </si>
  <si>
    <t>Wet Earth Road</t>
  </si>
  <si>
    <t>Gravel</t>
  </si>
  <si>
    <t>Sand</t>
  </si>
  <si>
    <t>Frontal Area</t>
  </si>
  <si>
    <t>cd</t>
  </si>
  <si>
    <t>rho (kg/m^3)</t>
  </si>
  <si>
    <t>Vehicle Area</t>
  </si>
  <si>
    <t>Length (m)</t>
  </si>
  <si>
    <t>Width (m)</t>
  </si>
  <si>
    <t>Height (m)</t>
  </si>
  <si>
    <t>Clearance Area</t>
  </si>
  <si>
    <t>Occupied Space</t>
  </si>
  <si>
    <t>Ground Clearance (m)</t>
  </si>
  <si>
    <t>Wheel Width (m)</t>
  </si>
  <si>
    <t>Free Space</t>
  </si>
  <si>
    <t>Equivalent Mass</t>
  </si>
  <si>
    <t>1st gear</t>
  </si>
  <si>
    <t>2nd gear</t>
  </si>
  <si>
    <t>3rd Gear</t>
  </si>
  <si>
    <t>Inertia</t>
  </si>
  <si>
    <t>Max Velocity (m/s)</t>
  </si>
  <si>
    <t>Force (N)</t>
  </si>
  <si>
    <t>Drive Torque at Rear Wheel (Nm)</t>
  </si>
  <si>
    <t>Drive Torque at Shaft (Nm)</t>
  </si>
  <si>
    <t>RPM</t>
  </si>
  <si>
    <t>Power</t>
  </si>
  <si>
    <t>Torque</t>
  </si>
  <si>
    <t>Forces</t>
  </si>
  <si>
    <t>Straight 1</t>
  </si>
  <si>
    <t>Length</t>
  </si>
  <si>
    <t>Radius</t>
  </si>
  <si>
    <t>Corner 1</t>
  </si>
  <si>
    <t>Corner 2</t>
  </si>
  <si>
    <t>Straight 2</t>
  </si>
  <si>
    <t>Corner 3</t>
  </si>
  <si>
    <t>Straight 3</t>
  </si>
  <si>
    <t>Corner 4</t>
  </si>
  <si>
    <t>Corner 5</t>
  </si>
  <si>
    <t>Straight 4</t>
  </si>
  <si>
    <t>Corner 6</t>
  </si>
  <si>
    <t>Corner 7</t>
  </si>
  <si>
    <t>Straight 5</t>
  </si>
  <si>
    <t>Corner 8</t>
  </si>
  <si>
    <t>Straight 6</t>
  </si>
  <si>
    <t>Angle</t>
  </si>
  <si>
    <t>Surface</t>
  </si>
  <si>
    <t>Asphalt</t>
  </si>
  <si>
    <t>Dry Dirt</t>
  </si>
  <si>
    <t>Wet Dirt</t>
  </si>
  <si>
    <t>Bumps</t>
  </si>
  <si>
    <t>Max Angle of ascent</t>
  </si>
  <si>
    <t>Speed 1st</t>
  </si>
  <si>
    <t>Speed 2nd</t>
  </si>
  <si>
    <t>Speed 3rd</t>
  </si>
  <si>
    <t>Gear</t>
  </si>
  <si>
    <t>Force 1st</t>
  </si>
  <si>
    <t>Force 2nd</t>
  </si>
  <si>
    <t>Force 3rd</t>
  </si>
  <si>
    <t>Max Accel (m/s-2)</t>
  </si>
  <si>
    <t>Max Deccel (Max Accelx1.2)</t>
  </si>
  <si>
    <t>Dist</t>
  </si>
  <si>
    <t>Elevation (m)</t>
  </si>
  <si>
    <t>Time Elapsed (s)</t>
  </si>
  <si>
    <t>Accerlation (m/s^2)</t>
  </si>
  <si>
    <t>Equiv Mass (kg)</t>
  </si>
  <si>
    <t>AccelForce (N)</t>
  </si>
  <si>
    <t>GravForce (N)</t>
  </si>
  <si>
    <t>Slope (deg)</t>
  </si>
  <si>
    <t>AirResForce (N)</t>
  </si>
  <si>
    <t>RollResForce (N)</t>
  </si>
  <si>
    <t>Velocity (m/s)</t>
  </si>
  <si>
    <t>Distance (m)</t>
  </si>
  <si>
    <t>Torque (Nm)</t>
  </si>
  <si>
    <t>BSFC</t>
  </si>
  <si>
    <t>Power (kw)</t>
  </si>
  <si>
    <t>500</t>
  </si>
  <si>
    <t>1000</t>
  </si>
  <si>
    <t>1500</t>
  </si>
  <si>
    <t>2000</t>
  </si>
  <si>
    <t>2500</t>
  </si>
  <si>
    <t>3000</t>
  </si>
  <si>
    <t>3500</t>
  </si>
  <si>
    <t>4000</t>
  </si>
  <si>
    <t>4500</t>
  </si>
  <si>
    <t>5000</t>
  </si>
  <si>
    <t>5500</t>
  </si>
  <si>
    <t>6000</t>
  </si>
  <si>
    <t>6500</t>
  </si>
  <si>
    <t>7000</t>
  </si>
  <si>
    <t>Fuel Flow</t>
  </si>
  <si>
    <t>Energy (kwh)</t>
  </si>
  <si>
    <t>Fuel Consumption (g)</t>
  </si>
  <si>
    <t>Total Consumption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</si>
</sst>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3">
    <font>
      <sz val="11"/>
      <color theme="1"/>
      <name val="Calibri"/>
      <family val="2"/>
      <scheme val="minor"/>
    </font>
    <font>
      <sz val="10"/>
      <color theme="1"/>
      <name val="Arial Unicode MS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/>
    <xf numFmtId="164" fontId="0" fillId="0" borderId="0" xfId="0" applyNumberFormat="1"/>
    <xf numFmtId="0" fontId="1" fillId="0" borderId="0" xfId="0" applyFont="1" applyAlignment="1">
      <alignment vertic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0" fillId="2" borderId="3" xfId="0" applyFont="1" applyFill="1" applyBorder="1"/>
    <xf numFmtId="0" fontId="0" fillId="2" borderId="4" xfId="0" applyFont="1" applyFill="1" applyBorder="1"/>
    <xf numFmtId="0" fontId="0" fillId="2" borderId="5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2" borderId="6" xfId="0" applyFont="1" applyFill="1" applyBorder="1"/>
    <xf numFmtId="0" fontId="0" fillId="2" borderId="1" xfId="0" applyFont="1" applyFill="1" applyBorder="1"/>
    <xf numFmtId="0" fontId="0" fillId="2" borderId="2" xfId="0" applyFont="1" applyFill="1" applyBorder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26"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Dyno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RPM!$C$1</c:f>
              <c:strCache>
                <c:ptCount val="1"/>
                <c:pt idx="0">
                  <c:v>Power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RPM!$A$1:$A$62</c15:sqref>
                  </c15:fullRef>
                </c:ext>
              </c:extLst>
              <c:f>RPM!$A$2:$A$62</c:f>
              <c:strCache>
                <c:ptCount val="61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  <c:pt idx="3">
                  <c:v>1300</c:v>
                </c:pt>
                <c:pt idx="4">
                  <c:v>1400</c:v>
                </c:pt>
                <c:pt idx="5">
                  <c:v>1500</c:v>
                </c:pt>
                <c:pt idx="6">
                  <c:v>1600</c:v>
                </c:pt>
                <c:pt idx="7">
                  <c:v>1700</c:v>
                </c:pt>
                <c:pt idx="8">
                  <c:v>1800</c:v>
                </c:pt>
                <c:pt idx="9">
                  <c:v>1900</c:v>
                </c:pt>
                <c:pt idx="10">
                  <c:v>2000</c:v>
                </c:pt>
                <c:pt idx="11">
                  <c:v>2100</c:v>
                </c:pt>
                <c:pt idx="12">
                  <c:v>2200</c:v>
                </c:pt>
                <c:pt idx="13">
                  <c:v>2300</c:v>
                </c:pt>
                <c:pt idx="14">
                  <c:v>2400</c:v>
                </c:pt>
                <c:pt idx="15">
                  <c:v>2500</c:v>
                </c:pt>
                <c:pt idx="16">
                  <c:v>2600</c:v>
                </c:pt>
                <c:pt idx="17">
                  <c:v>2700</c:v>
                </c:pt>
                <c:pt idx="18">
                  <c:v>2800</c:v>
                </c:pt>
                <c:pt idx="19">
                  <c:v>2900</c:v>
                </c:pt>
                <c:pt idx="20">
                  <c:v>3000</c:v>
                </c:pt>
                <c:pt idx="21">
                  <c:v>3100</c:v>
                </c:pt>
                <c:pt idx="22">
                  <c:v>3200</c:v>
                </c:pt>
                <c:pt idx="23">
                  <c:v>3300</c:v>
                </c:pt>
                <c:pt idx="24">
                  <c:v>3400</c:v>
                </c:pt>
                <c:pt idx="25">
                  <c:v>3500</c:v>
                </c:pt>
                <c:pt idx="26">
                  <c:v>3600</c:v>
                </c:pt>
                <c:pt idx="27">
                  <c:v>3700</c:v>
                </c:pt>
                <c:pt idx="28">
                  <c:v>3800</c:v>
                </c:pt>
                <c:pt idx="29">
                  <c:v>3900</c:v>
                </c:pt>
                <c:pt idx="30">
                  <c:v>4000</c:v>
                </c:pt>
                <c:pt idx="31">
                  <c:v>4100</c:v>
                </c:pt>
                <c:pt idx="32">
                  <c:v>4200</c:v>
                </c:pt>
                <c:pt idx="33">
                  <c:v>4300</c:v>
                </c:pt>
                <c:pt idx="34">
                  <c:v>4400</c:v>
                </c:pt>
                <c:pt idx="35">
                  <c:v>4500</c:v>
                </c:pt>
                <c:pt idx="36">
                  <c:v>4600</c:v>
                </c:pt>
                <c:pt idx="37">
                  <c:v>4700</c:v>
                </c:pt>
                <c:pt idx="38">
                  <c:v>4800</c:v>
                </c:pt>
                <c:pt idx="39">
                  <c:v>4900</c:v>
                </c:pt>
                <c:pt idx="40">
                  <c:v>5000</c:v>
                </c:pt>
                <c:pt idx="41">
                  <c:v>5100</c:v>
                </c:pt>
                <c:pt idx="42">
                  <c:v>5200</c:v>
                </c:pt>
                <c:pt idx="43">
                  <c:v>5300</c:v>
                </c:pt>
                <c:pt idx="44">
                  <c:v>5400</c:v>
                </c:pt>
                <c:pt idx="45">
                  <c:v>5500</c:v>
                </c:pt>
                <c:pt idx="46">
                  <c:v>5600</c:v>
                </c:pt>
                <c:pt idx="47">
                  <c:v>5700</c:v>
                </c:pt>
                <c:pt idx="48">
                  <c:v>5800</c:v>
                </c:pt>
                <c:pt idx="49">
                  <c:v>5900</c:v>
                </c:pt>
                <c:pt idx="50">
                  <c:v>6000</c:v>
                </c:pt>
                <c:pt idx="51">
                  <c:v>6100</c:v>
                </c:pt>
                <c:pt idx="52">
                  <c:v>6200</c:v>
                </c:pt>
                <c:pt idx="53">
                  <c:v>6300</c:v>
                </c:pt>
                <c:pt idx="54">
                  <c:v>6400</c:v>
                </c:pt>
                <c:pt idx="55">
                  <c:v>6500</c:v>
                </c:pt>
                <c:pt idx="56">
                  <c:v>6600</c:v>
                </c:pt>
                <c:pt idx="57">
                  <c:v>6700</c:v>
                </c:pt>
                <c:pt idx="58">
                  <c:v>6800</c:v>
                </c:pt>
                <c:pt idx="59">
                  <c:v>6900</c:v>
                </c:pt>
                <c:pt idx="60">
                  <c:v>7000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RPM!$C$2:$C$62</c15:sqref>
                  </c15:fullRef>
                </c:ext>
              </c:extLst>
              <c:f>RPM!$C$3:$C$62</c:f>
              <c:numCache>
                <c:formatCode>General</c:formatCode>
                <c:ptCount val="60"/>
                <c:pt idx="0">
                  <c:v>1.04</c:v>
                </c:pt>
                <c:pt idx="1">
                  <c:v>1.28</c:v>
                </c:pt>
                <c:pt idx="2">
                  <c:v>1.52</c:v>
                </c:pt>
                <c:pt idx="3">
                  <c:v>1.76</c:v>
                </c:pt>
                <c:pt idx="4">
                  <c:v>2</c:v>
                </c:pt>
                <c:pt idx="5">
                  <c:v>2.4</c:v>
                </c:pt>
                <c:pt idx="6">
                  <c:v>2.8</c:v>
                </c:pt>
                <c:pt idx="7">
                  <c:v>3.2</c:v>
                </c:pt>
                <c:pt idx="8">
                  <c:v>3.6</c:v>
                </c:pt>
                <c:pt idx="9">
                  <c:v>4</c:v>
                </c:pt>
                <c:pt idx="10">
                  <c:v>4.2</c:v>
                </c:pt>
                <c:pt idx="11">
                  <c:v>4.4000000000000004</c:v>
                </c:pt>
                <c:pt idx="12">
                  <c:v>4.5999999999999996</c:v>
                </c:pt>
                <c:pt idx="13">
                  <c:v>4.8</c:v>
                </c:pt>
                <c:pt idx="14">
                  <c:v>5</c:v>
                </c:pt>
                <c:pt idx="15">
                  <c:v>5.4</c:v>
                </c:pt>
                <c:pt idx="16">
                  <c:v>5.8</c:v>
                </c:pt>
                <c:pt idx="17">
                  <c:v>6.2</c:v>
                </c:pt>
                <c:pt idx="18">
                  <c:v>6.6</c:v>
                </c:pt>
                <c:pt idx="19">
                  <c:v>7</c:v>
                </c:pt>
                <c:pt idx="20">
                  <c:v>7.5</c:v>
                </c:pt>
                <c:pt idx="21">
                  <c:v>8</c:v>
                </c:pt>
                <c:pt idx="22">
                  <c:v>8.5</c:v>
                </c:pt>
                <c:pt idx="23">
                  <c:v>9</c:v>
                </c:pt>
                <c:pt idx="24">
                  <c:v>9.5</c:v>
                </c:pt>
                <c:pt idx="25">
                  <c:v>9.6999999999999993</c:v>
                </c:pt>
                <c:pt idx="26">
                  <c:v>9.9</c:v>
                </c:pt>
                <c:pt idx="27">
                  <c:v>10.1</c:v>
                </c:pt>
                <c:pt idx="28">
                  <c:v>10.3</c:v>
                </c:pt>
                <c:pt idx="29">
                  <c:v>10.5</c:v>
                </c:pt>
                <c:pt idx="30">
                  <c:v>10.8</c:v>
                </c:pt>
                <c:pt idx="31">
                  <c:v>11.1</c:v>
                </c:pt>
                <c:pt idx="32">
                  <c:v>11.4</c:v>
                </c:pt>
                <c:pt idx="33">
                  <c:v>11.7</c:v>
                </c:pt>
                <c:pt idx="34">
                  <c:v>12</c:v>
                </c:pt>
                <c:pt idx="35">
                  <c:v>12.4</c:v>
                </c:pt>
                <c:pt idx="36">
                  <c:v>12.8</c:v>
                </c:pt>
                <c:pt idx="37">
                  <c:v>13.2</c:v>
                </c:pt>
                <c:pt idx="38">
                  <c:v>13.6</c:v>
                </c:pt>
                <c:pt idx="39">
                  <c:v>14</c:v>
                </c:pt>
                <c:pt idx="40">
                  <c:v>14.596</c:v>
                </c:pt>
                <c:pt idx="41">
                  <c:v>15.192</c:v>
                </c:pt>
                <c:pt idx="42">
                  <c:v>15.788</c:v>
                </c:pt>
                <c:pt idx="43">
                  <c:v>16.384</c:v>
                </c:pt>
                <c:pt idx="44">
                  <c:v>16.98</c:v>
                </c:pt>
                <c:pt idx="45">
                  <c:v>16.984000000000002</c:v>
                </c:pt>
                <c:pt idx="46">
                  <c:v>16.988</c:v>
                </c:pt>
                <c:pt idx="47">
                  <c:v>16.992000000000001</c:v>
                </c:pt>
                <c:pt idx="48">
                  <c:v>16.995999999999999</c:v>
                </c:pt>
                <c:pt idx="49">
                  <c:v>17</c:v>
                </c:pt>
                <c:pt idx="50">
                  <c:v>17.2</c:v>
                </c:pt>
                <c:pt idx="51">
                  <c:v>17.399999999999999</c:v>
                </c:pt>
                <c:pt idx="52">
                  <c:v>17.600000000000001</c:v>
                </c:pt>
                <c:pt idx="53">
                  <c:v>17.8</c:v>
                </c:pt>
                <c:pt idx="54">
                  <c:v>18</c:v>
                </c:pt>
                <c:pt idx="55">
                  <c:v>17</c:v>
                </c:pt>
                <c:pt idx="56">
                  <c:v>16</c:v>
                </c:pt>
                <c:pt idx="57">
                  <c:v>15</c:v>
                </c:pt>
                <c:pt idx="58">
                  <c:v>14</c:v>
                </c:pt>
                <c:pt idx="59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880-4CA4-9141-2979A90D2D64}"/>
            </c:ext>
          </c:extLst>
        </c:ser>
        <c:ser>
          <c:idx val="3"/>
          <c:order val="1"/>
          <c:tx>
            <c:strRef>
              <c:f>RPM!$D$1</c:f>
              <c:strCache>
                <c:ptCount val="1"/>
                <c:pt idx="0">
                  <c:v>Torque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RPM!$A$1:$A$62</c15:sqref>
                  </c15:fullRef>
                </c:ext>
              </c:extLst>
              <c:f>RPM!$A$2:$A$62</c:f>
              <c:strCache>
                <c:ptCount val="61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  <c:pt idx="3">
                  <c:v>1300</c:v>
                </c:pt>
                <c:pt idx="4">
                  <c:v>1400</c:v>
                </c:pt>
                <c:pt idx="5">
                  <c:v>1500</c:v>
                </c:pt>
                <c:pt idx="6">
                  <c:v>1600</c:v>
                </c:pt>
                <c:pt idx="7">
                  <c:v>1700</c:v>
                </c:pt>
                <c:pt idx="8">
                  <c:v>1800</c:v>
                </c:pt>
                <c:pt idx="9">
                  <c:v>1900</c:v>
                </c:pt>
                <c:pt idx="10">
                  <c:v>2000</c:v>
                </c:pt>
                <c:pt idx="11">
                  <c:v>2100</c:v>
                </c:pt>
                <c:pt idx="12">
                  <c:v>2200</c:v>
                </c:pt>
                <c:pt idx="13">
                  <c:v>2300</c:v>
                </c:pt>
                <c:pt idx="14">
                  <c:v>2400</c:v>
                </c:pt>
                <c:pt idx="15">
                  <c:v>2500</c:v>
                </c:pt>
                <c:pt idx="16">
                  <c:v>2600</c:v>
                </c:pt>
                <c:pt idx="17">
                  <c:v>2700</c:v>
                </c:pt>
                <c:pt idx="18">
                  <c:v>2800</c:v>
                </c:pt>
                <c:pt idx="19">
                  <c:v>2900</c:v>
                </c:pt>
                <c:pt idx="20">
                  <c:v>3000</c:v>
                </c:pt>
                <c:pt idx="21">
                  <c:v>3100</c:v>
                </c:pt>
                <c:pt idx="22">
                  <c:v>3200</c:v>
                </c:pt>
                <c:pt idx="23">
                  <c:v>3300</c:v>
                </c:pt>
                <c:pt idx="24">
                  <c:v>3400</c:v>
                </c:pt>
                <c:pt idx="25">
                  <c:v>3500</c:v>
                </c:pt>
                <c:pt idx="26">
                  <c:v>3600</c:v>
                </c:pt>
                <c:pt idx="27">
                  <c:v>3700</c:v>
                </c:pt>
                <c:pt idx="28">
                  <c:v>3800</c:v>
                </c:pt>
                <c:pt idx="29">
                  <c:v>3900</c:v>
                </c:pt>
                <c:pt idx="30">
                  <c:v>4000</c:v>
                </c:pt>
                <c:pt idx="31">
                  <c:v>4100</c:v>
                </c:pt>
                <c:pt idx="32">
                  <c:v>4200</c:v>
                </c:pt>
                <c:pt idx="33">
                  <c:v>4300</c:v>
                </c:pt>
                <c:pt idx="34">
                  <c:v>4400</c:v>
                </c:pt>
                <c:pt idx="35">
                  <c:v>4500</c:v>
                </c:pt>
                <c:pt idx="36">
                  <c:v>4600</c:v>
                </c:pt>
                <c:pt idx="37">
                  <c:v>4700</c:v>
                </c:pt>
                <c:pt idx="38">
                  <c:v>4800</c:v>
                </c:pt>
                <c:pt idx="39">
                  <c:v>4900</c:v>
                </c:pt>
                <c:pt idx="40">
                  <c:v>5000</c:v>
                </c:pt>
                <c:pt idx="41">
                  <c:v>5100</c:v>
                </c:pt>
                <c:pt idx="42">
                  <c:v>5200</c:v>
                </c:pt>
                <c:pt idx="43">
                  <c:v>5300</c:v>
                </c:pt>
                <c:pt idx="44">
                  <c:v>5400</c:v>
                </c:pt>
                <c:pt idx="45">
                  <c:v>5500</c:v>
                </c:pt>
                <c:pt idx="46">
                  <c:v>5600</c:v>
                </c:pt>
                <c:pt idx="47">
                  <c:v>5700</c:v>
                </c:pt>
                <c:pt idx="48">
                  <c:v>5800</c:v>
                </c:pt>
                <c:pt idx="49">
                  <c:v>5900</c:v>
                </c:pt>
                <c:pt idx="50">
                  <c:v>6000</c:v>
                </c:pt>
                <c:pt idx="51">
                  <c:v>6100</c:v>
                </c:pt>
                <c:pt idx="52">
                  <c:v>6200</c:v>
                </c:pt>
                <c:pt idx="53">
                  <c:v>6300</c:v>
                </c:pt>
                <c:pt idx="54">
                  <c:v>6400</c:v>
                </c:pt>
                <c:pt idx="55">
                  <c:v>6500</c:v>
                </c:pt>
                <c:pt idx="56">
                  <c:v>6600</c:v>
                </c:pt>
                <c:pt idx="57">
                  <c:v>6700</c:v>
                </c:pt>
                <c:pt idx="58">
                  <c:v>6800</c:v>
                </c:pt>
                <c:pt idx="59">
                  <c:v>6900</c:v>
                </c:pt>
                <c:pt idx="60">
                  <c:v>7000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RPM!$D$2:$D$62</c15:sqref>
                  </c15:fullRef>
                </c:ext>
              </c:extLst>
              <c:f>RPM!$D$3:$D$62</c:f>
              <c:numCache>
                <c:formatCode>General</c:formatCode>
                <c:ptCount val="60"/>
                <c:pt idx="0">
                  <c:v>6.7382545454545451</c:v>
                </c:pt>
                <c:pt idx="1">
                  <c:v>7.6021333333333327</c:v>
                </c:pt>
                <c:pt idx="2">
                  <c:v>8.3331076923076921</c:v>
                </c:pt>
                <c:pt idx="3">
                  <c:v>8.959657142857143</c:v>
                </c:pt>
                <c:pt idx="4">
                  <c:v>9.5026666666666664</c:v>
                </c:pt>
                <c:pt idx="5">
                  <c:v>10.6905</c:v>
                </c:pt>
                <c:pt idx="6">
                  <c:v>11.738588235294117</c:v>
                </c:pt>
                <c:pt idx="7">
                  <c:v>12.670222222222224</c:v>
                </c:pt>
                <c:pt idx="8">
                  <c:v>13.503789473684211</c:v>
                </c:pt>
                <c:pt idx="9">
                  <c:v>14.254</c:v>
                </c:pt>
                <c:pt idx="10">
                  <c:v>14.254000000000001</c:v>
                </c:pt>
                <c:pt idx="11">
                  <c:v>14.254000000000001</c:v>
                </c:pt>
                <c:pt idx="12">
                  <c:v>14.254</c:v>
                </c:pt>
                <c:pt idx="13">
                  <c:v>14.254</c:v>
                </c:pt>
                <c:pt idx="14">
                  <c:v>14.254</c:v>
                </c:pt>
                <c:pt idx="15">
                  <c:v>14.80223076923077</c:v>
                </c:pt>
                <c:pt idx="16">
                  <c:v>15.309851851851851</c:v>
                </c:pt>
                <c:pt idx="17">
                  <c:v>15.781214285714286</c:v>
                </c:pt>
                <c:pt idx="18">
                  <c:v>16.220068965517239</c:v>
                </c:pt>
                <c:pt idx="19">
                  <c:v>16.629666666666665</c:v>
                </c:pt>
                <c:pt idx="20">
                  <c:v>17.24274193548387</c:v>
                </c:pt>
                <c:pt idx="21">
                  <c:v>17.817499999999999</c:v>
                </c:pt>
                <c:pt idx="22">
                  <c:v>18.357424242424244</c:v>
                </c:pt>
                <c:pt idx="23">
                  <c:v>18.865588235294119</c:v>
                </c:pt>
                <c:pt idx="24">
                  <c:v>19.344714285714286</c:v>
                </c:pt>
                <c:pt idx="25">
                  <c:v>19.203305555555556</c:v>
                </c:pt>
                <c:pt idx="26">
                  <c:v>19.06954054054054</c:v>
                </c:pt>
                <c:pt idx="27">
                  <c:v>18.942815789473684</c:v>
                </c:pt>
                <c:pt idx="28">
                  <c:v>18.822589743589745</c:v>
                </c:pt>
                <c:pt idx="29">
                  <c:v>18.708375</c:v>
                </c:pt>
                <c:pt idx="30">
                  <c:v>18.773560975609758</c:v>
                </c:pt>
                <c:pt idx="31">
                  <c:v>18.835642857142858</c:v>
                </c:pt>
                <c:pt idx="32">
                  <c:v>18.894837209302327</c:v>
                </c:pt>
                <c:pt idx="33">
                  <c:v>18.951340909090909</c:v>
                </c:pt>
                <c:pt idx="34">
                  <c:v>19.005333333333333</c:v>
                </c:pt>
                <c:pt idx="35">
                  <c:v>19.211913043478262</c:v>
                </c:pt>
                <c:pt idx="36">
                  <c:v>19.409702127659575</c:v>
                </c:pt>
                <c:pt idx="37">
                  <c:v>19.599249999999998</c:v>
                </c:pt>
                <c:pt idx="38">
                  <c:v>19.781061224489797</c:v>
                </c:pt>
                <c:pt idx="39">
                  <c:v>19.9556</c:v>
                </c:pt>
                <c:pt idx="40">
                  <c:v>20.397194509803921</c:v>
                </c:pt>
                <c:pt idx="41">
                  <c:v>20.821804615384618</c:v>
                </c:pt>
                <c:pt idx="42">
                  <c:v>21.230391698113209</c:v>
                </c:pt>
                <c:pt idx="43">
                  <c:v>21.623845925925924</c:v>
                </c:pt>
                <c:pt idx="44">
                  <c:v>22.00299272727273</c:v>
                </c:pt>
                <c:pt idx="45">
                  <c:v>21.615172857142859</c:v>
                </c:pt>
                <c:pt idx="46">
                  <c:v>21.240960701754386</c:v>
                </c:pt>
                <c:pt idx="47">
                  <c:v>20.879652413793107</c:v>
                </c:pt>
                <c:pt idx="48">
                  <c:v>20.530591864406777</c:v>
                </c:pt>
                <c:pt idx="49">
                  <c:v>20.193166666666666</c:v>
                </c:pt>
                <c:pt idx="50">
                  <c:v>20.095803278688525</c:v>
                </c:pt>
                <c:pt idx="51">
                  <c:v>20.001580645161287</c:v>
                </c:pt>
                <c:pt idx="52">
                  <c:v>19.91034920634921</c:v>
                </c:pt>
                <c:pt idx="53">
                  <c:v>19.82196875</c:v>
                </c:pt>
                <c:pt idx="54">
                  <c:v>19.736307692307694</c:v>
                </c:pt>
                <c:pt idx="55">
                  <c:v>18.357424242424244</c:v>
                </c:pt>
                <c:pt idx="56">
                  <c:v>17.019701492537312</c:v>
                </c:pt>
                <c:pt idx="57">
                  <c:v>15.721323529411764</c:v>
                </c:pt>
                <c:pt idx="58">
                  <c:v>14.460579710144927</c:v>
                </c:pt>
                <c:pt idx="59">
                  <c:v>13.235857142857142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880-4CA4-9141-2979A90D2D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5733040"/>
        <c:axId val="485733696"/>
      </c:lineChart>
      <c:catAx>
        <c:axId val="48573304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accent1">
                <a:alpha val="97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733696"/>
        <c:crosses val="autoZero"/>
        <c:auto val="1"/>
        <c:lblAlgn val="ctr"/>
        <c:lblOffset val="100"/>
        <c:tickLblSkip val="10"/>
        <c:noMultiLvlLbl val="0"/>
      </c:catAx>
      <c:valAx>
        <c:axId val="48573369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(HP)/Torque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733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28575</xdr:colOff>
      <xdr:row>11</xdr:row>
      <xdr:rowOff>138112</xdr:rowOff>
    </xdr:from>
    <xdr:to>
      <xdr:col>32</xdr:col>
      <xdr:colOff>333375</xdr:colOff>
      <xdr:row>26</xdr:row>
      <xdr:rowOff>23812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FCBDF4-DAAE-47BE-8A2A-B9BAFEEEE6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1BB156-E31E-4E62-ABF4-A454E074C9A1}" name="Table1" displayName="Table1" ref="B2:C26" headerRowCount="0" totalsRowShown="0" headerRowDxfId="25" dataDxfId="24">
  <tableColumns count="2">
    <tableColumn id="1" xr3:uid="{0E9304A3-B8E5-4134-9170-8858B721AB32}" name="Specification" headerRowDxfId="23" dataDxfId="22"/>
    <tableColumn id="2" xr3:uid="{0B6B1450-59EC-4F69-BD74-CE7FFC3BE0A7}" name="Column1" headerRowDxfId="21" dataDxfId="20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6032FC-BB9F-47EB-90EB-596388EC48BF}" name="Table2" displayName="Table2" ref="E2:H6" headerRowCount="0" totalsRowShown="0" headerRowDxfId="19" dataDxfId="18">
  <tableColumns count="4">
    <tableColumn id="1" xr3:uid="{956BCB8C-E764-465B-A902-13A451292874}" name="Column1" headerRowDxfId="17" dataDxfId="16"/>
    <tableColumn id="2" xr3:uid="{9032E2EA-D78C-4902-AC25-343AD1F61F38}" name="Column2" headerRowDxfId="15" dataDxfId="14"/>
    <tableColumn id="3" xr3:uid="{307A75B2-00EC-42BB-B6A8-54648950AAD3}" name="Column3" headerRowDxfId="13" dataDxfId="12"/>
    <tableColumn id="4" xr3:uid="{B8FFE387-DA0E-4974-AE50-C2F409B01BA3}" name="Column4" headerRowDxfId="11" dataDxfId="10">
      <calculatedColumnFormula>G2/F2</calculatedColumnFormula>
    </tableColumn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D403F70-5A5E-4A41-AD45-CA70FFD7D809}" name="Table3" displayName="Table3" ref="E27:G34" headerRowCount="0" totalsRowShown="0" headerRowDxfId="9">
  <tableColumns count="3">
    <tableColumn id="1" xr3:uid="{3C93CC27-35D2-4196-A2D9-3082B4F76C67}" name="Rolling Resistances" headerRowDxfId="8" dataDxfId="7"/>
    <tableColumn id="2" xr3:uid="{6A481087-E895-4012-88DE-57CDF9648A2E}" name="Column1" headerRowDxfId="6"/>
    <tableColumn id="3" xr3:uid="{BBB0505D-D68B-4F61-A345-ADE52F7E4FF8}" name="Column2" headerRowDxfId="5" dataDxfId="4">
      <calculatedColumnFormula>$C$23*9.81*F27</calculatedColumnFormula>
    </tableColumn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11B8F4-55C6-48D0-9768-4DD5B5BB8F62}" name="Table4" displayName="Table4" ref="E17:F19" headerRowCount="0" totalsRowShown="0" headerRowDxfId="3">
  <tableColumns count="2">
    <tableColumn id="1" xr3:uid="{2E766E79-0C04-4D57-8274-08402A4F0397}" name="Moment of Inertia" headerRowDxfId="2" dataDxfId="1"/>
    <tableColumn id="2" xr3:uid="{3D4C03E2-A775-4C1B-AA74-70E6916CD7B2}" name="Column1" headerRow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6B727-4CEF-4A99-AD0F-9293DE5D08D8}">
  <dimension ref="B1:L34"/>
  <sheetViews>
    <sheetView topLeftCell="B1" workbookViewId="0">
      <selection activeCell="H6" sqref="H6"/>
    </sheetView>
  </sheetViews>
  <sheetFormatPr defaultRowHeight="15"/>
  <cols>
    <col min="2" max="2" width="31.42578125" bestFit="1" customWidth="1"/>
    <col min="3" max="3" width="11" customWidth="1"/>
    <col min="5" max="5" width="31" bestFit="1" customWidth="1"/>
    <col min="6" max="8" width="11" customWidth="1"/>
    <col min="10" max="10" width="19" bestFit="1" customWidth="1"/>
    <col min="11" max="11" width="15" bestFit="1" customWidth="1"/>
  </cols>
  <sheetData>
    <row r="1" spans="2:12">
      <c r="B1" s="18" t="s">
        <v>4</v>
      </c>
      <c r="C1" s="18"/>
    </row>
    <row r="2" spans="2:12">
      <c r="B2" s="2" t="s">
        <v>0</v>
      </c>
      <c r="C2" s="2">
        <v>278</v>
      </c>
      <c r="E2" s="1" t="s">
        <v>5</v>
      </c>
      <c r="F2" s="1"/>
      <c r="G2" s="1"/>
      <c r="H2" s="1"/>
      <c r="J2" t="s">
        <v>38</v>
      </c>
      <c r="K2">
        <f>L17</f>
        <v>1.6912872319999996</v>
      </c>
    </row>
    <row r="3" spans="2:12">
      <c r="B3" s="2" t="s">
        <v>1</v>
      </c>
      <c r="C3" s="2">
        <v>18</v>
      </c>
      <c r="E3" s="2" t="s">
        <v>6</v>
      </c>
      <c r="F3" s="2">
        <v>8</v>
      </c>
      <c r="G3" s="2">
        <v>80</v>
      </c>
      <c r="H3" s="2">
        <f>G3/F3</f>
        <v>10</v>
      </c>
      <c r="J3" t="s">
        <v>39</v>
      </c>
      <c r="K3">
        <v>0.5</v>
      </c>
    </row>
    <row r="4" spans="2:12">
      <c r="B4" s="2" t="s">
        <v>13</v>
      </c>
      <c r="C4" s="2">
        <v>22</v>
      </c>
      <c r="E4" s="2" t="s">
        <v>7</v>
      </c>
      <c r="F4" s="2">
        <v>10</v>
      </c>
      <c r="G4" s="2">
        <v>50</v>
      </c>
      <c r="H4" s="2">
        <f>G4/F4</f>
        <v>5</v>
      </c>
      <c r="J4" t="s">
        <v>40</v>
      </c>
      <c r="K4">
        <v>1.2250000000000001</v>
      </c>
    </row>
    <row r="5" spans="2:12">
      <c r="B5" s="2" t="s">
        <v>2</v>
      </c>
      <c r="C5" s="2">
        <v>30</v>
      </c>
      <c r="E5" s="2" t="s">
        <v>8</v>
      </c>
      <c r="F5" s="2">
        <v>12</v>
      </c>
      <c r="G5" s="2">
        <v>36</v>
      </c>
      <c r="H5" s="2">
        <v>3.5</v>
      </c>
    </row>
    <row r="6" spans="2:12">
      <c r="B6" s="2" t="s">
        <v>42</v>
      </c>
      <c r="C6" s="2">
        <v>2.62</v>
      </c>
      <c r="E6" s="3" t="s">
        <v>9</v>
      </c>
      <c r="F6" s="3"/>
      <c r="G6" s="3"/>
      <c r="H6" s="2">
        <v>3</v>
      </c>
    </row>
    <row r="7" spans="2:12">
      <c r="B7" s="2" t="s">
        <v>43</v>
      </c>
      <c r="C7" s="2">
        <v>1.65</v>
      </c>
    </row>
    <row r="8" spans="2:12">
      <c r="B8" s="2" t="s">
        <v>44</v>
      </c>
      <c r="C8" s="2">
        <v>1.62</v>
      </c>
      <c r="E8" s="2" t="s">
        <v>58</v>
      </c>
      <c r="F8" s="2">
        <f>C4*H3*0.97</f>
        <v>213.4</v>
      </c>
      <c r="J8" t="s">
        <v>85</v>
      </c>
      <c r="K8">
        <f>ASIN(F10/(C23*9.81))*180/PI()</f>
        <v>21.514706116507263</v>
      </c>
    </row>
    <row r="9" spans="2:12">
      <c r="B9" s="2" t="s">
        <v>14</v>
      </c>
      <c r="C9" s="2">
        <v>365</v>
      </c>
      <c r="E9" s="2" t="s">
        <v>57</v>
      </c>
      <c r="F9" s="2">
        <f>F8*H6</f>
        <v>640.20000000000005</v>
      </c>
    </row>
    <row r="10" spans="2:12">
      <c r="B10" s="2" t="s">
        <v>47</v>
      </c>
      <c r="C10" s="2">
        <v>0.3</v>
      </c>
      <c r="E10" s="2" t="s">
        <v>56</v>
      </c>
      <c r="F10" s="2">
        <f>F9/C17</f>
        <v>2016.3779527559057</v>
      </c>
    </row>
    <row r="11" spans="2:12">
      <c r="B11" s="2" t="s">
        <v>15</v>
      </c>
      <c r="C11" s="2">
        <v>29</v>
      </c>
      <c r="E11" s="2" t="s">
        <v>55</v>
      </c>
      <c r="F11">
        <v>13.4</v>
      </c>
    </row>
    <row r="12" spans="2:12">
      <c r="B12" s="2" t="s">
        <v>3</v>
      </c>
      <c r="C12" s="2">
        <v>0.74</v>
      </c>
      <c r="E12" s="2" t="s">
        <v>93</v>
      </c>
      <c r="F12">
        <f>F10/C23</f>
        <v>3.5977196459263916</v>
      </c>
    </row>
    <row r="13" spans="2:12">
      <c r="B13" s="2" t="s">
        <v>16</v>
      </c>
      <c r="C13" s="2">
        <f>C11*C12</f>
        <v>21.46</v>
      </c>
      <c r="E13" s="2" t="s">
        <v>94</v>
      </c>
      <c r="F13">
        <f>-F12*1.2</f>
        <v>-4.3172635751116699</v>
      </c>
      <c r="H13" s="18" t="s">
        <v>50</v>
      </c>
      <c r="I13" s="18"/>
      <c r="K13" t="s">
        <v>41</v>
      </c>
    </row>
    <row r="14" spans="2:12">
      <c r="B14" s="2" t="s">
        <v>17</v>
      </c>
      <c r="C14" s="2">
        <v>174</v>
      </c>
      <c r="H14" t="s">
        <v>51</v>
      </c>
      <c r="I14">
        <f>C23+(2*F18/C21+2*F17/C22)+F19*(H3^2/F18)</f>
        <v>590.85611454706259</v>
      </c>
      <c r="K14" t="s">
        <v>46</v>
      </c>
      <c r="L14">
        <f>C8*C7</f>
        <v>2.673</v>
      </c>
    </row>
    <row r="15" spans="2:12">
      <c r="B15" s="2" t="s">
        <v>18</v>
      </c>
      <c r="C15" s="2">
        <v>9.3000000000000007</v>
      </c>
      <c r="H15" t="s">
        <v>52</v>
      </c>
      <c r="I15">
        <f>C23+(2*F18/C21+2*F17/C22)+F19*(H4^2/F18)</f>
        <v>580.58318951778165</v>
      </c>
      <c r="K15" t="s">
        <v>45</v>
      </c>
      <c r="L15">
        <f>C10*(C7-2*C26)</f>
        <v>0.34259999999999996</v>
      </c>
    </row>
    <row r="16" spans="2:12">
      <c r="B16" s="2" t="s">
        <v>19</v>
      </c>
      <c r="C16" s="2">
        <v>5.9</v>
      </c>
      <c r="E16" s="18" t="s">
        <v>54</v>
      </c>
      <c r="F16" s="18"/>
      <c r="H16" t="s">
        <v>53</v>
      </c>
      <c r="I16">
        <f>C23+(2*F18/C21+2*F17/C22)+F19*(H5^2/F18)</f>
        <v>578.8367922628039</v>
      </c>
      <c r="K16" t="s">
        <v>49</v>
      </c>
      <c r="L16">
        <f>(C8-(2*C20))*(C26+0.1016)*2</f>
        <v>0.63911276800000016</v>
      </c>
    </row>
    <row r="17" spans="2:12">
      <c r="B17" s="4" t="s">
        <v>20</v>
      </c>
      <c r="C17" s="4">
        <v>0.3175</v>
      </c>
      <c r="E17" s="2" t="s">
        <v>26</v>
      </c>
      <c r="F17">
        <f>C25*C22^2</f>
        <v>1.3004088471389106</v>
      </c>
      <c r="K17" t="s">
        <v>38</v>
      </c>
      <c r="L17">
        <f>L14-L16-L15</f>
        <v>1.6912872319999996</v>
      </c>
    </row>
    <row r="18" spans="2:12">
      <c r="B18" s="2" t="s">
        <v>21</v>
      </c>
      <c r="C18" s="2">
        <v>6.4410119999999997</v>
      </c>
      <c r="E18" s="2" t="s">
        <v>27</v>
      </c>
      <c r="F18">
        <f>C24*C21^2</f>
        <v>1.2411265500000002</v>
      </c>
    </row>
    <row r="19" spans="2:12">
      <c r="B19" s="2" t="s">
        <v>22</v>
      </c>
      <c r="C19" s="2">
        <v>5.9</v>
      </c>
      <c r="E19" s="2" t="s">
        <v>28</v>
      </c>
      <c r="F19">
        <v>0.17</v>
      </c>
    </row>
    <row r="20" spans="2:12">
      <c r="B20" s="4" t="s">
        <v>23</v>
      </c>
      <c r="C20" s="4">
        <v>0.36068</v>
      </c>
    </row>
    <row r="21" spans="2:12">
      <c r="B21" s="4" t="s">
        <v>11</v>
      </c>
      <c r="C21" s="4">
        <f>C17*0.9</f>
        <v>0.28575</v>
      </c>
    </row>
    <row r="22" spans="2:12">
      <c r="B22" s="4" t="s">
        <v>10</v>
      </c>
      <c r="C22" s="4">
        <f>C20*0.9</f>
        <v>0.32461200000000001</v>
      </c>
    </row>
    <row r="23" spans="2:12">
      <c r="B23" s="2" t="s">
        <v>12</v>
      </c>
      <c r="C23" s="2">
        <f>C13+C14+C9</f>
        <v>560.46</v>
      </c>
    </row>
    <row r="24" spans="2:12">
      <c r="B24" s="2" t="s">
        <v>25</v>
      </c>
      <c r="C24" s="2">
        <f>C16+C15</f>
        <v>15.200000000000001</v>
      </c>
    </row>
    <row r="25" spans="2:12">
      <c r="B25" s="2" t="s">
        <v>24</v>
      </c>
      <c r="C25" s="2">
        <f>C19+C18</f>
        <v>12.341011999999999</v>
      </c>
    </row>
    <row r="26" spans="2:12">
      <c r="B26" s="2" t="s">
        <v>48</v>
      </c>
      <c r="C26" s="2">
        <v>0.254</v>
      </c>
      <c r="E26" s="19" t="s">
        <v>29</v>
      </c>
      <c r="F26" s="19"/>
      <c r="G26" t="s">
        <v>62</v>
      </c>
    </row>
    <row r="27" spans="2:12">
      <c r="E27" s="2" t="s">
        <v>30</v>
      </c>
      <c r="F27">
        <v>0.09</v>
      </c>
      <c r="G27">
        <f t="shared" ref="G27:G34" si="0">$C$23*9.81*F27</f>
        <v>494.83013400000004</v>
      </c>
    </row>
    <row r="28" spans="2:12">
      <c r="E28" s="2" t="s">
        <v>31</v>
      </c>
      <c r="F28">
        <v>7.0000000000000007E-2</v>
      </c>
      <c r="G28">
        <f t="shared" si="0"/>
        <v>384.86788200000007</v>
      </c>
    </row>
    <row r="29" spans="2:12">
      <c r="E29" s="2" t="s">
        <v>34</v>
      </c>
      <c r="F29">
        <v>0.03</v>
      </c>
      <c r="G29">
        <f t="shared" si="0"/>
        <v>164.943378</v>
      </c>
    </row>
    <row r="30" spans="2:12">
      <c r="E30" s="2" t="s">
        <v>32</v>
      </c>
      <c r="F30">
        <v>0.02</v>
      </c>
      <c r="G30">
        <f t="shared" si="0"/>
        <v>109.96225200000001</v>
      </c>
    </row>
    <row r="31" spans="2:12">
      <c r="E31" s="2" t="s">
        <v>33</v>
      </c>
      <c r="F31">
        <v>2.4E-2</v>
      </c>
      <c r="G31">
        <f t="shared" si="0"/>
        <v>131.9547024</v>
      </c>
    </row>
    <row r="32" spans="2:12">
      <c r="E32" s="2" t="s">
        <v>35</v>
      </c>
      <c r="F32">
        <v>0.04</v>
      </c>
      <c r="G32">
        <f t="shared" si="0"/>
        <v>219.92450400000001</v>
      </c>
    </row>
    <row r="33" spans="5:7">
      <c r="E33" s="2" t="s">
        <v>36</v>
      </c>
      <c r="F33">
        <v>0.02</v>
      </c>
      <c r="G33">
        <f t="shared" si="0"/>
        <v>109.96225200000001</v>
      </c>
    </row>
    <row r="34" spans="5:7">
      <c r="E34" s="2" t="s">
        <v>37</v>
      </c>
      <c r="F34">
        <v>0.2</v>
      </c>
      <c r="G34">
        <f t="shared" si="0"/>
        <v>1099.6225200000001</v>
      </c>
    </row>
  </sheetData>
  <mergeCells count="4">
    <mergeCell ref="E16:F16"/>
    <mergeCell ref="E26:F26"/>
    <mergeCell ref="B1:C1"/>
    <mergeCell ref="H13:I13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2F984-2093-4B4C-8D92-AC01BE14FD3D}">
  <dimension ref="A1:N62"/>
  <sheetViews>
    <sheetView workbookViewId="0">
      <selection activeCell="C2" sqref="C2"/>
    </sheetView>
  </sheetViews>
  <sheetFormatPr defaultRowHeight="15"/>
  <cols>
    <col min="6" max="6" width="12" bestFit="1" customWidth="1"/>
    <col min="7" max="8" width="12" customWidth="1"/>
    <col min="9" max="9" width="12" bestFit="1" customWidth="1"/>
    <col min="10" max="11" width="12" customWidth="1"/>
    <col min="12" max="12" width="12" bestFit="1" customWidth="1"/>
    <col min="13" max="13" width="12" customWidth="1"/>
    <col min="14" max="14" width="8.85546875" bestFit="1" customWidth="1"/>
    <col min="15" max="15" width="9.5703125" bestFit="1" customWidth="1"/>
  </cols>
  <sheetData>
    <row r="1" spans="1:14">
      <c r="A1" t="s">
        <v>59</v>
      </c>
      <c r="B1" t="s">
        <v>60</v>
      </c>
      <c r="C1" t="s">
        <v>60</v>
      </c>
      <c r="D1" t="s">
        <v>61</v>
      </c>
      <c r="F1" t="s">
        <v>86</v>
      </c>
      <c r="G1" t="s">
        <v>90</v>
      </c>
      <c r="I1" t="s">
        <v>87</v>
      </c>
      <c r="J1" t="s">
        <v>91</v>
      </c>
      <c r="L1" t="s">
        <v>88</v>
      </c>
      <c r="M1" t="s">
        <v>92</v>
      </c>
    </row>
    <row r="2" spans="1:14">
      <c r="A2">
        <v>1000</v>
      </c>
      <c r="B2">
        <v>0.8</v>
      </c>
      <c r="C2" s="5">
        <v>0.8</v>
      </c>
      <c r="D2">
        <f t="shared" ref="D2:D56" si="0">C2*7127/A2</f>
        <v>5.7016</v>
      </c>
      <c r="E2">
        <v>1000</v>
      </c>
      <c r="F2">
        <f>A2/(60*Specification!$H$3*Specification!$H$6)*2*PI()*Specification!$C$17</f>
        <v>1.1082840750163994</v>
      </c>
      <c r="G2">
        <f>D2*Specification!$H$3*Specification!$H$6/Specification!$C$17</f>
        <v>538.73385826771653</v>
      </c>
      <c r="H2">
        <v>1000</v>
      </c>
      <c r="I2">
        <f>A2/(60*Specification!$H$4*Specification!$H$6)*2*PI()*Specification!$C$17</f>
        <v>2.2165681500327987</v>
      </c>
      <c r="J2">
        <f>D2*Specification!$H$4*Specification!$H$6/Specification!$C$17</f>
        <v>269.36692913385826</v>
      </c>
      <c r="K2">
        <v>1000</v>
      </c>
      <c r="L2">
        <f>A2/(60*Specification!$H$5*Specification!$H$6)*2*PI()*Specification!$C$17</f>
        <v>3.1665259286182832</v>
      </c>
      <c r="M2">
        <f>D2*Specification!$H$5*Specification!$H$6/Specification!$C$17</f>
        <v>188.55685039370078</v>
      </c>
      <c r="N2">
        <v>1000</v>
      </c>
    </row>
    <row r="3" spans="1:14">
      <c r="A3">
        <f>A2+100</f>
        <v>1100</v>
      </c>
      <c r="C3" s="5">
        <v>1.04</v>
      </c>
      <c r="D3">
        <f t="shared" si="0"/>
        <v>6.7382545454545451</v>
      </c>
      <c r="E3">
        <f>E2+100</f>
        <v>1100</v>
      </c>
      <c r="F3">
        <f>A3/(60*Specification!$H$3*Specification!$H$6)*2*PI()*Specification!$C$17</f>
        <v>1.2191124825180393</v>
      </c>
      <c r="G3">
        <f>D3*Specification!$H$3*Specification!$H$6/Specification!$C$17</f>
        <v>636.68546886184686</v>
      </c>
      <c r="H3">
        <f>H2+100</f>
        <v>1100</v>
      </c>
      <c r="I3">
        <f>A3/(60*Specification!$H$4*Specification!$H$6)*2*PI()*Specification!$C$17</f>
        <v>2.4382249650360786</v>
      </c>
      <c r="J3">
        <f>D3*Specification!$H$4*Specification!$H$6/Specification!$C$17</f>
        <v>318.34273443092343</v>
      </c>
      <c r="K3">
        <f>K2+100</f>
        <v>1100</v>
      </c>
      <c r="L3">
        <f>A3/(60*Specification!$H$5*Specification!$H$6)*2*PI()*Specification!$C$17</f>
        <v>3.4831785214801121</v>
      </c>
      <c r="M3">
        <f>D3*Specification!$H$5*Specification!$H$6/Specification!$C$17</f>
        <v>222.83991410164637</v>
      </c>
      <c r="N3">
        <f>N2+100</f>
        <v>1100</v>
      </c>
    </row>
    <row r="4" spans="1:14">
      <c r="A4">
        <f t="shared" ref="A4:A62" si="1">A3+100</f>
        <v>1200</v>
      </c>
      <c r="C4" s="5">
        <v>1.28</v>
      </c>
      <c r="D4">
        <f t="shared" si="0"/>
        <v>7.6021333333333327</v>
      </c>
      <c r="E4">
        <f t="shared" ref="E4:E62" si="2">E3+100</f>
        <v>1200</v>
      </c>
      <c r="F4">
        <f>A4/(60*Specification!$H$3*Specification!$H$6)*2*PI()*Specification!$C$17</f>
        <v>1.329940890019679</v>
      </c>
      <c r="G4">
        <f>D4*Specification!$H$3*Specification!$H$6/Specification!$C$17</f>
        <v>718.311811023622</v>
      </c>
      <c r="H4">
        <f t="shared" ref="H4:H62" si="3">H3+100</f>
        <v>1200</v>
      </c>
      <c r="I4">
        <f>A4/(60*Specification!$H$4*Specification!$H$6)*2*PI()*Specification!$C$17</f>
        <v>2.6598817800393579</v>
      </c>
      <c r="J4">
        <f>D4*Specification!$H$4*Specification!$H$6/Specification!$C$17</f>
        <v>359.155905511811</v>
      </c>
      <c r="K4">
        <f t="shared" ref="K4:K62" si="4">K3+100</f>
        <v>1200</v>
      </c>
      <c r="L4">
        <f>A4/(60*Specification!$H$5*Specification!$H$6)*2*PI()*Specification!$C$17</f>
        <v>3.7998311143419401</v>
      </c>
      <c r="M4">
        <f>D4*Specification!$H$5*Specification!$H$6/Specification!$C$17</f>
        <v>251.40913385826767</v>
      </c>
      <c r="N4">
        <f t="shared" ref="N4:N62" si="5">N3+100</f>
        <v>1200</v>
      </c>
    </row>
    <row r="5" spans="1:14">
      <c r="A5">
        <f t="shared" si="1"/>
        <v>1300</v>
      </c>
      <c r="C5" s="5">
        <v>1.52</v>
      </c>
      <c r="D5">
        <f t="shared" si="0"/>
        <v>8.3331076923076921</v>
      </c>
      <c r="E5">
        <f t="shared" si="2"/>
        <v>1300</v>
      </c>
      <c r="F5">
        <f>A5/(60*Specification!$H$3*Specification!$H$6)*2*PI()*Specification!$C$17</f>
        <v>1.4407692975213191</v>
      </c>
      <c r="G5">
        <f>D5*Specification!$H$3*Specification!$H$6/Specification!$C$17</f>
        <v>787.38025439127796</v>
      </c>
      <c r="H5">
        <f t="shared" si="3"/>
        <v>1300</v>
      </c>
      <c r="I5">
        <f>A5/(60*Specification!$H$4*Specification!$H$6)*2*PI()*Specification!$C$17</f>
        <v>2.8815385950426382</v>
      </c>
      <c r="J5">
        <f>D5*Specification!$H$4*Specification!$H$6/Specification!$C$17</f>
        <v>393.69012719563898</v>
      </c>
      <c r="K5">
        <f t="shared" si="4"/>
        <v>1300</v>
      </c>
      <c r="L5">
        <f>A5/(60*Specification!$H$5*Specification!$H$6)*2*PI()*Specification!$C$17</f>
        <v>4.116483707203769</v>
      </c>
      <c r="M5">
        <f>D5*Specification!$H$5*Specification!$H$6/Specification!$C$17</f>
        <v>275.58308903694729</v>
      </c>
      <c r="N5">
        <f t="shared" si="5"/>
        <v>1300</v>
      </c>
    </row>
    <row r="6" spans="1:14">
      <c r="A6">
        <f t="shared" si="1"/>
        <v>1400</v>
      </c>
      <c r="C6" s="5">
        <v>1.76</v>
      </c>
      <c r="D6">
        <f t="shared" si="0"/>
        <v>8.959657142857143</v>
      </c>
      <c r="E6">
        <f t="shared" si="2"/>
        <v>1400</v>
      </c>
      <c r="F6">
        <f>A6/(60*Specification!$H$3*Specification!$H$6)*2*PI()*Specification!$C$17</f>
        <v>1.5515977050229588</v>
      </c>
      <c r="G6">
        <f>D6*Specification!$H$3*Specification!$H$6/Specification!$C$17</f>
        <v>846.58177727784016</v>
      </c>
      <c r="H6">
        <f t="shared" si="3"/>
        <v>1400</v>
      </c>
      <c r="I6">
        <f>A6/(60*Specification!$H$4*Specification!$H$6)*2*PI()*Specification!$C$17</f>
        <v>3.1031954100459176</v>
      </c>
      <c r="J6">
        <f>D6*Specification!$H$4*Specification!$H$6/Specification!$C$17</f>
        <v>423.29088863892008</v>
      </c>
      <c r="K6">
        <f t="shared" si="4"/>
        <v>1400</v>
      </c>
      <c r="L6">
        <f>A6/(60*Specification!$H$5*Specification!$H$6)*2*PI()*Specification!$C$17</f>
        <v>4.4331363000655974</v>
      </c>
      <c r="M6">
        <f>D6*Specification!$H$5*Specification!$H$6/Specification!$C$17</f>
        <v>296.30362204724412</v>
      </c>
      <c r="N6">
        <f t="shared" si="5"/>
        <v>1400</v>
      </c>
    </row>
    <row r="7" spans="1:14">
      <c r="A7">
        <f t="shared" si="1"/>
        <v>1500</v>
      </c>
      <c r="B7">
        <v>2</v>
      </c>
      <c r="C7" s="5">
        <v>2</v>
      </c>
      <c r="D7">
        <f t="shared" si="0"/>
        <v>9.5026666666666664</v>
      </c>
      <c r="E7">
        <f t="shared" si="2"/>
        <v>1500</v>
      </c>
      <c r="F7">
        <f>A7/(60*Specification!$H$3*Specification!$H$6)*2*PI()*Specification!$C$17</f>
        <v>1.6624261125245989</v>
      </c>
      <c r="G7">
        <f>D7*Specification!$H$3*Specification!$H$6/Specification!$C$17</f>
        <v>897.8897637795277</v>
      </c>
      <c r="H7">
        <f t="shared" si="3"/>
        <v>1500</v>
      </c>
      <c r="I7">
        <f>A7/(60*Specification!$H$4*Specification!$H$6)*2*PI()*Specification!$C$17</f>
        <v>3.3248522250491979</v>
      </c>
      <c r="J7">
        <f>D7*Specification!$H$4*Specification!$H$6/Specification!$C$17</f>
        <v>448.94488188976385</v>
      </c>
      <c r="K7">
        <f t="shared" si="4"/>
        <v>1500</v>
      </c>
      <c r="L7">
        <f>A7/(60*Specification!$H$5*Specification!$H$6)*2*PI()*Specification!$C$17</f>
        <v>4.7497888929274259</v>
      </c>
      <c r="M7">
        <f>D7*Specification!$H$5*Specification!$H$6/Specification!$C$17</f>
        <v>314.26141732283463</v>
      </c>
      <c r="N7">
        <f t="shared" si="5"/>
        <v>1500</v>
      </c>
    </row>
    <row r="8" spans="1:14">
      <c r="A8">
        <f t="shared" si="1"/>
        <v>1600</v>
      </c>
      <c r="C8" s="5">
        <v>2.4</v>
      </c>
      <c r="D8">
        <f t="shared" si="0"/>
        <v>10.6905</v>
      </c>
      <c r="E8">
        <f t="shared" si="2"/>
        <v>1600</v>
      </c>
      <c r="F8">
        <f>A8/(60*Specification!$H$3*Specification!$H$6)*2*PI()*Specification!$C$17</f>
        <v>1.7732545200262388</v>
      </c>
      <c r="G8">
        <f>D8*Specification!$H$3*Specification!$H$6/Specification!$C$17</f>
        <v>1010.1259842519686</v>
      </c>
      <c r="H8">
        <f t="shared" si="3"/>
        <v>1600</v>
      </c>
      <c r="I8">
        <f>A8/(60*Specification!$H$4*Specification!$H$6)*2*PI()*Specification!$C$17</f>
        <v>3.5465090400524777</v>
      </c>
      <c r="J8">
        <f>D8*Specification!$H$4*Specification!$H$6/Specification!$C$17</f>
        <v>505.06299212598429</v>
      </c>
      <c r="K8">
        <f t="shared" si="4"/>
        <v>1600</v>
      </c>
      <c r="L8">
        <f>A8/(60*Specification!$H$5*Specification!$H$6)*2*PI()*Specification!$C$17</f>
        <v>5.0664414857892535</v>
      </c>
      <c r="M8">
        <f>D8*Specification!$H$5*Specification!$H$6/Specification!$C$17</f>
        <v>353.54409448818893</v>
      </c>
      <c r="N8">
        <f t="shared" si="5"/>
        <v>1600</v>
      </c>
    </row>
    <row r="9" spans="1:14">
      <c r="A9">
        <f t="shared" si="1"/>
        <v>1700</v>
      </c>
      <c r="C9" s="5">
        <v>2.8</v>
      </c>
      <c r="D9">
        <f t="shared" si="0"/>
        <v>11.738588235294117</v>
      </c>
      <c r="E9">
        <f t="shared" si="2"/>
        <v>1700</v>
      </c>
      <c r="F9">
        <f>A9/(60*Specification!$H$3*Specification!$H$6)*2*PI()*Specification!$C$17</f>
        <v>1.8840829275278785</v>
      </c>
      <c r="G9">
        <f>D9*Specification!$H$3*Specification!$H$6/Specification!$C$17</f>
        <v>1109.1579434923574</v>
      </c>
      <c r="H9">
        <f t="shared" si="3"/>
        <v>1700</v>
      </c>
      <c r="I9">
        <f>A9/(60*Specification!$H$4*Specification!$H$6)*2*PI()*Specification!$C$17</f>
        <v>3.7681658550557571</v>
      </c>
      <c r="J9">
        <f>D9*Specification!$H$4*Specification!$H$6/Specification!$C$17</f>
        <v>554.57897174617869</v>
      </c>
      <c r="K9">
        <f t="shared" si="4"/>
        <v>1700</v>
      </c>
      <c r="L9">
        <f>A9/(60*Specification!$H$5*Specification!$H$6)*2*PI()*Specification!$C$17</f>
        <v>5.3830940786510819</v>
      </c>
      <c r="M9">
        <f>D9*Specification!$H$5*Specification!$H$6/Specification!$C$17</f>
        <v>388.20528022232509</v>
      </c>
      <c r="N9">
        <f t="shared" si="5"/>
        <v>1700</v>
      </c>
    </row>
    <row r="10" spans="1:14">
      <c r="A10">
        <f t="shared" si="1"/>
        <v>1800</v>
      </c>
      <c r="C10" s="5">
        <v>3.2</v>
      </c>
      <c r="D10">
        <f t="shared" si="0"/>
        <v>12.670222222222224</v>
      </c>
      <c r="E10">
        <f t="shared" si="2"/>
        <v>1800</v>
      </c>
      <c r="F10">
        <f>A10/(60*Specification!$H$3*Specification!$H$6)*2*PI()*Specification!$C$17</f>
        <v>1.9949113350295187</v>
      </c>
      <c r="G10">
        <f>D10*Specification!$H$3*Specification!$H$6/Specification!$C$17</f>
        <v>1197.1863517060367</v>
      </c>
      <c r="H10">
        <f t="shared" si="3"/>
        <v>1800</v>
      </c>
      <c r="I10">
        <f>A10/(60*Specification!$H$4*Specification!$H$6)*2*PI()*Specification!$C$17</f>
        <v>3.9898226700590373</v>
      </c>
      <c r="J10">
        <f>D10*Specification!$H$4*Specification!$H$6/Specification!$C$17</f>
        <v>598.59317585301835</v>
      </c>
      <c r="K10">
        <f t="shared" si="4"/>
        <v>1800</v>
      </c>
      <c r="L10">
        <f>A10/(60*Specification!$H$5*Specification!$H$6)*2*PI()*Specification!$C$17</f>
        <v>5.6997466715129104</v>
      </c>
      <c r="M10">
        <f>D10*Specification!$H$5*Specification!$H$6/Specification!$C$17</f>
        <v>419.01522309711294</v>
      </c>
      <c r="N10">
        <f t="shared" si="5"/>
        <v>1800</v>
      </c>
    </row>
    <row r="11" spans="1:14">
      <c r="A11">
        <f t="shared" si="1"/>
        <v>1900</v>
      </c>
      <c r="C11" s="5">
        <v>3.6</v>
      </c>
      <c r="D11">
        <f t="shared" si="0"/>
        <v>13.503789473684211</v>
      </c>
      <c r="E11">
        <f t="shared" si="2"/>
        <v>1900</v>
      </c>
      <c r="F11">
        <f>A11/(60*Specification!$H$3*Specification!$H$6)*2*PI()*Specification!$C$17</f>
        <v>2.1057397425311586</v>
      </c>
      <c r="G11">
        <f>D11*Specification!$H$3*Specification!$H$6/Specification!$C$17</f>
        <v>1275.9486116866972</v>
      </c>
      <c r="H11">
        <f t="shared" si="3"/>
        <v>1900</v>
      </c>
      <c r="I11">
        <f>A11/(60*Specification!$H$4*Specification!$H$6)*2*PI()*Specification!$C$17</f>
        <v>4.2114794850623172</v>
      </c>
      <c r="J11">
        <f>D11*Specification!$H$4*Specification!$H$6/Specification!$C$17</f>
        <v>637.97430584334859</v>
      </c>
      <c r="K11">
        <f t="shared" si="4"/>
        <v>1900</v>
      </c>
      <c r="L11">
        <f>A11/(60*Specification!$H$5*Specification!$H$6)*2*PI()*Specification!$C$17</f>
        <v>6.0163992643747388</v>
      </c>
      <c r="M11">
        <f>D11*Specification!$H$5*Specification!$H$6/Specification!$C$17</f>
        <v>446.58201409034393</v>
      </c>
      <c r="N11">
        <f t="shared" si="5"/>
        <v>1900</v>
      </c>
    </row>
    <row r="12" spans="1:14">
      <c r="A12">
        <f t="shared" si="1"/>
        <v>2000</v>
      </c>
      <c r="B12">
        <v>4</v>
      </c>
      <c r="C12" s="5">
        <v>4</v>
      </c>
      <c r="D12">
        <f t="shared" si="0"/>
        <v>14.254</v>
      </c>
      <c r="E12">
        <f t="shared" si="2"/>
        <v>2000</v>
      </c>
      <c r="F12">
        <f>A12/(60*Specification!$H$3*Specification!$H$6)*2*PI()*Specification!$C$17</f>
        <v>2.2165681500327987</v>
      </c>
      <c r="G12">
        <f>D12*Specification!$H$3*Specification!$H$6/Specification!$C$17</f>
        <v>1346.8346456692914</v>
      </c>
      <c r="H12">
        <f t="shared" si="3"/>
        <v>2000</v>
      </c>
      <c r="I12">
        <f>A12/(60*Specification!$H$4*Specification!$H$6)*2*PI()*Specification!$C$17</f>
        <v>4.4331363000655974</v>
      </c>
      <c r="J12">
        <f>D12*Specification!$H$4*Specification!$H$6/Specification!$C$17</f>
        <v>673.41732283464569</v>
      </c>
      <c r="K12">
        <f t="shared" si="4"/>
        <v>2000</v>
      </c>
      <c r="L12">
        <f>A12/(60*Specification!$H$5*Specification!$H$6)*2*PI()*Specification!$C$17</f>
        <v>6.3330518572365664</v>
      </c>
      <c r="M12">
        <f>D12*Specification!$H$5*Specification!$H$6/Specification!$C$17</f>
        <v>471.39212598425189</v>
      </c>
      <c r="N12">
        <f t="shared" si="5"/>
        <v>2000</v>
      </c>
    </row>
    <row r="13" spans="1:14">
      <c r="A13">
        <f t="shared" si="1"/>
        <v>2100</v>
      </c>
      <c r="C13" s="5">
        <v>4.2</v>
      </c>
      <c r="D13">
        <f t="shared" si="0"/>
        <v>14.254000000000001</v>
      </c>
      <c r="E13">
        <f t="shared" si="2"/>
        <v>2100</v>
      </c>
      <c r="F13">
        <f>A13/(60*Specification!$H$3*Specification!$H$6)*2*PI()*Specification!$C$17</f>
        <v>2.3273965575344384</v>
      </c>
      <c r="G13">
        <f>D13*Specification!$H$3*Specification!$H$6/Specification!$C$17</f>
        <v>1346.8346456692916</v>
      </c>
      <c r="H13">
        <f t="shared" si="3"/>
        <v>2100</v>
      </c>
      <c r="I13">
        <f>A13/(60*Specification!$H$4*Specification!$H$6)*2*PI()*Specification!$C$17</f>
        <v>4.6547931150688768</v>
      </c>
      <c r="J13">
        <f>D13*Specification!$H$4*Specification!$H$6/Specification!$C$17</f>
        <v>673.4173228346458</v>
      </c>
      <c r="K13">
        <f t="shared" si="4"/>
        <v>2100</v>
      </c>
      <c r="L13">
        <f>A13/(60*Specification!$H$5*Specification!$H$6)*2*PI()*Specification!$C$17</f>
        <v>6.6497044500983957</v>
      </c>
      <c r="M13">
        <f>D13*Specification!$H$5*Specification!$H$6/Specification!$C$17</f>
        <v>471.39212598425195</v>
      </c>
      <c r="N13">
        <f t="shared" si="5"/>
        <v>2100</v>
      </c>
    </row>
    <row r="14" spans="1:14">
      <c r="A14">
        <f t="shared" si="1"/>
        <v>2200</v>
      </c>
      <c r="C14" s="5">
        <v>4.4000000000000004</v>
      </c>
      <c r="D14">
        <f t="shared" si="0"/>
        <v>14.254000000000001</v>
      </c>
      <c r="E14">
        <f t="shared" si="2"/>
        <v>2200</v>
      </c>
      <c r="F14">
        <f>A14/(60*Specification!$H$3*Specification!$H$6)*2*PI()*Specification!$C$17</f>
        <v>2.4382249650360786</v>
      </c>
      <c r="G14">
        <f>D14*Specification!$H$3*Specification!$H$6/Specification!$C$17</f>
        <v>1346.8346456692916</v>
      </c>
      <c r="H14">
        <f t="shared" si="3"/>
        <v>2200</v>
      </c>
      <c r="I14">
        <f>A14/(60*Specification!$H$4*Specification!$H$6)*2*PI()*Specification!$C$17</f>
        <v>4.8764499300721571</v>
      </c>
      <c r="J14">
        <f>D14*Specification!$H$4*Specification!$H$6/Specification!$C$17</f>
        <v>673.4173228346458</v>
      </c>
      <c r="K14">
        <f t="shared" si="4"/>
        <v>2200</v>
      </c>
      <c r="L14">
        <f>A14/(60*Specification!$H$5*Specification!$H$6)*2*PI()*Specification!$C$17</f>
        <v>6.9663570429602242</v>
      </c>
      <c r="M14">
        <f>D14*Specification!$H$5*Specification!$H$6/Specification!$C$17</f>
        <v>471.39212598425195</v>
      </c>
      <c r="N14">
        <f t="shared" si="5"/>
        <v>2200</v>
      </c>
    </row>
    <row r="15" spans="1:14">
      <c r="A15">
        <f t="shared" si="1"/>
        <v>2300</v>
      </c>
      <c r="C15" s="5">
        <v>4.5999999999999996</v>
      </c>
      <c r="D15">
        <f t="shared" si="0"/>
        <v>14.254</v>
      </c>
      <c r="E15">
        <f t="shared" si="2"/>
        <v>2300</v>
      </c>
      <c r="F15">
        <f>A15/(60*Specification!$H$3*Specification!$H$6)*2*PI()*Specification!$C$17</f>
        <v>2.5490533725377182</v>
      </c>
      <c r="G15">
        <f>D15*Specification!$H$3*Specification!$H$6/Specification!$C$17</f>
        <v>1346.8346456692914</v>
      </c>
      <c r="H15">
        <f t="shared" si="3"/>
        <v>2300</v>
      </c>
      <c r="I15">
        <f>A15/(60*Specification!$H$4*Specification!$H$6)*2*PI()*Specification!$C$17</f>
        <v>5.0981067450754365</v>
      </c>
      <c r="J15">
        <f>D15*Specification!$H$4*Specification!$H$6/Specification!$C$17</f>
        <v>673.41732283464569</v>
      </c>
      <c r="K15">
        <f t="shared" si="4"/>
        <v>2300</v>
      </c>
      <c r="L15">
        <f>A15/(60*Specification!$H$5*Specification!$H$6)*2*PI()*Specification!$C$17</f>
        <v>7.2830096358220517</v>
      </c>
      <c r="M15">
        <f>D15*Specification!$H$5*Specification!$H$6/Specification!$C$17</f>
        <v>471.39212598425189</v>
      </c>
      <c r="N15">
        <f t="shared" si="5"/>
        <v>2300</v>
      </c>
    </row>
    <row r="16" spans="1:14">
      <c r="A16">
        <f t="shared" si="1"/>
        <v>2400</v>
      </c>
      <c r="C16" s="5">
        <v>4.8</v>
      </c>
      <c r="D16">
        <f t="shared" si="0"/>
        <v>14.254</v>
      </c>
      <c r="E16">
        <f t="shared" si="2"/>
        <v>2400</v>
      </c>
      <c r="F16">
        <f>A16/(60*Specification!$H$3*Specification!$H$6)*2*PI()*Specification!$C$17</f>
        <v>2.6598817800393579</v>
      </c>
      <c r="G16">
        <f>D16*Specification!$H$3*Specification!$H$6/Specification!$C$17</f>
        <v>1346.8346456692914</v>
      </c>
      <c r="H16">
        <f t="shared" si="3"/>
        <v>2400</v>
      </c>
      <c r="I16">
        <f>A16/(60*Specification!$H$4*Specification!$H$6)*2*PI()*Specification!$C$17</f>
        <v>5.3197635600787159</v>
      </c>
      <c r="J16">
        <f>D16*Specification!$H$4*Specification!$H$6/Specification!$C$17</f>
        <v>673.41732283464569</v>
      </c>
      <c r="K16">
        <f t="shared" si="4"/>
        <v>2400</v>
      </c>
      <c r="L16">
        <f>A16/(60*Specification!$H$5*Specification!$H$6)*2*PI()*Specification!$C$17</f>
        <v>7.5996622286838802</v>
      </c>
      <c r="M16">
        <f>D16*Specification!$H$5*Specification!$H$6/Specification!$C$17</f>
        <v>471.39212598425189</v>
      </c>
      <c r="N16">
        <f t="shared" si="5"/>
        <v>2400</v>
      </c>
    </row>
    <row r="17" spans="1:14">
      <c r="A17">
        <f t="shared" si="1"/>
        <v>2500</v>
      </c>
      <c r="B17">
        <v>5</v>
      </c>
      <c r="C17" s="5">
        <v>5</v>
      </c>
      <c r="D17">
        <f t="shared" si="0"/>
        <v>14.254</v>
      </c>
      <c r="E17">
        <f t="shared" si="2"/>
        <v>2500</v>
      </c>
      <c r="F17">
        <f>A17/(60*Specification!$H$3*Specification!$H$6)*2*PI()*Specification!$C$17</f>
        <v>2.7707101875409976</v>
      </c>
      <c r="G17">
        <f>D17*Specification!$H$3*Specification!$H$6/Specification!$C$17</f>
        <v>1346.8346456692914</v>
      </c>
      <c r="H17">
        <f t="shared" si="3"/>
        <v>2500</v>
      </c>
      <c r="I17">
        <f>A17/(60*Specification!$H$4*Specification!$H$6)*2*PI()*Specification!$C$17</f>
        <v>5.5414203750819953</v>
      </c>
      <c r="J17">
        <f>D17*Specification!$H$4*Specification!$H$6/Specification!$C$17</f>
        <v>673.41732283464569</v>
      </c>
      <c r="K17">
        <f t="shared" si="4"/>
        <v>2500</v>
      </c>
      <c r="L17">
        <f>A17/(60*Specification!$H$5*Specification!$H$6)*2*PI()*Specification!$C$17</f>
        <v>7.9163148215457086</v>
      </c>
      <c r="M17">
        <f>D17*Specification!$H$5*Specification!$H$6/Specification!$C$17</f>
        <v>471.39212598425189</v>
      </c>
      <c r="N17">
        <f t="shared" si="5"/>
        <v>2500</v>
      </c>
    </row>
    <row r="18" spans="1:14">
      <c r="A18">
        <f t="shared" si="1"/>
        <v>2600</v>
      </c>
      <c r="C18" s="5">
        <v>5.4</v>
      </c>
      <c r="D18">
        <f t="shared" si="0"/>
        <v>14.80223076923077</v>
      </c>
      <c r="E18">
        <f t="shared" si="2"/>
        <v>2600</v>
      </c>
      <c r="F18">
        <f>A18/(60*Specification!$H$3*Specification!$H$6)*2*PI()*Specification!$C$17</f>
        <v>2.8815385950426382</v>
      </c>
      <c r="G18">
        <f>D18*Specification!$H$3*Specification!$H$6/Specification!$C$17</f>
        <v>1398.6359781950334</v>
      </c>
      <c r="H18">
        <f t="shared" si="3"/>
        <v>2600</v>
      </c>
      <c r="I18">
        <f>A18/(60*Specification!$H$4*Specification!$H$6)*2*PI()*Specification!$C$17</f>
        <v>5.7630771900852764</v>
      </c>
      <c r="J18">
        <f>D18*Specification!$H$4*Specification!$H$6/Specification!$C$17</f>
        <v>699.31798909751672</v>
      </c>
      <c r="K18">
        <f t="shared" si="4"/>
        <v>2600</v>
      </c>
      <c r="L18">
        <f>A18/(60*Specification!$H$5*Specification!$H$6)*2*PI()*Specification!$C$17</f>
        <v>8.232967414407538</v>
      </c>
      <c r="M18">
        <f>D18*Specification!$H$5*Specification!$H$6/Specification!$C$17</f>
        <v>489.52259236826166</v>
      </c>
      <c r="N18">
        <f t="shared" si="5"/>
        <v>2600</v>
      </c>
    </row>
    <row r="19" spans="1:14">
      <c r="A19">
        <f t="shared" si="1"/>
        <v>2700</v>
      </c>
      <c r="C19" s="5">
        <v>5.8</v>
      </c>
      <c r="D19">
        <f t="shared" si="0"/>
        <v>15.309851851851851</v>
      </c>
      <c r="E19">
        <f t="shared" si="2"/>
        <v>2700</v>
      </c>
      <c r="F19">
        <f>A19/(60*Specification!$H$3*Specification!$H$6)*2*PI()*Specification!$C$17</f>
        <v>2.9923670025442779</v>
      </c>
      <c r="G19">
        <f>D19*Specification!$H$3*Specification!$H$6/Specification!$C$17</f>
        <v>1446.6001749781276</v>
      </c>
      <c r="H19">
        <f t="shared" si="3"/>
        <v>2700</v>
      </c>
      <c r="I19">
        <f>A19/(60*Specification!$H$4*Specification!$H$6)*2*PI()*Specification!$C$17</f>
        <v>5.9847340050885558</v>
      </c>
      <c r="J19">
        <f>D19*Specification!$H$4*Specification!$H$6/Specification!$C$17</f>
        <v>723.3000874890638</v>
      </c>
      <c r="K19">
        <f t="shared" si="4"/>
        <v>2700</v>
      </c>
      <c r="L19">
        <f>A19/(60*Specification!$H$5*Specification!$H$6)*2*PI()*Specification!$C$17</f>
        <v>8.5496200072693664</v>
      </c>
      <c r="M19">
        <f>D19*Specification!$H$5*Specification!$H$6/Specification!$C$17</f>
        <v>506.31006124234472</v>
      </c>
      <c r="N19">
        <f t="shared" si="5"/>
        <v>2700</v>
      </c>
    </row>
    <row r="20" spans="1:14">
      <c r="A20">
        <f t="shared" si="1"/>
        <v>2800</v>
      </c>
      <c r="C20" s="5">
        <v>6.2</v>
      </c>
      <c r="D20">
        <f t="shared" si="0"/>
        <v>15.781214285714286</v>
      </c>
      <c r="E20">
        <f t="shared" si="2"/>
        <v>2800</v>
      </c>
      <c r="F20">
        <f>A20/(60*Specification!$H$3*Specification!$H$6)*2*PI()*Specification!$C$17</f>
        <v>3.1031954100459176</v>
      </c>
      <c r="G20">
        <f>D20*Specification!$H$3*Specification!$H$6/Specification!$C$17</f>
        <v>1491.138357705287</v>
      </c>
      <c r="H20">
        <f t="shared" si="3"/>
        <v>2800</v>
      </c>
      <c r="I20">
        <f>A20/(60*Specification!$H$4*Specification!$H$6)*2*PI()*Specification!$C$17</f>
        <v>6.2063908200918352</v>
      </c>
      <c r="J20">
        <f>D20*Specification!$H$4*Specification!$H$6/Specification!$C$17</f>
        <v>745.56917885264352</v>
      </c>
      <c r="K20">
        <f t="shared" si="4"/>
        <v>2800</v>
      </c>
      <c r="L20">
        <f>A20/(60*Specification!$H$5*Specification!$H$6)*2*PI()*Specification!$C$17</f>
        <v>8.8662726001311949</v>
      </c>
      <c r="M20">
        <f>D20*Specification!$H$5*Specification!$H$6/Specification!$C$17</f>
        <v>521.89842519685044</v>
      </c>
      <c r="N20">
        <f t="shared" si="5"/>
        <v>2800</v>
      </c>
    </row>
    <row r="21" spans="1:14">
      <c r="A21">
        <f t="shared" si="1"/>
        <v>2900</v>
      </c>
      <c r="C21" s="5">
        <v>6.6</v>
      </c>
      <c r="D21">
        <f t="shared" si="0"/>
        <v>16.220068965517239</v>
      </c>
      <c r="E21">
        <f t="shared" si="2"/>
        <v>2900</v>
      </c>
      <c r="F21">
        <f>A21/(60*Specification!$H$3*Specification!$H$6)*2*PI()*Specification!$C$17</f>
        <v>3.2140238175475582</v>
      </c>
      <c r="G21">
        <f>D21*Specification!$H$3*Specification!$H$6/Specification!$C$17</f>
        <v>1532.6049416236763</v>
      </c>
      <c r="H21">
        <f t="shared" si="3"/>
        <v>2900</v>
      </c>
      <c r="I21">
        <f>A21/(60*Specification!$H$4*Specification!$H$6)*2*PI()*Specification!$C$17</f>
        <v>6.4280476350951163</v>
      </c>
      <c r="J21">
        <f>D21*Specification!$H$4*Specification!$H$6/Specification!$C$17</f>
        <v>766.30247081183813</v>
      </c>
      <c r="K21">
        <f t="shared" si="4"/>
        <v>2900</v>
      </c>
      <c r="L21">
        <f>A21/(60*Specification!$H$5*Specification!$H$6)*2*PI()*Specification!$C$17</f>
        <v>9.1829251929930216</v>
      </c>
      <c r="M21">
        <f>D21*Specification!$H$5*Specification!$H$6/Specification!$C$17</f>
        <v>536.41172956828666</v>
      </c>
      <c r="N21">
        <f t="shared" si="5"/>
        <v>2900</v>
      </c>
    </row>
    <row r="22" spans="1:14">
      <c r="A22">
        <f t="shared" si="1"/>
        <v>3000</v>
      </c>
      <c r="B22">
        <v>7</v>
      </c>
      <c r="C22" s="5">
        <v>7</v>
      </c>
      <c r="D22">
        <f t="shared" si="0"/>
        <v>16.629666666666665</v>
      </c>
      <c r="E22">
        <f t="shared" si="2"/>
        <v>3000</v>
      </c>
      <c r="F22">
        <f>A22/(60*Specification!$H$3*Specification!$H$6)*2*PI()*Specification!$C$17</f>
        <v>3.3248522250491979</v>
      </c>
      <c r="G22">
        <f>D22*Specification!$H$3*Specification!$H$6/Specification!$C$17</f>
        <v>1571.3070866141732</v>
      </c>
      <c r="H22">
        <f t="shared" si="3"/>
        <v>3000</v>
      </c>
      <c r="I22">
        <f>A22/(60*Specification!$H$4*Specification!$H$6)*2*PI()*Specification!$C$17</f>
        <v>6.6497044500983957</v>
      </c>
      <c r="J22">
        <f>D22*Specification!$H$4*Specification!$H$6/Specification!$C$17</f>
        <v>785.65354330708658</v>
      </c>
      <c r="K22">
        <f t="shared" si="4"/>
        <v>3000</v>
      </c>
      <c r="L22">
        <f>A22/(60*Specification!$H$5*Specification!$H$6)*2*PI()*Specification!$C$17</f>
        <v>9.4995777858548518</v>
      </c>
      <c r="M22">
        <f>D22*Specification!$H$5*Specification!$H$6/Specification!$C$17</f>
        <v>549.95748031496055</v>
      </c>
      <c r="N22">
        <f t="shared" si="5"/>
        <v>3000</v>
      </c>
    </row>
    <row r="23" spans="1:14">
      <c r="A23">
        <f t="shared" si="1"/>
        <v>3100</v>
      </c>
      <c r="C23" s="5">
        <v>7.5</v>
      </c>
      <c r="D23">
        <f t="shared" si="0"/>
        <v>17.24274193548387</v>
      </c>
      <c r="E23">
        <f t="shared" si="2"/>
        <v>3100</v>
      </c>
      <c r="F23">
        <f>A23/(60*Specification!$H$3*Specification!$H$6)*2*PI()*Specification!$C$17</f>
        <v>3.4356806325508376</v>
      </c>
      <c r="G23">
        <f>D23*Specification!$H$3*Specification!$H$6/Specification!$C$17</f>
        <v>1629.2354584709169</v>
      </c>
      <c r="H23">
        <f t="shared" si="3"/>
        <v>3100</v>
      </c>
      <c r="I23">
        <f>A23/(60*Specification!$H$4*Specification!$H$6)*2*PI()*Specification!$C$17</f>
        <v>6.8713612651016751</v>
      </c>
      <c r="J23">
        <f>D23*Specification!$H$4*Specification!$H$6/Specification!$C$17</f>
        <v>814.61772923545846</v>
      </c>
      <c r="K23">
        <f t="shared" si="4"/>
        <v>3100</v>
      </c>
      <c r="L23">
        <f>A23/(60*Specification!$H$5*Specification!$H$6)*2*PI()*Specification!$C$17</f>
        <v>9.8162303787166802</v>
      </c>
      <c r="M23">
        <f>D23*Specification!$H$5*Specification!$H$6/Specification!$C$17</f>
        <v>570.23241046482087</v>
      </c>
      <c r="N23">
        <f t="shared" si="5"/>
        <v>3100</v>
      </c>
    </row>
    <row r="24" spans="1:14">
      <c r="A24">
        <f t="shared" si="1"/>
        <v>3200</v>
      </c>
      <c r="C24" s="5">
        <v>8</v>
      </c>
      <c r="D24">
        <f t="shared" si="0"/>
        <v>17.817499999999999</v>
      </c>
      <c r="E24">
        <f t="shared" si="2"/>
        <v>3200</v>
      </c>
      <c r="F24">
        <f>A24/(60*Specification!$H$3*Specification!$H$6)*2*PI()*Specification!$C$17</f>
        <v>3.5465090400524777</v>
      </c>
      <c r="G24">
        <f>D24*Specification!$H$3*Specification!$H$6/Specification!$C$17</f>
        <v>1683.543307086614</v>
      </c>
      <c r="H24">
        <f t="shared" si="3"/>
        <v>3200</v>
      </c>
      <c r="I24">
        <f>A24/(60*Specification!$H$4*Specification!$H$6)*2*PI()*Specification!$C$17</f>
        <v>7.0930180801049554</v>
      </c>
      <c r="J24">
        <f>D24*Specification!$H$4*Specification!$H$6/Specification!$C$17</f>
        <v>841.77165354330702</v>
      </c>
      <c r="K24">
        <f t="shared" si="4"/>
        <v>3200</v>
      </c>
      <c r="L24">
        <f>A24/(60*Specification!$H$5*Specification!$H$6)*2*PI()*Specification!$C$17</f>
        <v>10.132882971578507</v>
      </c>
      <c r="M24">
        <f>D24*Specification!$H$5*Specification!$H$6/Specification!$C$17</f>
        <v>589.24015748031502</v>
      </c>
      <c r="N24">
        <f t="shared" si="5"/>
        <v>3200</v>
      </c>
    </row>
    <row r="25" spans="1:14">
      <c r="A25">
        <f t="shared" si="1"/>
        <v>3300</v>
      </c>
      <c r="C25" s="5">
        <v>8.5</v>
      </c>
      <c r="D25">
        <f t="shared" si="0"/>
        <v>18.357424242424244</v>
      </c>
      <c r="E25">
        <f t="shared" si="2"/>
        <v>3300</v>
      </c>
      <c r="F25">
        <f>A25/(60*Specification!$H$3*Specification!$H$6)*2*PI()*Specification!$C$17</f>
        <v>3.6573374475541174</v>
      </c>
      <c r="G25">
        <f>D25*Specification!$H$3*Specification!$H$6/Specification!$C$17</f>
        <v>1734.5597709377237</v>
      </c>
      <c r="H25">
        <f t="shared" si="3"/>
        <v>3300</v>
      </c>
      <c r="I25">
        <f>A25/(60*Specification!$H$4*Specification!$H$6)*2*PI()*Specification!$C$17</f>
        <v>7.3146748951082348</v>
      </c>
      <c r="J25">
        <f>D25*Specification!$H$4*Specification!$H$6/Specification!$C$17</f>
        <v>867.27988546886183</v>
      </c>
      <c r="K25">
        <f t="shared" si="4"/>
        <v>3300</v>
      </c>
      <c r="L25">
        <f>A25/(60*Specification!$H$5*Specification!$H$6)*2*PI()*Specification!$C$17</f>
        <v>10.449535564440337</v>
      </c>
      <c r="M25">
        <f>D25*Specification!$H$5*Specification!$H$6/Specification!$C$17</f>
        <v>607.09591982820325</v>
      </c>
      <c r="N25">
        <f t="shared" si="5"/>
        <v>3300</v>
      </c>
    </row>
    <row r="26" spans="1:14">
      <c r="A26">
        <f t="shared" si="1"/>
        <v>3400</v>
      </c>
      <c r="C26" s="5">
        <v>9</v>
      </c>
      <c r="D26">
        <f t="shared" si="0"/>
        <v>18.865588235294119</v>
      </c>
      <c r="E26">
        <f t="shared" si="2"/>
        <v>3400</v>
      </c>
      <c r="F26">
        <f>A26/(60*Specification!$H$3*Specification!$H$6)*2*PI()*Specification!$C$17</f>
        <v>3.7681658550557571</v>
      </c>
      <c r="G26">
        <f>D26*Specification!$H$3*Specification!$H$6/Specification!$C$17</f>
        <v>1782.5752663270034</v>
      </c>
      <c r="H26">
        <f t="shared" si="3"/>
        <v>3400</v>
      </c>
      <c r="I26">
        <f>A26/(60*Specification!$H$4*Specification!$H$6)*2*PI()*Specification!$C$17</f>
        <v>7.5363317101115141</v>
      </c>
      <c r="J26">
        <f>D26*Specification!$H$4*Specification!$H$6/Specification!$C$17</f>
        <v>891.28763316350171</v>
      </c>
      <c r="K26">
        <f t="shared" si="4"/>
        <v>3400</v>
      </c>
      <c r="L26">
        <f>A26/(60*Specification!$H$5*Specification!$H$6)*2*PI()*Specification!$C$17</f>
        <v>10.766188157302164</v>
      </c>
      <c r="M26">
        <f>D26*Specification!$H$5*Specification!$H$6/Specification!$C$17</f>
        <v>623.90134321445112</v>
      </c>
      <c r="N26">
        <f t="shared" si="5"/>
        <v>3400</v>
      </c>
    </row>
    <row r="27" spans="1:14">
      <c r="A27">
        <f t="shared" si="1"/>
        <v>3500</v>
      </c>
      <c r="B27">
        <v>9.5</v>
      </c>
      <c r="C27" s="5">
        <v>9.5</v>
      </c>
      <c r="D27">
        <f t="shared" si="0"/>
        <v>19.344714285714286</v>
      </c>
      <c r="E27">
        <f t="shared" si="2"/>
        <v>3500</v>
      </c>
      <c r="F27">
        <f>A27/(60*Specification!$H$3*Specification!$H$6)*2*PI()*Specification!$C$17</f>
        <v>3.8789942625573977</v>
      </c>
      <c r="G27">
        <f>D27*Specification!$H$3*Specification!$H$6/Specification!$C$17</f>
        <v>1827.8470191226099</v>
      </c>
      <c r="H27">
        <f t="shared" si="3"/>
        <v>3500</v>
      </c>
      <c r="I27">
        <f>A27/(60*Specification!$H$4*Specification!$H$6)*2*PI()*Specification!$C$17</f>
        <v>7.7579885251147953</v>
      </c>
      <c r="J27">
        <f>D27*Specification!$H$4*Specification!$H$6/Specification!$C$17</f>
        <v>913.92350956130497</v>
      </c>
      <c r="K27">
        <f t="shared" si="4"/>
        <v>3500</v>
      </c>
      <c r="L27">
        <f>A27/(60*Specification!$H$5*Specification!$H$6)*2*PI()*Specification!$C$17</f>
        <v>11.082840750163991</v>
      </c>
      <c r="M27">
        <f>D27*Specification!$H$5*Specification!$H$6/Specification!$C$17</f>
        <v>639.7464566929134</v>
      </c>
      <c r="N27">
        <f t="shared" si="5"/>
        <v>3500</v>
      </c>
    </row>
    <row r="28" spans="1:14">
      <c r="A28">
        <f t="shared" si="1"/>
        <v>3600</v>
      </c>
      <c r="C28" s="5">
        <v>9.6999999999999993</v>
      </c>
      <c r="D28">
        <f t="shared" si="0"/>
        <v>19.203305555555556</v>
      </c>
      <c r="E28">
        <f t="shared" si="2"/>
        <v>3600</v>
      </c>
      <c r="F28">
        <f>A28/(60*Specification!$H$3*Specification!$H$6)*2*PI()*Specification!$C$17</f>
        <v>3.9898226700590373</v>
      </c>
      <c r="G28">
        <f>D28*Specification!$H$3*Specification!$H$6/Specification!$C$17</f>
        <v>1814.4855643044618</v>
      </c>
      <c r="H28">
        <f t="shared" si="3"/>
        <v>3600</v>
      </c>
      <c r="I28">
        <f>A28/(60*Specification!$H$4*Specification!$H$6)*2*PI()*Specification!$C$17</f>
        <v>7.9796453401180747</v>
      </c>
      <c r="J28">
        <f>D28*Specification!$H$4*Specification!$H$6/Specification!$C$17</f>
        <v>907.24278215223092</v>
      </c>
      <c r="K28">
        <f t="shared" si="4"/>
        <v>3600</v>
      </c>
      <c r="L28">
        <f>A28/(60*Specification!$H$5*Specification!$H$6)*2*PI()*Specification!$C$17</f>
        <v>11.399493343025821</v>
      </c>
      <c r="M28">
        <f>D28*Specification!$H$5*Specification!$H$6/Specification!$C$17</f>
        <v>635.06994750656168</v>
      </c>
      <c r="N28">
        <f t="shared" si="5"/>
        <v>3600</v>
      </c>
    </row>
    <row r="29" spans="1:14">
      <c r="A29">
        <f t="shared" si="1"/>
        <v>3700</v>
      </c>
      <c r="C29" s="5">
        <v>9.9</v>
      </c>
      <c r="D29">
        <f t="shared" si="0"/>
        <v>19.06954054054054</v>
      </c>
      <c r="E29">
        <f t="shared" si="2"/>
        <v>3700</v>
      </c>
      <c r="F29">
        <f>A29/(60*Specification!$H$3*Specification!$H$6)*2*PI()*Specification!$C$17</f>
        <v>4.100651077560677</v>
      </c>
      <c r="G29">
        <f>D29*Specification!$H$3*Specification!$H$6/Specification!$C$17</f>
        <v>1801.8463502872953</v>
      </c>
      <c r="H29">
        <f t="shared" si="3"/>
        <v>3700</v>
      </c>
      <c r="I29">
        <f>A29/(60*Specification!$H$4*Specification!$H$6)*2*PI()*Specification!$C$17</f>
        <v>8.2013021551213541</v>
      </c>
      <c r="J29">
        <f>D29*Specification!$H$4*Specification!$H$6/Specification!$C$17</f>
        <v>900.92317514364765</v>
      </c>
      <c r="K29">
        <f t="shared" si="4"/>
        <v>3700</v>
      </c>
      <c r="L29">
        <f>A29/(60*Specification!$H$5*Specification!$H$6)*2*PI()*Specification!$C$17</f>
        <v>11.716145935887647</v>
      </c>
      <c r="M29">
        <f>D29*Specification!$H$5*Specification!$H$6/Specification!$C$17</f>
        <v>630.6462226005533</v>
      </c>
      <c r="N29">
        <f t="shared" si="5"/>
        <v>3700</v>
      </c>
    </row>
    <row r="30" spans="1:14">
      <c r="A30">
        <f t="shared" si="1"/>
        <v>3800</v>
      </c>
      <c r="C30" s="5">
        <v>10.1</v>
      </c>
      <c r="D30">
        <f t="shared" si="0"/>
        <v>18.942815789473684</v>
      </c>
      <c r="E30">
        <f t="shared" si="2"/>
        <v>3800</v>
      </c>
      <c r="F30">
        <f>A30/(60*Specification!$H$3*Specification!$H$6)*2*PI()*Specification!$C$17</f>
        <v>4.2114794850623172</v>
      </c>
      <c r="G30">
        <f>D30*Specification!$H$3*Specification!$H$6/Specification!$C$17</f>
        <v>1789.8723580605056</v>
      </c>
      <c r="H30">
        <f t="shared" si="3"/>
        <v>3800</v>
      </c>
      <c r="I30">
        <f>A30/(60*Specification!$H$4*Specification!$H$6)*2*PI()*Specification!$C$17</f>
        <v>8.4229589701246343</v>
      </c>
      <c r="J30">
        <f>D30*Specification!$H$4*Specification!$H$6/Specification!$C$17</f>
        <v>894.93617903025279</v>
      </c>
      <c r="K30">
        <f t="shared" si="4"/>
        <v>3800</v>
      </c>
      <c r="L30">
        <f>A30/(60*Specification!$H$5*Specification!$H$6)*2*PI()*Specification!$C$17</f>
        <v>12.032798528749478</v>
      </c>
      <c r="M30">
        <f>D30*Specification!$H$5*Specification!$H$6/Specification!$C$17</f>
        <v>626.45532532117693</v>
      </c>
      <c r="N30">
        <f t="shared" si="5"/>
        <v>3800</v>
      </c>
    </row>
    <row r="31" spans="1:14">
      <c r="A31">
        <f t="shared" si="1"/>
        <v>3900</v>
      </c>
      <c r="C31" s="5">
        <v>10.3</v>
      </c>
      <c r="D31">
        <f t="shared" si="0"/>
        <v>18.822589743589745</v>
      </c>
      <c r="E31">
        <f t="shared" si="2"/>
        <v>3900</v>
      </c>
      <c r="F31">
        <f>A31/(60*Specification!$H$3*Specification!$H$6)*2*PI()*Specification!$C$17</f>
        <v>4.3223078925639564</v>
      </c>
      <c r="G31">
        <f>D31*Specification!$H$3*Specification!$H$6/Specification!$C$17</f>
        <v>1778.5124167171414</v>
      </c>
      <c r="H31">
        <f t="shared" si="3"/>
        <v>3900</v>
      </c>
      <c r="I31">
        <f>A31/(60*Specification!$H$4*Specification!$H$6)*2*PI()*Specification!$C$17</f>
        <v>8.6446157851279128</v>
      </c>
      <c r="J31">
        <f>D31*Specification!$H$4*Specification!$H$6/Specification!$C$17</f>
        <v>889.25620835857069</v>
      </c>
      <c r="K31">
        <f t="shared" si="4"/>
        <v>3900</v>
      </c>
      <c r="L31">
        <f>A31/(60*Specification!$H$5*Specification!$H$6)*2*PI()*Specification!$C$17</f>
        <v>12.349451121611308</v>
      </c>
      <c r="M31">
        <f>D31*Specification!$H$5*Specification!$H$6/Specification!$C$17</f>
        <v>622.47934585099949</v>
      </c>
      <c r="N31">
        <f t="shared" si="5"/>
        <v>3900</v>
      </c>
    </row>
    <row r="32" spans="1:14">
      <c r="A32">
        <f t="shared" si="1"/>
        <v>4000</v>
      </c>
      <c r="B32">
        <v>10.5</v>
      </c>
      <c r="C32" s="5">
        <v>10.5</v>
      </c>
      <c r="D32">
        <f t="shared" si="0"/>
        <v>18.708375</v>
      </c>
      <c r="E32">
        <f t="shared" si="2"/>
        <v>4000</v>
      </c>
      <c r="F32">
        <f>A32/(60*Specification!$H$3*Specification!$H$6)*2*PI()*Specification!$C$17</f>
        <v>4.4331363000655974</v>
      </c>
      <c r="G32">
        <f>D32*Specification!$H$3*Specification!$H$6/Specification!$C$17</f>
        <v>1767.7204724409448</v>
      </c>
      <c r="H32">
        <f t="shared" si="3"/>
        <v>4000</v>
      </c>
      <c r="I32">
        <f>A32/(60*Specification!$H$4*Specification!$H$6)*2*PI()*Specification!$C$17</f>
        <v>8.8662726001311949</v>
      </c>
      <c r="J32">
        <f>D32*Specification!$H$4*Specification!$H$6/Specification!$C$17</f>
        <v>883.86023622047242</v>
      </c>
      <c r="K32">
        <f t="shared" si="4"/>
        <v>4000</v>
      </c>
      <c r="L32">
        <f>A32/(60*Specification!$H$5*Specification!$H$6)*2*PI()*Specification!$C$17</f>
        <v>12.666103714473133</v>
      </c>
      <c r="M32">
        <f>D32*Specification!$H$5*Specification!$H$6/Specification!$C$17</f>
        <v>618.70216535433076</v>
      </c>
      <c r="N32">
        <f t="shared" si="5"/>
        <v>4000</v>
      </c>
    </row>
    <row r="33" spans="1:14">
      <c r="A33">
        <f t="shared" si="1"/>
        <v>4100</v>
      </c>
      <c r="C33" s="5">
        <v>10.8</v>
      </c>
      <c r="D33">
        <f t="shared" si="0"/>
        <v>18.773560975609758</v>
      </c>
      <c r="E33">
        <f t="shared" si="2"/>
        <v>4100</v>
      </c>
      <c r="F33">
        <f>A33/(60*Specification!$H$3*Specification!$H$6)*2*PI()*Specification!$C$17</f>
        <v>4.5439647075672367</v>
      </c>
      <c r="G33">
        <f>D33*Specification!$H$3*Specification!$H$6/Specification!$C$17</f>
        <v>1773.8797772229691</v>
      </c>
      <c r="H33">
        <f t="shared" si="3"/>
        <v>4100</v>
      </c>
      <c r="I33">
        <f>A33/(60*Specification!$H$4*Specification!$H$6)*2*PI()*Specification!$C$17</f>
        <v>9.0879294151344734</v>
      </c>
      <c r="J33">
        <f>D33*Specification!$H$4*Specification!$H$6/Specification!$C$17</f>
        <v>886.93988861148455</v>
      </c>
      <c r="K33">
        <f t="shared" si="4"/>
        <v>4100</v>
      </c>
      <c r="L33">
        <f>A33/(60*Specification!$H$5*Specification!$H$6)*2*PI()*Specification!$C$17</f>
        <v>12.982756307334963</v>
      </c>
      <c r="M33">
        <f>D33*Specification!$H$5*Specification!$H$6/Specification!$C$17</f>
        <v>620.85792202803918</v>
      </c>
      <c r="N33">
        <f t="shared" si="5"/>
        <v>4100</v>
      </c>
    </row>
    <row r="34" spans="1:14">
      <c r="A34">
        <f t="shared" si="1"/>
        <v>4200</v>
      </c>
      <c r="C34" s="5">
        <v>11.1</v>
      </c>
      <c r="D34">
        <f t="shared" si="0"/>
        <v>18.835642857142858</v>
      </c>
      <c r="E34">
        <f t="shared" si="2"/>
        <v>4200</v>
      </c>
      <c r="F34">
        <f>A34/(60*Specification!$H$3*Specification!$H$6)*2*PI()*Specification!$C$17</f>
        <v>4.6547931150688768</v>
      </c>
      <c r="G34">
        <f>D34*Specification!$H$3*Specification!$H$6/Specification!$C$17</f>
        <v>1779.7457817772781</v>
      </c>
      <c r="H34">
        <f t="shared" si="3"/>
        <v>4200</v>
      </c>
      <c r="I34">
        <f>A34/(60*Specification!$H$4*Specification!$H$6)*2*PI()*Specification!$C$17</f>
        <v>9.3095862301377537</v>
      </c>
      <c r="J34">
        <f>D34*Specification!$H$4*Specification!$H$6/Specification!$C$17</f>
        <v>889.87289088863906</v>
      </c>
      <c r="K34">
        <f t="shared" si="4"/>
        <v>4200</v>
      </c>
      <c r="L34">
        <f>A34/(60*Specification!$H$5*Specification!$H$6)*2*PI()*Specification!$C$17</f>
        <v>13.299408900196791</v>
      </c>
      <c r="M34">
        <f>D34*Specification!$H$5*Specification!$H$6/Specification!$C$17</f>
        <v>622.9110236220472</v>
      </c>
      <c r="N34">
        <f t="shared" si="5"/>
        <v>4200</v>
      </c>
    </row>
    <row r="35" spans="1:14">
      <c r="A35">
        <f t="shared" si="1"/>
        <v>4300</v>
      </c>
      <c r="C35" s="5">
        <v>11.4</v>
      </c>
      <c r="D35">
        <f t="shared" si="0"/>
        <v>18.894837209302327</v>
      </c>
      <c r="E35">
        <f t="shared" si="2"/>
        <v>4300</v>
      </c>
      <c r="F35">
        <f>A35/(60*Specification!$H$3*Specification!$H$6)*2*PI()*Specification!$C$17</f>
        <v>4.7656215225705161</v>
      </c>
      <c r="G35">
        <f>D35*Specification!$H$3*Specification!$H$6/Specification!$C$17</f>
        <v>1785.3389489104559</v>
      </c>
      <c r="H35">
        <f t="shared" si="3"/>
        <v>4300</v>
      </c>
      <c r="I35">
        <f>A35/(60*Specification!$H$4*Specification!$H$6)*2*PI()*Specification!$C$17</f>
        <v>9.5312430451410322</v>
      </c>
      <c r="J35">
        <f>D35*Specification!$H$4*Specification!$H$6/Specification!$C$17</f>
        <v>892.66947445522794</v>
      </c>
      <c r="K35">
        <f t="shared" si="4"/>
        <v>4300</v>
      </c>
      <c r="L35">
        <f>A35/(60*Specification!$H$5*Specification!$H$6)*2*PI()*Specification!$C$17</f>
        <v>13.61606149305862</v>
      </c>
      <c r="M35">
        <f>D35*Specification!$H$5*Specification!$H$6/Specification!$C$17</f>
        <v>624.86863211865966</v>
      </c>
      <c r="N35">
        <f t="shared" si="5"/>
        <v>4300</v>
      </c>
    </row>
    <row r="36" spans="1:14">
      <c r="A36">
        <f t="shared" si="1"/>
        <v>4400</v>
      </c>
      <c r="C36" s="5">
        <v>11.7</v>
      </c>
      <c r="D36">
        <f t="shared" si="0"/>
        <v>18.951340909090909</v>
      </c>
      <c r="E36">
        <f t="shared" si="2"/>
        <v>4400</v>
      </c>
      <c r="F36">
        <f>A36/(60*Specification!$H$3*Specification!$H$6)*2*PI()*Specification!$C$17</f>
        <v>4.8764499300721571</v>
      </c>
      <c r="G36">
        <f>D36*Specification!$H$3*Specification!$H$6/Specification!$C$17</f>
        <v>1790.6778811739439</v>
      </c>
      <c r="H36">
        <f t="shared" si="3"/>
        <v>4400</v>
      </c>
      <c r="I36">
        <f>A36/(60*Specification!$H$4*Specification!$H$6)*2*PI()*Specification!$C$17</f>
        <v>9.7528998601443142</v>
      </c>
      <c r="J36">
        <f>D36*Specification!$H$4*Specification!$H$6/Specification!$C$17</f>
        <v>895.33894058697194</v>
      </c>
      <c r="K36">
        <f t="shared" si="4"/>
        <v>4400</v>
      </c>
      <c r="L36">
        <f>A36/(60*Specification!$H$5*Specification!$H$6)*2*PI()*Specification!$C$17</f>
        <v>13.932714085920448</v>
      </c>
      <c r="M36">
        <f>D36*Specification!$H$5*Specification!$H$6/Specification!$C$17</f>
        <v>626.73725841088049</v>
      </c>
      <c r="N36">
        <f t="shared" si="5"/>
        <v>4400</v>
      </c>
    </row>
    <row r="37" spans="1:14">
      <c r="A37">
        <f t="shared" si="1"/>
        <v>4500</v>
      </c>
      <c r="B37">
        <v>12</v>
      </c>
      <c r="C37" s="5">
        <v>12</v>
      </c>
      <c r="D37">
        <f t="shared" si="0"/>
        <v>19.005333333333333</v>
      </c>
      <c r="E37">
        <f t="shared" si="2"/>
        <v>4500</v>
      </c>
      <c r="F37">
        <f>A37/(60*Specification!$H$3*Specification!$H$6)*2*PI()*Specification!$C$17</f>
        <v>4.9872783375737963</v>
      </c>
      <c r="G37">
        <f>D37*Specification!$H$3*Specification!$H$6/Specification!$C$17</f>
        <v>1795.7795275590554</v>
      </c>
      <c r="H37">
        <f t="shared" si="3"/>
        <v>4500</v>
      </c>
      <c r="I37">
        <f>A37/(60*Specification!$H$4*Specification!$H$6)*2*PI()*Specification!$C$17</f>
        <v>9.9745566751475927</v>
      </c>
      <c r="J37">
        <f>D37*Specification!$H$4*Specification!$H$6/Specification!$C$17</f>
        <v>897.8897637795277</v>
      </c>
      <c r="K37">
        <f t="shared" si="4"/>
        <v>4500</v>
      </c>
      <c r="L37">
        <f>A37/(60*Specification!$H$5*Specification!$H$6)*2*PI()*Specification!$C$17</f>
        <v>14.249366678782277</v>
      </c>
      <c r="M37">
        <f>D37*Specification!$H$5*Specification!$H$6/Specification!$C$17</f>
        <v>628.52283464566926</v>
      </c>
      <c r="N37">
        <f t="shared" si="5"/>
        <v>4500</v>
      </c>
    </row>
    <row r="38" spans="1:14">
      <c r="A38">
        <f t="shared" si="1"/>
        <v>4600</v>
      </c>
      <c r="C38" s="5">
        <v>12.4</v>
      </c>
      <c r="D38">
        <f t="shared" si="0"/>
        <v>19.211913043478262</v>
      </c>
      <c r="E38">
        <f t="shared" si="2"/>
        <v>4600</v>
      </c>
      <c r="F38">
        <f>A38/(60*Specification!$H$3*Specification!$H$6)*2*PI()*Specification!$C$17</f>
        <v>5.0981067450754365</v>
      </c>
      <c r="G38">
        <f>D38*Specification!$H$3*Specification!$H$6/Specification!$C$17</f>
        <v>1815.2988702499144</v>
      </c>
      <c r="H38">
        <f t="shared" si="3"/>
        <v>4600</v>
      </c>
      <c r="I38">
        <f>A38/(60*Specification!$H$4*Specification!$H$6)*2*PI()*Specification!$C$17</f>
        <v>10.196213490150873</v>
      </c>
      <c r="J38">
        <f>D38*Specification!$H$4*Specification!$H$6/Specification!$C$17</f>
        <v>907.64943512495722</v>
      </c>
      <c r="K38">
        <f t="shared" si="4"/>
        <v>4600</v>
      </c>
      <c r="L38">
        <f>A38/(60*Specification!$H$5*Specification!$H$6)*2*PI()*Specification!$C$17</f>
        <v>14.566019271644103</v>
      </c>
      <c r="M38">
        <f>D38*Specification!$H$5*Specification!$H$6/Specification!$C$17</f>
        <v>635.35460458747002</v>
      </c>
      <c r="N38">
        <f t="shared" si="5"/>
        <v>4600</v>
      </c>
    </row>
    <row r="39" spans="1:14">
      <c r="A39">
        <f t="shared" si="1"/>
        <v>4700</v>
      </c>
      <c r="C39" s="5">
        <v>12.8</v>
      </c>
      <c r="D39">
        <f t="shared" si="0"/>
        <v>19.409702127659575</v>
      </c>
      <c r="E39">
        <f t="shared" si="2"/>
        <v>4700</v>
      </c>
      <c r="F39">
        <f>A39/(60*Specification!$H$3*Specification!$H$6)*2*PI()*Specification!$C$17</f>
        <v>5.2089351525770766</v>
      </c>
      <c r="G39">
        <f>D39*Specification!$H$3*Specification!$H$6/Specification!$C$17</f>
        <v>1833.9876026135028</v>
      </c>
      <c r="H39">
        <f t="shared" si="3"/>
        <v>4700</v>
      </c>
      <c r="I39">
        <f>A39/(60*Specification!$H$4*Specification!$H$6)*2*PI()*Specification!$C$17</f>
        <v>10.417870305154153</v>
      </c>
      <c r="J39">
        <f>D39*Specification!$H$4*Specification!$H$6/Specification!$C$17</f>
        <v>916.99380130675138</v>
      </c>
      <c r="K39">
        <f t="shared" si="4"/>
        <v>4700</v>
      </c>
      <c r="L39">
        <f>A39/(60*Specification!$H$5*Specification!$H$6)*2*PI()*Specification!$C$17</f>
        <v>14.882671864505934</v>
      </c>
      <c r="M39">
        <f>D39*Specification!$H$5*Specification!$H$6/Specification!$C$17</f>
        <v>641.89566091472602</v>
      </c>
      <c r="N39">
        <f t="shared" si="5"/>
        <v>4700</v>
      </c>
    </row>
    <row r="40" spans="1:14">
      <c r="A40">
        <f t="shared" si="1"/>
        <v>4800</v>
      </c>
      <c r="C40" s="5">
        <v>13.2</v>
      </c>
      <c r="D40">
        <f t="shared" si="0"/>
        <v>19.599249999999998</v>
      </c>
      <c r="E40">
        <f t="shared" si="2"/>
        <v>4800</v>
      </c>
      <c r="F40">
        <f>A40/(60*Specification!$H$3*Specification!$H$6)*2*PI()*Specification!$C$17</f>
        <v>5.3197635600787159</v>
      </c>
      <c r="G40">
        <f>D40*Specification!$H$3*Specification!$H$6/Specification!$C$17</f>
        <v>1851.8976377952754</v>
      </c>
      <c r="H40">
        <f t="shared" si="3"/>
        <v>4800</v>
      </c>
      <c r="I40">
        <f>A40/(60*Specification!$H$4*Specification!$H$6)*2*PI()*Specification!$C$17</f>
        <v>10.639527120157432</v>
      </c>
      <c r="J40">
        <f>D40*Specification!$H$4*Specification!$H$6/Specification!$C$17</f>
        <v>925.94881889763769</v>
      </c>
      <c r="K40">
        <f t="shared" si="4"/>
        <v>4800</v>
      </c>
      <c r="L40">
        <f>A40/(60*Specification!$H$5*Specification!$H$6)*2*PI()*Specification!$C$17</f>
        <v>15.19932445736776</v>
      </c>
      <c r="M40">
        <f>D40*Specification!$H$5*Specification!$H$6/Specification!$C$17</f>
        <v>648.1641732283465</v>
      </c>
      <c r="N40">
        <f t="shared" si="5"/>
        <v>4800</v>
      </c>
    </row>
    <row r="41" spans="1:14">
      <c r="A41">
        <f t="shared" si="1"/>
        <v>4900</v>
      </c>
      <c r="C41" s="5">
        <v>13.6</v>
      </c>
      <c r="D41">
        <f t="shared" si="0"/>
        <v>19.781061224489797</v>
      </c>
      <c r="E41">
        <f t="shared" si="2"/>
        <v>4900</v>
      </c>
      <c r="F41">
        <f>A41/(60*Specification!$H$3*Specification!$H$6)*2*PI()*Specification!$C$17</f>
        <v>5.4305919675803569</v>
      </c>
      <c r="G41">
        <f>D41*Specification!$H$3*Specification!$H$6/Specification!$C$17</f>
        <v>1869.0766511328941</v>
      </c>
      <c r="H41">
        <f t="shared" si="3"/>
        <v>4900</v>
      </c>
      <c r="I41">
        <f>A41/(60*Specification!$H$4*Specification!$H$6)*2*PI()*Specification!$C$17</f>
        <v>10.861183935160714</v>
      </c>
      <c r="J41">
        <f>D41*Specification!$H$4*Specification!$H$6/Specification!$C$17</f>
        <v>934.53832556644704</v>
      </c>
      <c r="K41">
        <f t="shared" si="4"/>
        <v>4900</v>
      </c>
      <c r="L41">
        <f>A41/(60*Specification!$H$5*Specification!$H$6)*2*PI()*Specification!$C$17</f>
        <v>15.515977050229591</v>
      </c>
      <c r="M41">
        <f>D41*Specification!$H$5*Specification!$H$6/Specification!$C$17</f>
        <v>654.17682789651292</v>
      </c>
      <c r="N41">
        <f t="shared" si="5"/>
        <v>4900</v>
      </c>
    </row>
    <row r="42" spans="1:14">
      <c r="A42">
        <f t="shared" si="1"/>
        <v>5000</v>
      </c>
      <c r="B42">
        <v>14</v>
      </c>
      <c r="C42" s="5">
        <v>14</v>
      </c>
      <c r="D42">
        <f t="shared" si="0"/>
        <v>19.9556</v>
      </c>
      <c r="E42">
        <f t="shared" si="2"/>
        <v>5000</v>
      </c>
      <c r="F42">
        <f>A42/(60*Specification!$H$3*Specification!$H$6)*2*PI()*Specification!$C$17</f>
        <v>5.5414203750819953</v>
      </c>
      <c r="G42">
        <f>D42*Specification!$H$3*Specification!$H$6/Specification!$C$17</f>
        <v>1885.5685039370078</v>
      </c>
      <c r="H42">
        <f t="shared" si="3"/>
        <v>5000</v>
      </c>
      <c r="I42">
        <f>A42/(60*Specification!$H$4*Specification!$H$6)*2*PI()*Specification!$C$17</f>
        <v>11.082840750163991</v>
      </c>
      <c r="J42">
        <f>D42*Specification!$H$4*Specification!$H$6/Specification!$C$17</f>
        <v>942.7842519685039</v>
      </c>
      <c r="K42">
        <f t="shared" si="4"/>
        <v>5000</v>
      </c>
      <c r="L42">
        <f>A42/(60*Specification!$H$5*Specification!$H$6)*2*PI()*Specification!$C$17</f>
        <v>15.832629643091417</v>
      </c>
      <c r="M42">
        <f>D42*Specification!$H$5*Specification!$H$6/Specification!$C$17</f>
        <v>659.9489763779527</v>
      </c>
      <c r="N42">
        <f t="shared" si="5"/>
        <v>5000</v>
      </c>
    </row>
    <row r="43" spans="1:14">
      <c r="A43">
        <f t="shared" si="1"/>
        <v>5100</v>
      </c>
      <c r="C43" s="5">
        <v>14.596</v>
      </c>
      <c r="D43">
        <f t="shared" si="0"/>
        <v>20.397194509803921</v>
      </c>
      <c r="E43">
        <f t="shared" si="2"/>
        <v>5100</v>
      </c>
      <c r="F43">
        <f>A43/(60*Specification!$H$3*Specification!$H$6)*2*PI()*Specification!$C$17</f>
        <v>5.6522487825836363</v>
      </c>
      <c r="G43">
        <f>D43*Specification!$H$3*Specification!$H$6/Specification!$C$17</f>
        <v>1927.2939694302918</v>
      </c>
      <c r="H43">
        <f t="shared" si="3"/>
        <v>5100</v>
      </c>
      <c r="I43">
        <f>A43/(60*Specification!$H$4*Specification!$H$6)*2*PI()*Specification!$C$17</f>
        <v>11.304497565167273</v>
      </c>
      <c r="J43">
        <f>D43*Specification!$H$4*Specification!$H$6/Specification!$C$17</f>
        <v>963.64698471514589</v>
      </c>
      <c r="K43">
        <f t="shared" si="4"/>
        <v>5100</v>
      </c>
      <c r="L43">
        <f>A43/(60*Specification!$H$5*Specification!$H$6)*2*PI()*Specification!$C$17</f>
        <v>16.149282235953244</v>
      </c>
      <c r="M43">
        <f>D43*Specification!$H$5*Specification!$H$6/Specification!$C$17</f>
        <v>674.55288930060215</v>
      </c>
      <c r="N43">
        <f t="shared" si="5"/>
        <v>5100</v>
      </c>
    </row>
    <row r="44" spans="1:14">
      <c r="A44">
        <f t="shared" si="1"/>
        <v>5200</v>
      </c>
      <c r="C44" s="5">
        <v>15.192</v>
      </c>
      <c r="D44">
        <f t="shared" si="0"/>
        <v>20.821804615384618</v>
      </c>
      <c r="E44">
        <f t="shared" si="2"/>
        <v>5200</v>
      </c>
      <c r="F44">
        <f>A44/(60*Specification!$H$3*Specification!$H$6)*2*PI()*Specification!$C$17</f>
        <v>5.7630771900852764</v>
      </c>
      <c r="G44">
        <f>D44*Specification!$H$3*Specification!$H$6/Specification!$C$17</f>
        <v>1967.4146093276804</v>
      </c>
      <c r="H44">
        <f t="shared" si="3"/>
        <v>5200</v>
      </c>
      <c r="I44">
        <f>A44/(60*Specification!$H$4*Specification!$H$6)*2*PI()*Specification!$C$17</f>
        <v>11.526154380170553</v>
      </c>
      <c r="J44">
        <f>D44*Specification!$H$4*Specification!$H$6/Specification!$C$17</f>
        <v>983.7073046638402</v>
      </c>
      <c r="K44">
        <f t="shared" si="4"/>
        <v>5200</v>
      </c>
      <c r="L44">
        <f>A44/(60*Specification!$H$5*Specification!$H$6)*2*PI()*Specification!$C$17</f>
        <v>16.465934828815076</v>
      </c>
      <c r="M44">
        <f>D44*Specification!$H$5*Specification!$H$6/Specification!$C$17</f>
        <v>688.59511326468805</v>
      </c>
      <c r="N44">
        <f t="shared" si="5"/>
        <v>5200</v>
      </c>
    </row>
    <row r="45" spans="1:14">
      <c r="A45">
        <f t="shared" si="1"/>
        <v>5300</v>
      </c>
      <c r="C45" s="5">
        <v>15.788</v>
      </c>
      <c r="D45">
        <f t="shared" si="0"/>
        <v>21.230391698113209</v>
      </c>
      <c r="E45">
        <f t="shared" si="2"/>
        <v>5300</v>
      </c>
      <c r="F45">
        <f>A45/(60*Specification!$H$3*Specification!$H$6)*2*PI()*Specification!$C$17</f>
        <v>5.8739055975869165</v>
      </c>
      <c r="G45">
        <f>D45*Specification!$H$3*Specification!$H$6/Specification!$C$17</f>
        <v>2006.0212628138468</v>
      </c>
      <c r="H45">
        <f t="shared" si="3"/>
        <v>5300</v>
      </c>
      <c r="I45">
        <f>A45/(60*Specification!$H$4*Specification!$H$6)*2*PI()*Specification!$C$17</f>
        <v>11.747811195173833</v>
      </c>
      <c r="J45">
        <f>D45*Specification!$H$4*Specification!$H$6/Specification!$C$17</f>
        <v>1003.0106314069234</v>
      </c>
      <c r="K45">
        <f t="shared" si="4"/>
        <v>5300</v>
      </c>
      <c r="L45">
        <f>A45/(60*Specification!$H$5*Specification!$H$6)*2*PI()*Specification!$C$17</f>
        <v>16.782587421676904</v>
      </c>
      <c r="M45">
        <f>D45*Specification!$H$5*Specification!$H$6/Specification!$C$17</f>
        <v>702.10744198484622</v>
      </c>
      <c r="N45">
        <f t="shared" si="5"/>
        <v>5300</v>
      </c>
    </row>
    <row r="46" spans="1:14">
      <c r="A46">
        <f t="shared" si="1"/>
        <v>5400</v>
      </c>
      <c r="C46" s="5">
        <v>16.384</v>
      </c>
      <c r="D46">
        <f t="shared" si="0"/>
        <v>21.623845925925924</v>
      </c>
      <c r="E46">
        <f t="shared" si="2"/>
        <v>5400</v>
      </c>
      <c r="F46">
        <f>A46/(60*Specification!$H$3*Specification!$H$6)*2*PI()*Specification!$C$17</f>
        <v>5.9847340050885558</v>
      </c>
      <c r="G46">
        <f>D46*Specification!$H$3*Specification!$H$6/Specification!$C$17</f>
        <v>2043.198040244969</v>
      </c>
      <c r="H46">
        <f t="shared" si="3"/>
        <v>5400</v>
      </c>
      <c r="I46">
        <f>A46/(60*Specification!$H$4*Specification!$H$6)*2*PI()*Specification!$C$17</f>
        <v>11.969468010177112</v>
      </c>
      <c r="J46">
        <f>D46*Specification!$H$4*Specification!$H$6/Specification!$C$17</f>
        <v>1021.5990201224845</v>
      </c>
      <c r="K46">
        <f t="shared" si="4"/>
        <v>5400</v>
      </c>
      <c r="L46">
        <f>A46/(60*Specification!$H$5*Specification!$H$6)*2*PI()*Specification!$C$17</f>
        <v>17.099240014538733</v>
      </c>
      <c r="M46">
        <f>D46*Specification!$H$5*Specification!$H$6/Specification!$C$17</f>
        <v>715.11931408573923</v>
      </c>
      <c r="N46">
        <f t="shared" si="5"/>
        <v>5400</v>
      </c>
    </row>
    <row r="47" spans="1:14">
      <c r="A47">
        <f t="shared" si="1"/>
        <v>5500</v>
      </c>
      <c r="B47">
        <v>16.98</v>
      </c>
      <c r="C47" s="5">
        <v>16.98</v>
      </c>
      <c r="D47">
        <f t="shared" si="0"/>
        <v>22.00299272727273</v>
      </c>
      <c r="E47">
        <f t="shared" si="2"/>
        <v>5500</v>
      </c>
      <c r="F47">
        <f>A47/(60*Specification!$H$3*Specification!$H$6)*2*PI()*Specification!$C$17</f>
        <v>6.0955624125901959</v>
      </c>
      <c r="G47">
        <f>D47*Specification!$H$3*Specification!$H$6/Specification!$C$17</f>
        <v>2079.0229348604153</v>
      </c>
      <c r="H47">
        <f t="shared" si="3"/>
        <v>5500</v>
      </c>
      <c r="I47">
        <f>A47/(60*Specification!$H$4*Specification!$H$6)*2*PI()*Specification!$C$17</f>
        <v>12.191124825180392</v>
      </c>
      <c r="J47">
        <f>D47*Specification!$H$4*Specification!$H$6/Specification!$C$17</f>
        <v>1039.5114674302076</v>
      </c>
      <c r="K47">
        <f t="shared" si="4"/>
        <v>5500</v>
      </c>
      <c r="L47">
        <f>A47/(60*Specification!$H$5*Specification!$H$6)*2*PI()*Specification!$C$17</f>
        <v>17.415892607400558</v>
      </c>
      <c r="M47">
        <f>D47*Specification!$H$5*Specification!$H$6/Specification!$C$17</f>
        <v>727.6580272011455</v>
      </c>
      <c r="N47">
        <f t="shared" si="5"/>
        <v>5500</v>
      </c>
    </row>
    <row r="48" spans="1:14">
      <c r="A48">
        <f t="shared" si="1"/>
        <v>5600</v>
      </c>
      <c r="C48" s="5">
        <v>16.984000000000002</v>
      </c>
      <c r="D48">
        <f t="shared" si="0"/>
        <v>21.615172857142859</v>
      </c>
      <c r="E48">
        <f t="shared" si="2"/>
        <v>5600</v>
      </c>
      <c r="F48">
        <f>A48/(60*Specification!$H$3*Specification!$H$6)*2*PI()*Specification!$C$17</f>
        <v>6.2063908200918352</v>
      </c>
      <c r="G48">
        <f>D48*Specification!$H$3*Specification!$H$6/Specification!$C$17</f>
        <v>2042.3785376827898</v>
      </c>
      <c r="H48">
        <f t="shared" si="3"/>
        <v>5600</v>
      </c>
      <c r="I48">
        <f>A48/(60*Specification!$H$4*Specification!$H$6)*2*PI()*Specification!$C$17</f>
        <v>12.41278164018367</v>
      </c>
      <c r="J48">
        <f>D48*Specification!$H$4*Specification!$H$6/Specification!$C$17</f>
        <v>1021.1892688413949</v>
      </c>
      <c r="K48">
        <f t="shared" si="4"/>
        <v>5600</v>
      </c>
      <c r="L48">
        <f>A48/(60*Specification!$H$5*Specification!$H$6)*2*PI()*Specification!$C$17</f>
        <v>17.73254520026239</v>
      </c>
      <c r="M48">
        <f>D48*Specification!$H$5*Specification!$H$6/Specification!$C$17</f>
        <v>714.83248818897641</v>
      </c>
      <c r="N48">
        <f t="shared" si="5"/>
        <v>5600</v>
      </c>
    </row>
    <row r="49" spans="1:14">
      <c r="A49">
        <f t="shared" si="1"/>
        <v>5700</v>
      </c>
      <c r="C49" s="5">
        <v>16.988</v>
      </c>
      <c r="D49">
        <f t="shared" si="0"/>
        <v>21.240960701754386</v>
      </c>
      <c r="E49">
        <f t="shared" si="2"/>
        <v>5700</v>
      </c>
      <c r="F49">
        <f>A49/(60*Specification!$H$3*Specification!$H$6)*2*PI()*Specification!$C$17</f>
        <v>6.3172192275934753</v>
      </c>
      <c r="G49">
        <f>D49*Specification!$H$3*Specification!$H$6/Specification!$C$17</f>
        <v>2007.0199088271861</v>
      </c>
      <c r="H49">
        <f t="shared" si="3"/>
        <v>5700</v>
      </c>
      <c r="I49">
        <f>A49/(60*Specification!$H$4*Specification!$H$6)*2*PI()*Specification!$C$17</f>
        <v>12.634438455186951</v>
      </c>
      <c r="J49">
        <f>D49*Specification!$H$4*Specification!$H$6/Specification!$C$17</f>
        <v>1003.5099544135931</v>
      </c>
      <c r="K49">
        <f t="shared" si="4"/>
        <v>5700</v>
      </c>
      <c r="L49">
        <f>A49/(60*Specification!$H$5*Specification!$H$6)*2*PI()*Specification!$C$17</f>
        <v>18.049197793124215</v>
      </c>
      <c r="M49">
        <f>D49*Specification!$H$5*Specification!$H$6/Specification!$C$17</f>
        <v>702.45696808951516</v>
      </c>
      <c r="N49">
        <f t="shared" si="5"/>
        <v>5700</v>
      </c>
    </row>
    <row r="50" spans="1:14">
      <c r="A50">
        <f t="shared" si="1"/>
        <v>5800</v>
      </c>
      <c r="C50" s="5">
        <v>16.992000000000001</v>
      </c>
      <c r="D50">
        <f t="shared" si="0"/>
        <v>20.879652413793107</v>
      </c>
      <c r="E50">
        <f t="shared" si="2"/>
        <v>5800</v>
      </c>
      <c r="F50">
        <f>A50/(60*Specification!$H$3*Specification!$H$6)*2*PI()*Specification!$C$17</f>
        <v>6.4280476350951163</v>
      </c>
      <c r="G50">
        <f>D50*Specification!$H$3*Specification!$H$6/Specification!$C$17</f>
        <v>1972.880543035569</v>
      </c>
      <c r="H50">
        <f t="shared" si="3"/>
        <v>5800</v>
      </c>
      <c r="I50">
        <f>A50/(60*Specification!$H$4*Specification!$H$6)*2*PI()*Specification!$C$17</f>
        <v>12.856095270190233</v>
      </c>
      <c r="J50">
        <f>D50*Specification!$H$4*Specification!$H$6/Specification!$C$17</f>
        <v>986.44027151778448</v>
      </c>
      <c r="K50">
        <f t="shared" si="4"/>
        <v>5800</v>
      </c>
      <c r="L50">
        <f>A50/(60*Specification!$H$5*Specification!$H$6)*2*PI()*Specification!$C$17</f>
        <v>18.365850385986043</v>
      </c>
      <c r="M50">
        <f>D50*Specification!$H$5*Specification!$H$6/Specification!$C$17</f>
        <v>690.5081900624491</v>
      </c>
      <c r="N50">
        <f t="shared" si="5"/>
        <v>5800</v>
      </c>
    </row>
    <row r="51" spans="1:14">
      <c r="A51">
        <f t="shared" si="1"/>
        <v>5900</v>
      </c>
      <c r="C51" s="5">
        <v>16.995999999999999</v>
      </c>
      <c r="D51">
        <f t="shared" si="0"/>
        <v>20.530591864406777</v>
      </c>
      <c r="E51">
        <f t="shared" si="2"/>
        <v>5900</v>
      </c>
      <c r="F51">
        <f>A51/(60*Specification!$H$3*Specification!$H$6)*2*PI()*Specification!$C$17</f>
        <v>6.5388760425967547</v>
      </c>
      <c r="G51">
        <f>D51*Specification!$H$3*Specification!$H$6/Specification!$C$17</f>
        <v>1939.898443880955</v>
      </c>
      <c r="H51">
        <f t="shared" si="3"/>
        <v>5900</v>
      </c>
      <c r="I51">
        <f>A51/(60*Specification!$H$4*Specification!$H$6)*2*PI()*Specification!$C$17</f>
        <v>13.077752085193509</v>
      </c>
      <c r="J51">
        <f>D51*Specification!$H$4*Specification!$H$6/Specification!$C$17</f>
        <v>969.94922194047751</v>
      </c>
      <c r="K51">
        <f t="shared" si="4"/>
        <v>5900</v>
      </c>
      <c r="L51">
        <f>A51/(60*Specification!$H$5*Specification!$H$6)*2*PI()*Specification!$C$17</f>
        <v>18.682502978847875</v>
      </c>
      <c r="M51">
        <f>D51*Specification!$H$5*Specification!$H$6/Specification!$C$17</f>
        <v>678.96445535833436</v>
      </c>
      <c r="N51">
        <f t="shared" si="5"/>
        <v>5900</v>
      </c>
    </row>
    <row r="52" spans="1:14">
      <c r="A52">
        <f t="shared" si="1"/>
        <v>6000</v>
      </c>
      <c r="C52" s="5">
        <v>17</v>
      </c>
      <c r="D52">
        <f t="shared" si="0"/>
        <v>20.193166666666666</v>
      </c>
      <c r="E52">
        <f t="shared" si="2"/>
        <v>6000</v>
      </c>
      <c r="F52">
        <f>A52/(60*Specification!$H$3*Specification!$H$6)*2*PI()*Specification!$C$17</f>
        <v>6.6497044500983957</v>
      </c>
      <c r="G52">
        <f>D52*Specification!$H$3*Specification!$H$6/Specification!$C$17</f>
        <v>1908.0157480314963</v>
      </c>
      <c r="H52">
        <f t="shared" si="3"/>
        <v>6000</v>
      </c>
      <c r="I52">
        <f>A52/(60*Specification!$H$4*Specification!$H$6)*2*PI()*Specification!$C$17</f>
        <v>13.299408900196791</v>
      </c>
      <c r="J52">
        <f>D52*Specification!$H$4*Specification!$H$6/Specification!$C$17</f>
        <v>954.00787401574814</v>
      </c>
      <c r="K52">
        <f t="shared" si="4"/>
        <v>6000</v>
      </c>
      <c r="L52">
        <f>A52/(60*Specification!$H$5*Specification!$H$6)*2*PI()*Specification!$C$17</f>
        <v>18.999155571709704</v>
      </c>
      <c r="M52">
        <f>D52*Specification!$H$5*Specification!$H$6/Specification!$C$17</f>
        <v>667.80551181102362</v>
      </c>
      <c r="N52">
        <f t="shared" si="5"/>
        <v>6000</v>
      </c>
    </row>
    <row r="53" spans="1:14">
      <c r="A53">
        <f t="shared" si="1"/>
        <v>6100</v>
      </c>
      <c r="C53" s="5">
        <v>17.2</v>
      </c>
      <c r="D53">
        <f t="shared" si="0"/>
        <v>20.095803278688525</v>
      </c>
      <c r="E53">
        <f t="shared" si="2"/>
        <v>6100</v>
      </c>
      <c r="F53">
        <f>A53/(60*Specification!$H$3*Specification!$H$6)*2*PI()*Specification!$C$17</f>
        <v>6.7605328576000359</v>
      </c>
      <c r="G53">
        <f>D53*Specification!$H$3*Specification!$H$6/Specification!$C$17</f>
        <v>1898.8160578288368</v>
      </c>
      <c r="H53">
        <f t="shared" si="3"/>
        <v>6100</v>
      </c>
      <c r="I53">
        <f>A53/(60*Specification!$H$4*Specification!$H$6)*2*PI()*Specification!$C$17</f>
        <v>13.521065715200072</v>
      </c>
      <c r="J53">
        <f>D53*Specification!$H$4*Specification!$H$6/Specification!$C$17</f>
        <v>949.40802891441842</v>
      </c>
      <c r="K53">
        <f t="shared" si="4"/>
        <v>6100</v>
      </c>
      <c r="L53">
        <f>A53/(60*Specification!$H$5*Specification!$H$6)*2*PI()*Specification!$C$17</f>
        <v>19.315808164571528</v>
      </c>
      <c r="M53">
        <f>D53*Specification!$H$5*Specification!$H$6/Specification!$C$17</f>
        <v>664.58562024009291</v>
      </c>
      <c r="N53">
        <f t="shared" si="5"/>
        <v>6100</v>
      </c>
    </row>
    <row r="54" spans="1:14">
      <c r="A54">
        <f t="shared" si="1"/>
        <v>6200</v>
      </c>
      <c r="C54" s="5">
        <v>17.399999999999999</v>
      </c>
      <c r="D54">
        <f t="shared" si="0"/>
        <v>20.001580645161287</v>
      </c>
      <c r="E54">
        <f t="shared" si="2"/>
        <v>6200</v>
      </c>
      <c r="F54">
        <f>A54/(60*Specification!$H$3*Specification!$H$6)*2*PI()*Specification!$C$17</f>
        <v>6.8713612651016751</v>
      </c>
      <c r="G54">
        <f>D54*Specification!$H$3*Specification!$H$6/Specification!$C$17</f>
        <v>1889.9131318262632</v>
      </c>
      <c r="H54">
        <f t="shared" si="3"/>
        <v>6200</v>
      </c>
      <c r="I54">
        <f>A54/(60*Specification!$H$4*Specification!$H$6)*2*PI()*Specification!$C$17</f>
        <v>13.74272253020335</v>
      </c>
      <c r="J54">
        <f>D54*Specification!$H$4*Specification!$H$6/Specification!$C$17</f>
        <v>944.95656591313161</v>
      </c>
      <c r="K54">
        <f t="shared" si="4"/>
        <v>6200</v>
      </c>
      <c r="L54">
        <f>A54/(60*Specification!$H$5*Specification!$H$6)*2*PI()*Specification!$C$17</f>
        <v>19.63246075743336</v>
      </c>
      <c r="M54">
        <f>D54*Specification!$H$5*Specification!$H$6/Specification!$C$17</f>
        <v>661.46959613919216</v>
      </c>
      <c r="N54">
        <f t="shared" si="5"/>
        <v>6200</v>
      </c>
    </row>
    <row r="55" spans="1:14">
      <c r="A55">
        <f t="shared" si="1"/>
        <v>6300</v>
      </c>
      <c r="C55" s="5">
        <v>17.600000000000001</v>
      </c>
      <c r="D55">
        <f t="shared" si="0"/>
        <v>19.91034920634921</v>
      </c>
      <c r="E55">
        <f t="shared" si="2"/>
        <v>6300</v>
      </c>
      <c r="F55">
        <f>A55/(60*Specification!$H$3*Specification!$H$6)*2*PI()*Specification!$C$17</f>
        <v>6.9821896726033152</v>
      </c>
      <c r="G55">
        <f>D55*Specification!$H$3*Specification!$H$6/Specification!$C$17</f>
        <v>1881.2928383952008</v>
      </c>
      <c r="H55">
        <f t="shared" si="3"/>
        <v>6300</v>
      </c>
      <c r="I55">
        <f>A55/(60*Specification!$H$4*Specification!$H$6)*2*PI()*Specification!$C$17</f>
        <v>13.96437934520663</v>
      </c>
      <c r="J55">
        <f>D55*Specification!$H$4*Specification!$H$6/Specification!$C$17</f>
        <v>940.64641919760038</v>
      </c>
      <c r="K55">
        <f t="shared" si="4"/>
        <v>6300</v>
      </c>
      <c r="L55">
        <f>A55/(60*Specification!$H$5*Specification!$H$6)*2*PI()*Specification!$C$17</f>
        <v>19.949113350295185</v>
      </c>
      <c r="M55">
        <f>D55*Specification!$H$5*Specification!$H$6/Specification!$C$17</f>
        <v>658.45249343832029</v>
      </c>
      <c r="N55">
        <f t="shared" si="5"/>
        <v>6300</v>
      </c>
    </row>
    <row r="56" spans="1:14">
      <c r="A56">
        <f t="shared" si="1"/>
        <v>6400</v>
      </c>
      <c r="B56">
        <v>17.8</v>
      </c>
      <c r="C56" s="5">
        <v>17.8</v>
      </c>
      <c r="D56">
        <f t="shared" si="0"/>
        <v>19.82196875</v>
      </c>
      <c r="E56">
        <f t="shared" si="2"/>
        <v>6400</v>
      </c>
      <c r="F56">
        <f>A56/(60*Specification!$H$3*Specification!$H$6)*2*PI()*Specification!$C$17</f>
        <v>7.0930180801049554</v>
      </c>
      <c r="G56">
        <f>D56*Specification!$H$3*Specification!$H$6/Specification!$C$17</f>
        <v>1872.9419291338584</v>
      </c>
      <c r="H56">
        <f t="shared" si="3"/>
        <v>6400</v>
      </c>
      <c r="I56">
        <f>A56/(60*Specification!$H$4*Specification!$H$6)*2*PI()*Specification!$C$17</f>
        <v>14.186036160209911</v>
      </c>
      <c r="J56">
        <f>D56*Specification!$H$4*Specification!$H$6/Specification!$C$17</f>
        <v>936.47096456692918</v>
      </c>
      <c r="K56">
        <f t="shared" si="4"/>
        <v>6400</v>
      </c>
      <c r="L56">
        <f>A56/(60*Specification!$H$5*Specification!$H$6)*2*PI()*Specification!$C$17</f>
        <v>20.265765943157014</v>
      </c>
      <c r="M56">
        <f>D56*Specification!$H$5*Specification!$H$6/Specification!$C$17</f>
        <v>655.52967519685046</v>
      </c>
      <c r="N56">
        <f t="shared" si="5"/>
        <v>6400</v>
      </c>
    </row>
    <row r="57" spans="1:14">
      <c r="A57">
        <f t="shared" si="1"/>
        <v>6500</v>
      </c>
      <c r="B57">
        <v>18</v>
      </c>
      <c r="C57" s="5">
        <v>18</v>
      </c>
      <c r="D57">
        <f t="shared" ref="D57:D62" si="6">C57*7127/A57</f>
        <v>19.736307692307694</v>
      </c>
      <c r="E57">
        <f t="shared" si="2"/>
        <v>6500</v>
      </c>
      <c r="F57">
        <f>A57/(60*Specification!$H$3*Specification!$H$6)*2*PI()*Specification!$C$17</f>
        <v>7.2038464876065946</v>
      </c>
      <c r="G57">
        <f>D57*Specification!$H$3*Specification!$H$6/Specification!$C$17</f>
        <v>1864.847970926711</v>
      </c>
      <c r="H57">
        <f t="shared" si="3"/>
        <v>6500</v>
      </c>
      <c r="I57">
        <f>A57/(60*Specification!$H$4*Specification!$H$6)*2*PI()*Specification!$C$17</f>
        <v>14.407692975213189</v>
      </c>
      <c r="J57">
        <f>D57*Specification!$H$4*Specification!$H$6/Specification!$C$17</f>
        <v>932.42398546335551</v>
      </c>
      <c r="K57">
        <f t="shared" si="4"/>
        <v>6500</v>
      </c>
      <c r="L57">
        <f>A57/(60*Specification!$H$5*Specification!$H$6)*2*PI()*Specification!$C$17</f>
        <v>20.582418536018846</v>
      </c>
      <c r="M57">
        <f>D57*Specification!$H$5*Specification!$H$6/Specification!$C$17</f>
        <v>652.69678982434891</v>
      </c>
      <c r="N57">
        <f t="shared" si="5"/>
        <v>6500</v>
      </c>
    </row>
    <row r="58" spans="1:14">
      <c r="A58">
        <f t="shared" si="1"/>
        <v>6600</v>
      </c>
      <c r="C58" s="5">
        <v>17</v>
      </c>
      <c r="D58">
        <f t="shared" si="6"/>
        <v>18.357424242424244</v>
      </c>
      <c r="E58">
        <f t="shared" si="2"/>
        <v>6600</v>
      </c>
      <c r="F58">
        <f>A58/(60*Specification!$H$3*Specification!$H$6)*2*PI()*Specification!$C$17</f>
        <v>7.3146748951082348</v>
      </c>
      <c r="G58">
        <f>D58*Specification!$H$3*Specification!$H$6/Specification!$C$17</f>
        <v>1734.5597709377237</v>
      </c>
      <c r="H58">
        <f t="shared" si="3"/>
        <v>6600</v>
      </c>
      <c r="I58">
        <f>A58/(60*Specification!$H$4*Specification!$H$6)*2*PI()*Specification!$C$17</f>
        <v>14.62934979021647</v>
      </c>
      <c r="J58">
        <f>D58*Specification!$H$4*Specification!$H$6/Specification!$C$17</f>
        <v>867.27988546886183</v>
      </c>
      <c r="K58">
        <f t="shared" si="4"/>
        <v>6600</v>
      </c>
      <c r="L58">
        <f>A58/(60*Specification!$H$5*Specification!$H$6)*2*PI()*Specification!$C$17</f>
        <v>20.899071128880674</v>
      </c>
      <c r="M58">
        <f>D58*Specification!$H$5*Specification!$H$6/Specification!$C$17</f>
        <v>607.09591982820325</v>
      </c>
      <c r="N58">
        <f t="shared" si="5"/>
        <v>6600</v>
      </c>
    </row>
    <row r="59" spans="1:14">
      <c r="A59">
        <f t="shared" si="1"/>
        <v>6700</v>
      </c>
      <c r="C59" s="5">
        <v>16</v>
      </c>
      <c r="D59">
        <f t="shared" si="6"/>
        <v>17.019701492537312</v>
      </c>
      <c r="E59">
        <f t="shared" si="2"/>
        <v>6700</v>
      </c>
      <c r="F59">
        <f>A59/(60*Specification!$H$3*Specification!$H$6)*2*PI()*Specification!$C$17</f>
        <v>7.4255033026098758</v>
      </c>
      <c r="G59">
        <f>D59*Specification!$H$3*Specification!$H$6/Specification!$C$17</f>
        <v>1608.1607709484074</v>
      </c>
      <c r="H59">
        <f t="shared" si="3"/>
        <v>6700</v>
      </c>
      <c r="I59">
        <f>A59/(60*Specification!$H$4*Specification!$H$6)*2*PI()*Specification!$C$17</f>
        <v>14.851006605219752</v>
      </c>
      <c r="J59">
        <f>D59*Specification!$H$4*Specification!$H$6/Specification!$C$17</f>
        <v>804.08038547420369</v>
      </c>
      <c r="K59">
        <f t="shared" si="4"/>
        <v>6700</v>
      </c>
      <c r="L59">
        <f>A59/(60*Specification!$H$5*Specification!$H$6)*2*PI()*Specification!$C$17</f>
        <v>21.215723721742499</v>
      </c>
      <c r="M59">
        <f>D59*Specification!$H$5*Specification!$H$6/Specification!$C$17</f>
        <v>562.85626983194254</v>
      </c>
      <c r="N59">
        <f t="shared" si="5"/>
        <v>6700</v>
      </c>
    </row>
    <row r="60" spans="1:14">
      <c r="A60">
        <f t="shared" si="1"/>
        <v>6800</v>
      </c>
      <c r="C60" s="5">
        <v>15</v>
      </c>
      <c r="D60">
        <f t="shared" si="6"/>
        <v>15.721323529411764</v>
      </c>
      <c r="E60">
        <f t="shared" si="2"/>
        <v>6800</v>
      </c>
      <c r="F60">
        <f>A60/(60*Specification!$H$3*Specification!$H$6)*2*PI()*Specification!$C$17</f>
        <v>7.5363317101115141</v>
      </c>
      <c r="G60">
        <f>D60*Specification!$H$3*Specification!$H$6/Specification!$C$17</f>
        <v>1485.479388605836</v>
      </c>
      <c r="H60">
        <f t="shared" si="3"/>
        <v>6800</v>
      </c>
      <c r="I60">
        <f>A60/(60*Specification!$H$4*Specification!$H$6)*2*PI()*Specification!$C$17</f>
        <v>15.072663420223028</v>
      </c>
      <c r="J60">
        <f>D60*Specification!$H$4*Specification!$H$6/Specification!$C$17</f>
        <v>742.739694302918</v>
      </c>
      <c r="K60">
        <f t="shared" si="4"/>
        <v>6800</v>
      </c>
      <c r="L60">
        <f>A60/(60*Specification!$H$5*Specification!$H$6)*2*PI()*Specification!$C$17</f>
        <v>21.532376314604328</v>
      </c>
      <c r="M60">
        <f>D60*Specification!$H$5*Specification!$H$6/Specification!$C$17</f>
        <v>519.9177860120426</v>
      </c>
      <c r="N60">
        <f t="shared" si="5"/>
        <v>6800</v>
      </c>
    </row>
    <row r="61" spans="1:14">
      <c r="A61">
        <f>A60+100</f>
        <v>6900</v>
      </c>
      <c r="C61" s="5">
        <v>14</v>
      </c>
      <c r="D61">
        <f t="shared" si="6"/>
        <v>14.460579710144927</v>
      </c>
      <c r="E61">
        <f>E60+100</f>
        <v>6900</v>
      </c>
      <c r="F61">
        <f>A61/(60*Specification!$H$3*Specification!$H$6)*2*PI()*Specification!$C$17</f>
        <v>7.6471601176131552</v>
      </c>
      <c r="G61">
        <f>D61*Specification!$H$3*Specification!$H$6/Specification!$C$17</f>
        <v>1366.3539883601504</v>
      </c>
      <c r="H61">
        <f>H60+100</f>
        <v>6900</v>
      </c>
      <c r="I61">
        <f>A61/(60*Specification!$H$4*Specification!$H$6)*2*PI()*Specification!$C$17</f>
        <v>15.29432023522631</v>
      </c>
      <c r="J61">
        <f>D61*Specification!$H$4*Specification!$H$6/Specification!$C$17</f>
        <v>683.17699418007521</v>
      </c>
      <c r="K61">
        <f>K60+100</f>
        <v>6900</v>
      </c>
      <c r="L61">
        <f>A61/(60*Specification!$H$5*Specification!$H$6)*2*PI()*Specification!$C$17</f>
        <v>21.849028907466156</v>
      </c>
      <c r="M61">
        <f>D61*Specification!$H$5*Specification!$H$6/Specification!$C$17</f>
        <v>478.22389592605271</v>
      </c>
      <c r="N61">
        <f t="shared" si="5"/>
        <v>6900</v>
      </c>
    </row>
    <row r="62" spans="1:14">
      <c r="A62">
        <f t="shared" si="1"/>
        <v>7000</v>
      </c>
      <c r="B62">
        <v>13</v>
      </c>
      <c r="C62" s="5">
        <v>13</v>
      </c>
      <c r="D62">
        <f t="shared" si="6"/>
        <v>13.235857142857142</v>
      </c>
      <c r="E62">
        <f t="shared" si="2"/>
        <v>7000</v>
      </c>
      <c r="F62">
        <f>A62/(60*Specification!$H$3*Specification!$H$6)*2*PI()*Specification!$C$17</f>
        <v>7.7579885251147953</v>
      </c>
      <c r="G62">
        <f>D62*Specification!$H$3*Specification!$H$6/Specification!$C$17</f>
        <v>1250.6321709786278</v>
      </c>
      <c r="H62">
        <f t="shared" si="3"/>
        <v>7000</v>
      </c>
      <c r="I62">
        <f>A62/(60*Specification!$H$4*Specification!$H$6)*2*PI()*Specification!$C$17</f>
        <v>15.515977050229591</v>
      </c>
      <c r="J62">
        <f>D62*Specification!$H$4*Specification!$H$6/Specification!$C$17</f>
        <v>625.31608548931388</v>
      </c>
      <c r="K62">
        <f t="shared" si="4"/>
        <v>7000</v>
      </c>
      <c r="L62">
        <f>A62/(60*Specification!$H$5*Specification!$H$6)*2*PI()*Specification!$C$17</f>
        <v>22.165681500327981</v>
      </c>
      <c r="M62">
        <f>D62*Specification!$H$5*Specification!$H$6/Specification!$C$17</f>
        <v>437.72125984251966</v>
      </c>
      <c r="N62">
        <f t="shared" si="5"/>
        <v>7000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2296A-673B-42C4-8AE8-BABD5AAE3E37}">
  <dimension ref="A1:G16"/>
  <sheetViews>
    <sheetView workbookViewId="0">
      <selection activeCell="G8" sqref="G8"/>
    </sheetView>
  </sheetViews>
  <sheetFormatPr defaultRowHeight="15"/>
  <sheetData>
    <row r="1" spans="1:7">
      <c r="B1" t="s">
        <v>64</v>
      </c>
      <c r="C1" t="s">
        <v>65</v>
      </c>
      <c r="D1" t="s">
        <v>79</v>
      </c>
      <c r="E1" t="s">
        <v>80</v>
      </c>
      <c r="F1" t="s">
        <v>84</v>
      </c>
      <c r="G1" t="s">
        <v>95</v>
      </c>
    </row>
    <row r="2" spans="1:7">
      <c r="A2" t="s">
        <v>63</v>
      </c>
      <c r="B2">
        <v>300</v>
      </c>
      <c r="C2">
        <v>0</v>
      </c>
      <c r="D2">
        <v>0</v>
      </c>
      <c r="E2" t="s">
        <v>81</v>
      </c>
      <c r="F2">
        <v>0</v>
      </c>
      <c r="G2">
        <f>B2</f>
        <v>300</v>
      </c>
    </row>
    <row r="3" spans="1:7">
      <c r="A3" t="s">
        <v>66</v>
      </c>
      <c r="B3">
        <f>PI()*40</f>
        <v>125.66370614359172</v>
      </c>
      <c r="C3">
        <v>40</v>
      </c>
      <c r="D3">
        <v>180</v>
      </c>
      <c r="E3" t="s">
        <v>81</v>
      </c>
      <c r="F3">
        <v>0</v>
      </c>
      <c r="G3">
        <f>B2+B3</f>
        <v>425.66370614359175</v>
      </c>
    </row>
    <row r="4" spans="1:7">
      <c r="A4" t="s">
        <v>67</v>
      </c>
      <c r="B4">
        <f>PI()*20</f>
        <v>62.831853071795862</v>
      </c>
      <c r="C4">
        <v>40</v>
      </c>
      <c r="D4">
        <v>90</v>
      </c>
      <c r="E4" t="s">
        <v>81</v>
      </c>
      <c r="F4">
        <v>0</v>
      </c>
      <c r="G4">
        <f>G3+B4</f>
        <v>488.49555921538763</v>
      </c>
    </row>
    <row r="5" spans="1:7">
      <c r="A5" t="s">
        <v>68</v>
      </c>
      <c r="B5">
        <v>200</v>
      </c>
      <c r="C5">
        <v>0</v>
      </c>
      <c r="D5">
        <v>0</v>
      </c>
      <c r="E5" t="s">
        <v>82</v>
      </c>
      <c r="G5">
        <f t="shared" ref="G5:G15" si="0">G4+B5</f>
        <v>688.49555921538763</v>
      </c>
    </row>
    <row r="6" spans="1:7">
      <c r="A6" t="s">
        <v>69</v>
      </c>
      <c r="B6">
        <f>PI()*20</f>
        <v>62.831853071795862</v>
      </c>
      <c r="C6">
        <v>40</v>
      </c>
      <c r="D6">
        <v>90</v>
      </c>
      <c r="E6" t="s">
        <v>82</v>
      </c>
      <c r="G6">
        <f t="shared" si="0"/>
        <v>751.32741228718351</v>
      </c>
    </row>
    <row r="7" spans="1:7">
      <c r="A7" t="s">
        <v>70</v>
      </c>
      <c r="B7">
        <v>320</v>
      </c>
      <c r="C7">
        <v>0</v>
      </c>
      <c r="D7">
        <v>0</v>
      </c>
      <c r="E7" t="s">
        <v>82</v>
      </c>
      <c r="G7">
        <f t="shared" si="0"/>
        <v>1071.3274122871835</v>
      </c>
    </row>
    <row r="8" spans="1:7">
      <c r="A8" t="s">
        <v>71</v>
      </c>
      <c r="B8">
        <f>PI()*40</f>
        <v>125.66370614359172</v>
      </c>
      <c r="C8">
        <v>40</v>
      </c>
      <c r="D8">
        <v>180</v>
      </c>
      <c r="E8" t="s">
        <v>82</v>
      </c>
      <c r="G8">
        <f t="shared" si="0"/>
        <v>1196.9911184307753</v>
      </c>
    </row>
    <row r="9" spans="1:7">
      <c r="A9" t="s">
        <v>72</v>
      </c>
      <c r="B9">
        <f>PI()*20</f>
        <v>62.831853071795862</v>
      </c>
      <c r="C9">
        <v>40</v>
      </c>
      <c r="D9">
        <v>90</v>
      </c>
      <c r="E9" t="s">
        <v>82</v>
      </c>
      <c r="G9">
        <f t="shared" si="0"/>
        <v>1259.8229715025711</v>
      </c>
    </row>
    <row r="10" spans="1:7">
      <c r="A10" t="s">
        <v>73</v>
      </c>
      <c r="B10">
        <v>150</v>
      </c>
      <c r="C10">
        <v>0</v>
      </c>
      <c r="D10">
        <v>0</v>
      </c>
      <c r="E10" t="s">
        <v>83</v>
      </c>
      <c r="G10">
        <f t="shared" si="0"/>
        <v>1409.8229715025711</v>
      </c>
    </row>
    <row r="11" spans="1:7">
      <c r="A11" t="s">
        <v>74</v>
      </c>
      <c r="B11">
        <f>PI()*20</f>
        <v>62.831853071795862</v>
      </c>
      <c r="C11">
        <v>40</v>
      </c>
      <c r="D11">
        <v>90</v>
      </c>
      <c r="E11" t="s">
        <v>83</v>
      </c>
      <c r="G11">
        <f t="shared" si="0"/>
        <v>1472.654824574367</v>
      </c>
    </row>
    <row r="12" spans="1:7">
      <c r="A12" t="s">
        <v>75</v>
      </c>
      <c r="B12">
        <f>PI()*20</f>
        <v>62.831853071795862</v>
      </c>
      <c r="C12">
        <v>40</v>
      </c>
      <c r="D12">
        <v>90</v>
      </c>
      <c r="E12" t="s">
        <v>83</v>
      </c>
      <c r="G12">
        <f t="shared" si="0"/>
        <v>1535.4866776461629</v>
      </c>
    </row>
    <row r="13" spans="1:7">
      <c r="A13" t="s">
        <v>76</v>
      </c>
      <c r="B13">
        <v>10</v>
      </c>
      <c r="C13">
        <v>0</v>
      </c>
      <c r="D13">
        <v>0</v>
      </c>
      <c r="E13" t="s">
        <v>81</v>
      </c>
      <c r="G13">
        <f t="shared" si="0"/>
        <v>1545.4866776461629</v>
      </c>
    </row>
    <row r="14" spans="1:7">
      <c r="A14" t="s">
        <v>77</v>
      </c>
      <c r="B14">
        <f>PI()*20</f>
        <v>62.831853071795862</v>
      </c>
      <c r="C14">
        <v>40</v>
      </c>
      <c r="D14">
        <v>90</v>
      </c>
      <c r="E14" t="s">
        <v>81</v>
      </c>
      <c r="G14">
        <f t="shared" si="0"/>
        <v>1608.3185307179588</v>
      </c>
    </row>
    <row r="15" spans="1:7">
      <c r="A15" t="s">
        <v>78</v>
      </c>
      <c r="B15">
        <v>100</v>
      </c>
      <c r="C15">
        <v>0</v>
      </c>
      <c r="D15">
        <v>0</v>
      </c>
      <c r="E15" t="s">
        <v>81</v>
      </c>
      <c r="G15">
        <f t="shared" si="0"/>
        <v>1708.3185307179588</v>
      </c>
    </row>
    <row r="16" spans="1:7">
      <c r="B16">
        <f>SUM(B2:B15)</f>
        <v>1708.3185307179588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B6E86-404C-42BF-897B-1A43270FAE96}">
  <dimension ref="A1:U1709"/>
  <sheetViews>
    <sheetView tabSelected="1" topLeftCell="E1" workbookViewId="0">
      <selection activeCell="W10" sqref="W10"/>
    </sheetView>
  </sheetViews>
  <sheetFormatPr defaultRowHeight="15"/>
  <cols>
    <col min="1" max="1" width="12.140625" bestFit="1" customWidth="1"/>
    <col min="2" max="2" width="13.7109375" bestFit="1" customWidth="1"/>
    <col min="3" max="3" width="15.85546875" bestFit="1" customWidth="1"/>
    <col min="4" max="4" width="15" bestFit="1" customWidth="1"/>
    <col min="5" max="5" width="6" bestFit="1" customWidth="1"/>
    <col min="6" max="6" width="13.28515625" bestFit="1" customWidth="1"/>
    <col min="7" max="7" width="14" bestFit="1" customWidth="1"/>
    <col min="8" max="8" width="14.7109375" bestFit="1" customWidth="1"/>
    <col min="9" max="9" width="23" bestFit="1" customWidth="1"/>
    <col min="12" max="12" width="12.7109375" bestFit="1" customWidth="1"/>
    <col min="13" max="13" width="12.85546875" bestFit="1" customWidth="1"/>
    <col min="14" max="14" width="10.85546875" bestFit="1" customWidth="1"/>
    <col min="15" max="15" width="12.28515625" bestFit="1" customWidth="1"/>
    <col min="16" max="16" width="12" bestFit="1" customWidth="1"/>
    <col min="19" max="19" width="12.5703125" bestFit="1" customWidth="1"/>
    <col min="20" max="20" width="20.28515625" bestFit="1" customWidth="1"/>
    <col min="21" max="21" width="18" bestFit="1" customWidth="1"/>
  </cols>
  <sheetData>
    <row r="1" spans="1:21">
      <c r="A1" t="s">
        <v>106</v>
      </c>
      <c r="B1" t="s">
        <v>105</v>
      </c>
      <c r="C1" t="s">
        <v>104</v>
      </c>
      <c r="D1" t="s">
        <v>103</v>
      </c>
      <c r="E1" t="s">
        <v>102</v>
      </c>
      <c r="F1" t="s">
        <v>101</v>
      </c>
      <c r="G1" t="s">
        <v>100</v>
      </c>
      <c r="H1" t="s">
        <v>99</v>
      </c>
      <c r="I1" t="s">
        <v>98</v>
      </c>
      <c r="J1" t="s">
        <v>89</v>
      </c>
      <c r="K1" t="s">
        <v>59</v>
      </c>
      <c r="L1" t="s">
        <v>97</v>
      </c>
      <c r="M1" t="s">
        <v>96</v>
      </c>
      <c r="N1" t="s">
        <v>1</v>
      </c>
      <c r="O1" t="s">
        <v>107</v>
      </c>
      <c r="P1" t="s">
        <v>109</v>
      </c>
      <c r="Q1" t="s">
        <v>108</v>
      </c>
      <c r="R1" t="s">
        <v>124</v>
      </c>
      <c r="S1" t="s">
        <v>125</v>
      </c>
      <c r="T1" t="s">
        <v>126</v>
      </c>
      <c r="U1" t="s">
        <v>127</v>
      </c>
    </row>
    <row r="2" spans="1:21">
      <c r="A2">
        <v>1</v>
      </c>
      <c r="B2">
        <v>0</v>
      </c>
      <c r="C2" s="2">
        <f>Specification!$G$30</f>
        <v>109.96225200000001</v>
      </c>
      <c r="D2">
        <v>0</v>
      </c>
      <c r="E2">
        <v>0</v>
      </c>
      <c r="F2">
        <f>Specification!$C$23*9.81*SIN((E2*PI()/180))</f>
        <v>0</v>
      </c>
      <c r="G2" s="2">
        <f>IF(J2=1,VLOOKUP(K2,RPM!$E$2:$H$62,3,FALSE)-F2-E2-D2,IF(J2=2,VLOOKUP(K2,RPM!$H$2:$K$62,3,FALSE)-F2-E2-D2,IF(J2=3,VLOOKUP(K2,RPM!$K$2:$N$62,3,FALSE)-F2-E2-D2)))</f>
        <v>538.73385826771653</v>
      </c>
      <c r="H2" s="2">
        <f>IF(J2=1,Specification!$I$14,IF(J2=2,Specification!$I$15,IF(J2=3,Specification!$I$16)))</f>
        <v>590.85611454706259</v>
      </c>
      <c r="I2">
        <f>G2/H2</f>
        <v>0.91178519609752728</v>
      </c>
      <c r="J2">
        <v>1</v>
      </c>
      <c r="K2">
        <v>1000</v>
      </c>
      <c r="L2">
        <f>(B3-B2)/I2</f>
        <v>1.4810466205647568</v>
      </c>
      <c r="M2">
        <v>0</v>
      </c>
      <c r="N2">
        <f>VLOOKUP(K2,RPM!$A$2:$D$62,4,FALSE)</f>
        <v>5.7016</v>
      </c>
      <c r="O2">
        <f>VLOOKUP(K2,RPM!$A$2:$D$62,3,FALSE)</f>
        <v>0.8</v>
      </c>
      <c r="P2">
        <f>N2*0.7457</f>
        <v>4.25168312</v>
      </c>
      <c r="Q2">
        <v>0</v>
      </c>
      <c r="R2">
        <v>0</v>
      </c>
      <c r="S2">
        <v>0</v>
      </c>
      <c r="T2">
        <v>0</v>
      </c>
      <c r="U2">
        <v>0</v>
      </c>
    </row>
    <row r="3" spans="1:21">
      <c r="A3">
        <f>A2+1</f>
        <v>2</v>
      </c>
      <c r="B3">
        <f>IF(SQRT(B2^2+2*I2)&gt;13.4112,13.4112,SQRT(B2^2+2*I2))</f>
        <v>1.3503963833612169</v>
      </c>
      <c r="C3" s="2">
        <f>Specification!$G$30</f>
        <v>109.96225200000001</v>
      </c>
      <c r="D3">
        <f>0.5*Specification!$K$4*Track!B3^2*Specification!$K$3*Specification!$K$2</f>
        <v>0.94453052954789796</v>
      </c>
      <c r="E3">
        <v>0</v>
      </c>
      <c r="F3">
        <f>Specification!$C$23*9.81*SIN((E3*PI()/180))</f>
        <v>0</v>
      </c>
      <c r="G3" s="2">
        <f>IF(J3=1,VLOOKUP(K3,RPM!$E$2:$H$62,3,FALSE)-F3-E3-D3,IF(J3=2,VLOOKUP(K3,RPM!$H$2:$K$62,3,FALSE)-F3-E3-D3,IF(J3=3,VLOOKUP(K3,RPM!$K$2:$N$62,3,FALSE)-F3-E3-D3)))</f>
        <v>717.36728049407407</v>
      </c>
      <c r="H3" s="2">
        <f>IF(J3=1,Specification!$I$14,IF(J3=2,Specification!$I$15,IF(J3=3,Specification!$I$16)))</f>
        <v>590.85611454706259</v>
      </c>
      <c r="I3">
        <f t="shared" ref="I3:I54" si="0">G3/H3</f>
        <v>1.2141150151995841</v>
      </c>
      <c r="J3">
        <v>1</v>
      </c>
      <c r="K3">
        <f>IF(J3=1,VLOOKUP(B3,RPM!$F$2:$H$62,3,TRUE),IF(J3=2,VLOOKUP(B3,RPM!$I$2:$K$62,3,TRUE),IF(J3=3,VLOOKUP(B3,RPM!$L$2:$N$62,3,TRUE))))</f>
        <v>1200</v>
      </c>
      <c r="L3">
        <f t="shared" ref="L3:L66" si="1">IF(I3=0,ABS(1/B3)+L2,ABS((B4-B3)/I3)+L2)</f>
        <v>2.0671468177635415</v>
      </c>
      <c r="M3">
        <f t="shared" ref="M3:M65" si="2">TAN(E3*PI()/180)+M2</f>
        <v>0</v>
      </c>
      <c r="N3">
        <f>VLOOKUP(K3,RPM!$A$2:$D$62,4,FALSE)</f>
        <v>7.6021333333333327</v>
      </c>
      <c r="O3">
        <f>VLOOKUP(K3,RPM!$A$2:$D$62,3,FALSE)</f>
        <v>1.28</v>
      </c>
      <c r="P3">
        <f t="shared" ref="P3:P66" si="3">N3*0.7457</f>
        <v>5.6689108266666661</v>
      </c>
      <c r="Q3" cm="1">
        <f t="array" ref="Q3">_xlfn.XLOOKUP(O3,BSFC!$A$2:$A$24,_xlfn.XLOOKUP(K3,BSFC!$B$2:$O$2,BSFC!$B$2:$O$24,,-1),,-1)</f>
        <v>860</v>
      </c>
      <c r="R3">
        <f t="shared" ref="R3:R66" si="4">Q3*P3/3600</f>
        <v>1.3542398085925924</v>
      </c>
      <c r="S3">
        <f>(L3-L2)/3600*P3</f>
        <v>9.229304870587941E-4</v>
      </c>
      <c r="T3">
        <f>S3*Q3</f>
        <v>0.79372021887056288</v>
      </c>
      <c r="U3">
        <f>U2+T3</f>
        <v>0.79372021887056288</v>
      </c>
    </row>
    <row r="4" spans="1:21">
      <c r="A4">
        <f t="shared" ref="A4:A67" si="5">A3+1</f>
        <v>3</v>
      </c>
      <c r="B4">
        <f t="shared" ref="B4:B67" si="6">IF(SQRT(B3^2+2*I3)&gt;13.4112,13.4112,SQRT(B3^2+2*I3))</f>
        <v>2.0619894331916986</v>
      </c>
      <c r="C4" s="2">
        <f>Specification!$G$30</f>
        <v>109.96225200000001</v>
      </c>
      <c r="D4">
        <f>0.5*Specification!$K$4*Track!B4^2*Specification!$K$3*Specification!$K$2</f>
        <v>2.2022485788721546</v>
      </c>
      <c r="E4">
        <v>0</v>
      </c>
      <c r="F4">
        <f>Specification!$C$23*9.81*SIN((E4*PI()/180))</f>
        <v>0</v>
      </c>
      <c r="G4" s="2">
        <f>IF(J4=1,VLOOKUP(K4,RPM!$E$2:$H$62,3,FALSE)-F4-E4-D4,IF(J4=2,VLOOKUP(K4,RPM!$H$2:$K$62,3,FALSE)-F4-E4-D4,IF(J4=3,VLOOKUP(K4,RPM!$K$2:$N$62,3,FALSE)-F4-E4-D4)))</f>
        <v>1194.9841031271646</v>
      </c>
      <c r="H4" s="2">
        <f>IF(J4=1,Specification!$I$14,IF(J4=2,Specification!$I$15,IF(J4=3,Specification!$I$16)))</f>
        <v>590.85611454706259</v>
      </c>
      <c r="I4">
        <f t="shared" si="0"/>
        <v>2.0224621082972347</v>
      </c>
      <c r="J4">
        <v>1</v>
      </c>
      <c r="K4">
        <f>IF(J4=1,VLOOKUP(B4,RPM!$F$2:$H$62,3,TRUE),IF(J4=2,VLOOKUP(B4,RPM!$I$2:$K$62,3,TRUE),IF(J4=3,VLOOKUP(B4,RPM!$L$2:$N$62,3,TRUE))))</f>
        <v>1800</v>
      </c>
      <c r="L4">
        <f t="shared" si="1"/>
        <v>2.4718090946830911</v>
      </c>
      <c r="M4">
        <f t="shared" si="2"/>
        <v>0</v>
      </c>
      <c r="N4">
        <f>VLOOKUP(K4,RPM!$A$2:$D$62,4,FALSE)</f>
        <v>12.670222222222224</v>
      </c>
      <c r="O4">
        <f>VLOOKUP(K4,RPM!$A$2:$D$62,3,FALSE)</f>
        <v>3.2</v>
      </c>
      <c r="P4">
        <f t="shared" si="3"/>
        <v>9.4481847111111126</v>
      </c>
      <c r="Q4" cm="1">
        <f t="array" ref="Q4">_xlfn.XLOOKUP(O4,BSFC!$A$2:$A$24,_xlfn.XLOOKUP(K4,BSFC!$B$2:$O$2,BSFC!$B$2:$O$24,,-1),,-1)</f>
        <v>752</v>
      </c>
      <c r="R4">
        <f t="shared" si="4"/>
        <v>1.9736208063209879</v>
      </c>
      <c r="S4">
        <f t="shared" ref="S4:S67" si="7">(L4-L3)/3600*P4</f>
        <v>1.0620344272096389E-3</v>
      </c>
      <c r="T4">
        <f t="shared" ref="T4:T67" si="8">S4*Q4</f>
        <v>0.79864988926164848</v>
      </c>
      <c r="U4">
        <f t="shared" ref="U4:U67" si="9">U3+T4</f>
        <v>1.5923701081322115</v>
      </c>
    </row>
    <row r="5" spans="1:21">
      <c r="A5">
        <f t="shared" si="5"/>
        <v>4</v>
      </c>
      <c r="B5">
        <f t="shared" si="6"/>
        <v>2.8804035549187708</v>
      </c>
      <c r="C5" s="2">
        <f>Specification!$G$30</f>
        <v>109.96225200000001</v>
      </c>
      <c r="D5">
        <f>0.5*Specification!$K$4*Track!B5^2*Specification!$K$3*Specification!$K$2</f>
        <v>4.2973442377143902</v>
      </c>
      <c r="E5">
        <v>0</v>
      </c>
      <c r="F5">
        <f>Specification!$C$23*9.81*SIN((E5*PI()/180))</f>
        <v>0</v>
      </c>
      <c r="G5" s="2">
        <f>IF(J5=1,VLOOKUP(K5,RPM!$E$2:$H$62,3,FALSE)-F5-E5-D5,IF(J5=2,VLOOKUP(K5,RPM!$H$2:$K$62,3,FALSE)-F5-E5-D5,IF(J5=3,VLOOKUP(K5,RPM!$K$2:$N$62,3,FALSE)-F5-E5-D5)))</f>
        <v>1342.5373014315769</v>
      </c>
      <c r="H5" s="2">
        <f>IF(J5=1,Specification!$I$14,IF(J5=2,Specification!$I$15,IF(J5=3,Specification!$I$16)))</f>
        <v>590.85611454706259</v>
      </c>
      <c r="I5">
        <f t="shared" si="0"/>
        <v>2.2721899094853857</v>
      </c>
      <c r="J5">
        <v>1</v>
      </c>
      <c r="K5">
        <f>IF(J5=1,VLOOKUP(B5,RPM!$F$2:$H$62,3,TRUE),IF(J5=2,VLOOKUP(B5,RPM!$I$2:$K$62,3,TRUE),IF(J5=3,VLOOKUP(B5,RPM!$L$2:$N$62,3,TRUE))))</f>
        <v>2500</v>
      </c>
      <c r="L5">
        <f t="shared" si="1"/>
        <v>2.7812221082582465</v>
      </c>
      <c r="M5">
        <f t="shared" si="2"/>
        <v>0</v>
      </c>
      <c r="N5">
        <f>VLOOKUP(K5,RPM!$A$2:$D$62,4,FALSE)</f>
        <v>14.254</v>
      </c>
      <c r="O5">
        <f>VLOOKUP(K5,RPM!$A$2:$D$62,3,FALSE)</f>
        <v>5</v>
      </c>
      <c r="P5">
        <f t="shared" si="3"/>
        <v>10.6292078</v>
      </c>
      <c r="Q5" cm="1">
        <f t="array" ref="Q5">_xlfn.XLOOKUP(O5,BSFC!$A$2:$A$24,_xlfn.XLOOKUP(K5,BSFC!$B$2:$O$2,BSFC!$B$2:$O$24,,-1),,-1)</f>
        <v>570</v>
      </c>
      <c r="R5">
        <f t="shared" si="4"/>
        <v>1.6829579016666667</v>
      </c>
      <c r="S5">
        <f t="shared" si="7"/>
        <v>9.1355978258737434E-4</v>
      </c>
      <c r="T5">
        <f t="shared" si="8"/>
        <v>0.52072907607480334</v>
      </c>
      <c r="U5">
        <f t="shared" si="9"/>
        <v>2.113099184207015</v>
      </c>
    </row>
    <row r="6" spans="1:21">
      <c r="A6">
        <f t="shared" si="5"/>
        <v>5</v>
      </c>
      <c r="B6">
        <f t="shared" si="6"/>
        <v>3.5834486822277034</v>
      </c>
      <c r="C6" s="2">
        <f>Specification!$G$30</f>
        <v>109.96225200000001</v>
      </c>
      <c r="D6">
        <f>0.5*Specification!$K$4*Track!B6^2*Specification!$K$3*Specification!$K$2</f>
        <v>6.6511362795519089</v>
      </c>
      <c r="E6">
        <v>0</v>
      </c>
      <c r="F6">
        <f>Specification!$C$23*9.81*SIN((E6*PI()/180))</f>
        <v>0</v>
      </c>
      <c r="G6" s="2">
        <f>IF(J6=1,VLOOKUP(K6,RPM!$E$2:$H$62,3,FALSE)-F6-E6-D6,IF(J6=2,VLOOKUP(K6,RPM!$H$2:$K$62,3,FALSE)-F6-E6-D6,IF(J6=3,VLOOKUP(K6,RPM!$K$2:$N$62,3,FALSE)-F6-E6-D6)))</f>
        <v>1676.892170807062</v>
      </c>
      <c r="H6" s="2">
        <f>IF(J6=1,Specification!$I$14,IF(J6=2,Specification!$I$15,IF(J6=3,Specification!$I$16)))</f>
        <v>590.85611454706259</v>
      </c>
      <c r="I6">
        <f t="shared" si="0"/>
        <v>2.8380719595201804</v>
      </c>
      <c r="J6">
        <v>1</v>
      </c>
      <c r="K6">
        <f>IF(J6=1,VLOOKUP(B6,RPM!$F$2:$H$62,3,TRUE),IF(J6=2,VLOOKUP(B6,RPM!$I$2:$K$62,3,TRUE),IF(J6=3,VLOOKUP(B6,RPM!$L$2:$N$62,3,TRUE))))</f>
        <v>3200</v>
      </c>
      <c r="L6">
        <f t="shared" si="1"/>
        <v>3.0348163009148381</v>
      </c>
      <c r="M6">
        <f t="shared" si="2"/>
        <v>0</v>
      </c>
      <c r="N6">
        <f>VLOOKUP(K6,RPM!$A$2:$D$62,4,FALSE)</f>
        <v>17.817499999999999</v>
      </c>
      <c r="O6">
        <f>VLOOKUP(K6,RPM!$A$2:$D$62,3,FALSE)</f>
        <v>8</v>
      </c>
      <c r="P6">
        <f t="shared" si="3"/>
        <v>13.28650975</v>
      </c>
      <c r="Q6" cm="1">
        <f t="array" ref="Q6">_xlfn.XLOOKUP(O6,BSFC!$A$2:$A$24,_xlfn.XLOOKUP(K6,BSFC!$B$2:$O$2,BSFC!$B$2:$O$24,,-1),,-1)</f>
        <v>430</v>
      </c>
      <c r="R6">
        <f t="shared" si="4"/>
        <v>1.5869997756944445</v>
      </c>
      <c r="S6">
        <f t="shared" si="7"/>
        <v>9.359393647986622E-4</v>
      </c>
      <c r="T6">
        <f t="shared" si="8"/>
        <v>0.40245392686342474</v>
      </c>
      <c r="U6">
        <f t="shared" si="9"/>
        <v>2.5155531110704397</v>
      </c>
    </row>
    <row r="7" spans="1:21">
      <c r="A7">
        <f t="shared" si="5"/>
        <v>6</v>
      </c>
      <c r="B7">
        <f t="shared" si="6"/>
        <v>4.3031672495035354</v>
      </c>
      <c r="C7" s="2">
        <f>Specification!$G$30</f>
        <v>109.96225200000001</v>
      </c>
      <c r="D7">
        <f>0.5*Specification!$K$4*Track!B7^2*Specification!$K$3*Specification!$K$2</f>
        <v>9.5911331365900487</v>
      </c>
      <c r="E7">
        <v>0</v>
      </c>
      <c r="F7">
        <f>Specification!$C$23*9.81*SIN((E7*PI()/180))</f>
        <v>0</v>
      </c>
      <c r="G7" s="2">
        <f>IF(J7=1,VLOOKUP(K7,RPM!$E$2:$H$62,3,FALSE)-F7-E7-D7,IF(J7=2,VLOOKUP(K7,RPM!$H$2:$K$62,3,FALSE)-F7-E7-D7,IF(J7=3,VLOOKUP(K7,RPM!$K$2:$N$62,3,FALSE)-F7-E7-D7)))</f>
        <v>1780.2812249239155</v>
      </c>
      <c r="H7" s="2">
        <f>IF(J7=1,Specification!$I$14,IF(J7=2,Specification!$I$15,IF(J7=3,Specification!$I$16)))</f>
        <v>590.85611454706259</v>
      </c>
      <c r="I7">
        <f t="shared" si="0"/>
        <v>3.0130537386223719</v>
      </c>
      <c r="J7">
        <v>1</v>
      </c>
      <c r="K7">
        <f>IF(J7=1,VLOOKUP(B7,RPM!$F$2:$H$62,3,TRUE),IF(J7=2,VLOOKUP(B7,RPM!$I$2:$K$62,3,TRUE),IF(J7=3,VLOOKUP(B7,RPM!$L$2:$N$62,3,TRUE))))</f>
        <v>3800</v>
      </c>
      <c r="L7">
        <f t="shared" si="1"/>
        <v>3.2508621939150046</v>
      </c>
      <c r="M7">
        <f t="shared" si="2"/>
        <v>0</v>
      </c>
      <c r="N7">
        <f>VLOOKUP(K7,RPM!$A$2:$D$62,4,FALSE)</f>
        <v>18.942815789473684</v>
      </c>
      <c r="O7">
        <f>VLOOKUP(K7,RPM!$A$2:$D$62,3,FALSE)</f>
        <v>10.1</v>
      </c>
      <c r="P7">
        <f t="shared" si="3"/>
        <v>14.125657734210527</v>
      </c>
      <c r="Q7" cm="1">
        <f t="array" ref="Q7">_xlfn.XLOOKUP(O7,BSFC!$A$2:$A$24,_xlfn.XLOOKUP(K7,BSFC!$B$2:$O$2,BSFC!$B$2:$O$24,,-1),,-1)</f>
        <v>360</v>
      </c>
      <c r="R7">
        <f t="shared" si="4"/>
        <v>1.4125657734210528</v>
      </c>
      <c r="S7">
        <f t="shared" si="7"/>
        <v>8.4771953872283948E-4</v>
      </c>
      <c r="T7">
        <f t="shared" si="8"/>
        <v>0.30517903394022222</v>
      </c>
      <c r="U7">
        <f t="shared" si="9"/>
        <v>2.8207321450106617</v>
      </c>
    </row>
    <row r="8" spans="1:21">
      <c r="A8">
        <f t="shared" si="5"/>
        <v>7</v>
      </c>
      <c r="B8">
        <f t="shared" si="6"/>
        <v>4.9541251351216964</v>
      </c>
      <c r="C8" s="2">
        <f>Specification!$G$30</f>
        <v>109.96225200000001</v>
      </c>
      <c r="D8">
        <f>0.5*Specification!$K$4*Track!B8^2*Specification!$K$3*Specification!$K$2</f>
        <v>12.712395968535454</v>
      </c>
      <c r="E8">
        <v>0</v>
      </c>
      <c r="F8">
        <f>Specification!$C$23*9.81*SIN((E8*PI()/180))</f>
        <v>0</v>
      </c>
      <c r="G8" s="2">
        <f>IF(J8=1,VLOOKUP(K8,RPM!$E$2:$H$62,3,FALSE)-F8-E8-D8,IF(J8=2,VLOOKUP(K8,RPM!$H$2:$K$62,3,FALSE)-F8-E8-D8,IF(J8=3,VLOOKUP(K8,RPM!$K$2:$N$62,3,FALSE)-F8-E8-D8)))</f>
        <v>1777.9654852054084</v>
      </c>
      <c r="H8" s="2">
        <f>IF(J8=1,Specification!$I$14,IF(J8=2,Specification!$I$15,IF(J8=3,Specification!$I$16)))</f>
        <v>590.85611454706259</v>
      </c>
      <c r="I8">
        <f t="shared" si="0"/>
        <v>3.0091344431094837</v>
      </c>
      <c r="J8">
        <v>1</v>
      </c>
      <c r="K8">
        <f>IF(J8=1,VLOOKUP(B8,RPM!$F$2:$H$62,3,TRUE),IF(J8=2,VLOOKUP(B8,RPM!$I$2:$K$62,3,TRUE),IF(J8=3,VLOOKUP(B8,RPM!$L$2:$N$62,3,TRUE))))</f>
        <v>4400</v>
      </c>
      <c r="L8">
        <f t="shared" si="1"/>
        <v>3.4416585211809649</v>
      </c>
      <c r="M8">
        <f t="shared" si="2"/>
        <v>0</v>
      </c>
      <c r="N8">
        <f>VLOOKUP(K8,RPM!$A$2:$D$62,4,FALSE)</f>
        <v>18.951340909090909</v>
      </c>
      <c r="O8">
        <f>VLOOKUP(K8,RPM!$A$2:$D$62,3,FALSE)</f>
        <v>11.7</v>
      </c>
      <c r="P8">
        <f t="shared" si="3"/>
        <v>14.132014915909092</v>
      </c>
      <c r="Q8" cm="1">
        <f t="array" ref="Q8">_xlfn.XLOOKUP(O8,BSFC!$A$2:$A$24,_xlfn.XLOOKUP(K8,BSFC!$B$2:$O$2,BSFC!$B$2:$O$24,,-1),,-1)</f>
        <v>340</v>
      </c>
      <c r="R8">
        <f t="shared" si="4"/>
        <v>1.3346902976136366</v>
      </c>
      <c r="S8">
        <f t="shared" si="7"/>
        <v>7.4898237300645106E-4</v>
      </c>
      <c r="T8">
        <f t="shared" si="8"/>
        <v>0.25465400682219336</v>
      </c>
      <c r="U8">
        <f t="shared" si="9"/>
        <v>3.0753861518328551</v>
      </c>
    </row>
    <row r="9" spans="1:21">
      <c r="A9">
        <f t="shared" si="5"/>
        <v>8</v>
      </c>
      <c r="B9">
        <f t="shared" si="6"/>
        <v>5.5282569351164872</v>
      </c>
      <c r="C9" s="2">
        <f>Specification!$G$30</f>
        <v>109.96225200000001</v>
      </c>
      <c r="D9">
        <f>0.5*Specification!$K$4*Track!B9^2*Specification!$K$3*Specification!$K$2</f>
        <v>15.829598749624486</v>
      </c>
      <c r="E9">
        <v>0</v>
      </c>
      <c r="F9">
        <f>Specification!$C$23*9.81*SIN((E9*PI()/180))</f>
        <v>0</v>
      </c>
      <c r="G9" s="2">
        <f>IF(J9=1,VLOOKUP(K9,RPM!$E$2:$H$62,3,FALSE)-F9-E9-D9,IF(J9=2,VLOOKUP(K9,RPM!$H$2:$K$62,3,FALSE)-F9-E9-D9,IF(J9=3,VLOOKUP(K9,RPM!$K$2:$N$62,3,FALSE)-F9-E9-D9)))</f>
        <v>1853.2470523832696</v>
      </c>
      <c r="H9" s="2">
        <f>IF(J9=1,Specification!$I$14,IF(J9=2,Specification!$I$15,IF(J9=3,Specification!$I$16)))</f>
        <v>590.85611454706259</v>
      </c>
      <c r="I9">
        <f t="shared" si="0"/>
        <v>3.1365454410231979</v>
      </c>
      <c r="J9">
        <v>1</v>
      </c>
      <c r="K9">
        <f>IF(J9=1,VLOOKUP(B9,RPM!$F$2:$H$62,3,TRUE),IF(J9=2,VLOOKUP(B9,RPM!$I$2:$K$62,3,TRUE),IF(J9=3,VLOOKUP(B9,RPM!$L$2:$N$62,3,TRUE))))</f>
        <v>4900</v>
      </c>
      <c r="L9">
        <f t="shared" si="1"/>
        <v>3.6141107002614943</v>
      </c>
      <c r="M9">
        <f t="shared" si="2"/>
        <v>0</v>
      </c>
      <c r="N9">
        <f>VLOOKUP(K9,RPM!$A$2:$D$62,4,FALSE)</f>
        <v>19.781061224489797</v>
      </c>
      <c r="O9">
        <f>VLOOKUP(K9,RPM!$A$2:$D$62,3,FALSE)</f>
        <v>13.6</v>
      </c>
      <c r="P9">
        <f t="shared" si="3"/>
        <v>14.750737355102043</v>
      </c>
      <c r="Q9" cm="1">
        <f t="array" ref="Q9">_xlfn.XLOOKUP(O9,BSFC!$A$2:$A$24,_xlfn.XLOOKUP(K9,BSFC!$B$2:$O$2,BSFC!$B$2:$O$24,,-1),,-1)</f>
        <v>280</v>
      </c>
      <c r="R9">
        <f t="shared" si="4"/>
        <v>1.1472795720634923</v>
      </c>
      <c r="S9">
        <f t="shared" si="7"/>
        <v>7.0661022220330869E-4</v>
      </c>
      <c r="T9">
        <f t="shared" si="8"/>
        <v>0.19785086221692644</v>
      </c>
      <c r="U9">
        <f t="shared" si="9"/>
        <v>3.2732370140497817</v>
      </c>
    </row>
    <row r="10" spans="1:21">
      <c r="A10">
        <f t="shared" si="5"/>
        <v>9</v>
      </c>
      <c r="B10">
        <f t="shared" si="6"/>
        <v>6.0691610312060371</v>
      </c>
      <c r="C10" s="2">
        <f>Specification!$G$30</f>
        <v>109.96225200000001</v>
      </c>
      <c r="D10">
        <f>0.5*Specification!$K$4*Track!B10^2*Specification!$K$3*Specification!$K$2</f>
        <v>19.078788294531069</v>
      </c>
      <c r="E10">
        <v>0</v>
      </c>
      <c r="F10">
        <f>Specification!$C$23*9.81*SIN((E10*PI()/180))</f>
        <v>0</v>
      </c>
      <c r="G10" s="2">
        <f>IF(J10=1,VLOOKUP(K10,RPM!$E$2:$H$62,3,FALSE)-F10-E10-D10,IF(J10=2,VLOOKUP(K10,RPM!$H$2:$K$62,3,FALSE)-F10-E10-D10,IF(J10=3,VLOOKUP(K10,RPM!$K$2:$N$62,3,FALSE)-F10-E10-D10)))</f>
        <v>2024.119251950438</v>
      </c>
      <c r="H10" s="2">
        <f>IF(J10=1,Specification!$I$14,IF(J10=2,Specification!$I$15,IF(J10=3,Specification!$I$16)))</f>
        <v>590.85611454706259</v>
      </c>
      <c r="I10">
        <f t="shared" si="0"/>
        <v>3.4257397056846632</v>
      </c>
      <c r="J10">
        <v>1</v>
      </c>
      <c r="K10">
        <f>IF(J10=1,VLOOKUP(B10,RPM!$F$2:$H$62,3,TRUE),IF(J10=2,VLOOKUP(B10,RPM!$I$2:$K$62,3,TRUE),IF(J10=3,VLOOKUP(B10,RPM!$L$2:$N$62,3,TRUE))))</f>
        <v>5400</v>
      </c>
      <c r="L10">
        <f t="shared" si="1"/>
        <v>3.7718554009673779</v>
      </c>
      <c r="M10">
        <f t="shared" si="2"/>
        <v>0</v>
      </c>
      <c r="N10">
        <f>VLOOKUP(K10,RPM!$A$2:$D$62,4,FALSE)</f>
        <v>21.623845925925924</v>
      </c>
      <c r="O10">
        <f>VLOOKUP(K10,RPM!$A$2:$D$62,3,FALSE)</f>
        <v>16.384</v>
      </c>
      <c r="P10">
        <f t="shared" si="3"/>
        <v>16.124901906962961</v>
      </c>
      <c r="Q10" cm="1">
        <f t="array" ref="Q10">_xlfn.XLOOKUP(O10,BSFC!$A$2:$A$24,_xlfn.XLOOKUP(K10,BSFC!$B$2:$O$2,BSFC!$B$2:$O$24,,-1),,-1)</f>
        <v>350</v>
      </c>
      <c r="R10">
        <f t="shared" si="4"/>
        <v>1.5676987965102878</v>
      </c>
      <c r="S10">
        <f t="shared" si="7"/>
        <v>7.0656050700711236E-4</v>
      </c>
      <c r="T10">
        <f t="shared" si="8"/>
        <v>0.24729617745248933</v>
      </c>
      <c r="U10">
        <f t="shared" si="9"/>
        <v>3.5205331915022713</v>
      </c>
    </row>
    <row r="11" spans="1:21">
      <c r="A11">
        <f t="shared" si="5"/>
        <v>10</v>
      </c>
      <c r="B11">
        <f t="shared" si="6"/>
        <v>6.6095533157755266</v>
      </c>
      <c r="C11" s="2">
        <f>Specification!$G$30</f>
        <v>109.96225200000001</v>
      </c>
      <c r="D11">
        <f>0.5*Specification!$K$4*Track!B11^2*Specification!$K$3*Specification!$K$2</f>
        <v>22.627558061963764</v>
      </c>
      <c r="E11">
        <v>0</v>
      </c>
      <c r="F11">
        <f>Specification!$C$23*9.81*SIN((E11*PI()/180))</f>
        <v>0</v>
      </c>
      <c r="G11" s="2">
        <f>IF(J11=1,VLOOKUP(K11,RPM!$E$2:$H$62,3,FALSE)-F11-E11-D11,IF(J11=2,VLOOKUP(K11,RPM!$H$2:$K$62,3,FALSE)-F11-E11-D11,IF(J11=3,VLOOKUP(K11,RPM!$K$2:$N$62,3,FALSE)-F11-E11-D11)))</f>
        <v>1917.2708858189912</v>
      </c>
      <c r="H11" s="2">
        <f>IF(J11=1,Specification!$I$14,IF(J11=2,Specification!$I$15,IF(J11=3,Specification!$I$16)))</f>
        <v>590.85611454706259</v>
      </c>
      <c r="I11">
        <f t="shared" si="0"/>
        <v>3.2449031813586786</v>
      </c>
      <c r="J11">
        <v>1</v>
      </c>
      <c r="K11">
        <f>IF(J11=1,VLOOKUP(B11,RPM!$F$2:$H$62,3,TRUE),IF(J11=2,VLOOKUP(B11,RPM!$I$2:$K$62,3,TRUE),IF(J11=3,VLOOKUP(B11,RPM!$L$2:$N$62,3,TRUE))))</f>
        <v>5900</v>
      </c>
      <c r="L11">
        <f t="shared" si="1"/>
        <v>3.9179148409899476</v>
      </c>
      <c r="M11">
        <f t="shared" si="2"/>
        <v>0</v>
      </c>
      <c r="N11">
        <f>VLOOKUP(K11,RPM!$A$2:$D$62,4,FALSE)</f>
        <v>20.530591864406777</v>
      </c>
      <c r="O11">
        <f>VLOOKUP(K11,RPM!$A$2:$D$62,3,FALSE)</f>
        <v>16.995999999999999</v>
      </c>
      <c r="P11">
        <f t="shared" si="3"/>
        <v>15.309662353288134</v>
      </c>
      <c r="Q11" cm="1">
        <f t="array" ref="Q11">_xlfn.XLOOKUP(O11,BSFC!$A$2:$A$24,_xlfn.XLOOKUP(K11,BSFC!$B$2:$O$2,BSFC!$B$2:$O$24,,-1),,-1)</f>
        <v>350</v>
      </c>
      <c r="R11">
        <f t="shared" si="4"/>
        <v>1.4884393954585686</v>
      </c>
      <c r="S11">
        <f t="shared" si="7"/>
        <v>6.2114464173774466E-4</v>
      </c>
      <c r="T11">
        <f t="shared" si="8"/>
        <v>0.21740062460821064</v>
      </c>
      <c r="U11">
        <f t="shared" si="9"/>
        <v>3.7379338161104818</v>
      </c>
    </row>
    <row r="12" spans="1:21">
      <c r="A12">
        <f t="shared" si="5"/>
        <v>11</v>
      </c>
      <c r="B12">
        <f t="shared" si="6"/>
        <v>7.0835020573722307</v>
      </c>
      <c r="C12" s="2">
        <f>Specification!$G$30</f>
        <v>109.96225200000001</v>
      </c>
      <c r="D12">
        <f>0.5*Specification!$K$4*Track!B12^2*Specification!$K$3*Specification!$K$2</f>
        <v>25.988996845284991</v>
      </c>
      <c r="E12">
        <v>0</v>
      </c>
      <c r="F12">
        <f>Specification!$C$23*9.81*SIN((E12*PI()/180))</f>
        <v>0</v>
      </c>
      <c r="G12" s="2">
        <f>IF(J12=1,VLOOKUP(K12,RPM!$E$2:$H$62,3,FALSE)-F12-E12-D12,IF(J12=2,VLOOKUP(K12,RPM!$H$2:$K$62,3,FALSE)-F12-E12-D12,IF(J12=3,VLOOKUP(K12,RPM!$K$2:$N$62,3,FALSE)-F12-E12-D12)))</f>
        <v>1855.3038415499157</v>
      </c>
      <c r="H12" s="2">
        <f>IF(J12=1,Specification!$I$14,IF(J12=2,Specification!$I$15,IF(J12=3,Specification!$I$16)))</f>
        <v>590.85611454706259</v>
      </c>
      <c r="I12">
        <f t="shared" si="0"/>
        <v>3.1400264732339296</v>
      </c>
      <c r="J12">
        <v>1</v>
      </c>
      <c r="K12">
        <f>IF(J12=1,VLOOKUP(B12,RPM!$F$2:$H$62,3,TRUE),IF(J12=2,VLOOKUP(B12,RPM!$I$2:$K$62,3,TRUE),IF(J12=3,VLOOKUP(B12,RPM!$L$2:$N$62,3,TRUE))))</f>
        <v>6300</v>
      </c>
      <c r="L12">
        <f t="shared" si="1"/>
        <v>4.054927170420159</v>
      </c>
      <c r="M12">
        <f t="shared" si="2"/>
        <v>0</v>
      </c>
      <c r="N12">
        <f>VLOOKUP(K12,RPM!$A$2:$D$62,4,FALSE)</f>
        <v>19.91034920634921</v>
      </c>
      <c r="O12">
        <f>VLOOKUP(K12,RPM!$A$2:$D$62,3,FALSE)</f>
        <v>17.600000000000001</v>
      </c>
      <c r="P12">
        <f t="shared" si="3"/>
        <v>14.847147403174606</v>
      </c>
      <c r="Q12" cm="1">
        <f t="array" ref="Q12">_xlfn.XLOOKUP(O12,BSFC!$A$2:$A$24,_xlfn.XLOOKUP(K12,BSFC!$B$2:$O$2,BSFC!$B$2:$O$24,,-1),,-1)</f>
        <v>360</v>
      </c>
      <c r="R12">
        <f t="shared" si="4"/>
        <v>1.4847147403174605</v>
      </c>
      <c r="S12">
        <f t="shared" si="7"/>
        <v>5.6506729197296332E-4</v>
      </c>
      <c r="T12">
        <f t="shared" si="8"/>
        <v>0.20342422511026678</v>
      </c>
      <c r="U12">
        <f t="shared" si="9"/>
        <v>3.9413580412207487</v>
      </c>
    </row>
    <row r="13" spans="1:21">
      <c r="A13">
        <f t="shared" si="5"/>
        <v>12</v>
      </c>
      <c r="B13">
        <f t="shared" si="6"/>
        <v>7.5137243989425437</v>
      </c>
      <c r="C13" s="2">
        <f>Specification!$G$30</f>
        <v>109.96225200000001</v>
      </c>
      <c r="D13">
        <f>0.5*Specification!$K$4*Track!B13^2*Specification!$K$3*Specification!$K$2</f>
        <v>29.241792438207543</v>
      </c>
      <c r="E13">
        <v>0</v>
      </c>
      <c r="F13">
        <f>Specification!$C$23*9.81*SIN((E13*PI()/180))</f>
        <v>0</v>
      </c>
      <c r="G13" s="2">
        <f>IF(J13=1,VLOOKUP(K13,RPM!$E$2:$H$62,3,FALSE)-F13-E13-D13,IF(J13=2,VLOOKUP(K13,RPM!$H$2:$K$62,3,FALSE)-F13-E13-D13,IF(J13=3,VLOOKUP(K13,RPM!$K$2:$N$62,3,FALSE)-F13-E13-D13)))</f>
        <v>1578.9189785101998</v>
      </c>
      <c r="H13" s="2">
        <f>IF(J13=1,Specification!$I$14,IF(J13=2,Specification!$I$15,IF(J13=3,Specification!$I$16)))</f>
        <v>590.85611454706259</v>
      </c>
      <c r="I13">
        <f t="shared" si="0"/>
        <v>2.6722563068007932</v>
      </c>
      <c r="J13">
        <v>1</v>
      </c>
      <c r="K13">
        <f>IF(J13=1,VLOOKUP(B13,RPM!$F$2:$H$62,3,TRUE),IF(J13=2,VLOOKUP(B13,RPM!$I$2:$K$62,3,TRUE),IF(J13=3,VLOOKUP(B13,RPM!$L$2:$N$62,3,TRUE))))</f>
        <v>6700</v>
      </c>
      <c r="L13">
        <f t="shared" si="1"/>
        <v>4.1850079799999866</v>
      </c>
      <c r="M13">
        <f t="shared" si="2"/>
        <v>0</v>
      </c>
      <c r="N13">
        <f>VLOOKUP(K13,RPM!$A$2:$D$62,4,FALSE)</f>
        <v>17.019701492537312</v>
      </c>
      <c r="O13">
        <f>VLOOKUP(K13,RPM!$A$2:$D$62,3,FALSE)</f>
        <v>16</v>
      </c>
      <c r="P13">
        <f t="shared" si="3"/>
        <v>12.691591402985074</v>
      </c>
      <c r="Q13" cm="1">
        <f t="array" ref="Q13">_xlfn.XLOOKUP(O13,BSFC!$A$2:$A$24,_xlfn.XLOOKUP(K13,BSFC!$B$2:$O$2,BSFC!$B$2:$O$24,,-1),,-1)</f>
        <v>350</v>
      </c>
      <c r="R13">
        <f t="shared" si="4"/>
        <v>1.23390471973466</v>
      </c>
      <c r="S13">
        <f t="shared" si="7"/>
        <v>4.5859235682129952E-4</v>
      </c>
      <c r="T13">
        <f t="shared" si="8"/>
        <v>0.16050732488745484</v>
      </c>
      <c r="U13">
        <f t="shared" si="9"/>
        <v>4.1018653661082034</v>
      </c>
    </row>
    <row r="14" spans="1:21">
      <c r="A14">
        <f t="shared" si="5"/>
        <v>13</v>
      </c>
      <c r="B14">
        <f t="shared" si="6"/>
        <v>7.8613336627359915</v>
      </c>
      <c r="C14" s="2">
        <f>Specification!$G$30</f>
        <v>109.96225200000001</v>
      </c>
      <c r="D14">
        <f>0.5*Specification!$K$4*Track!B14^2*Specification!$K$3*Specification!$K$2</f>
        <v>32.010018633755784</v>
      </c>
      <c r="E14">
        <v>0</v>
      </c>
      <c r="F14">
        <f>Specification!$C$23*9.81*SIN((E14*PI()/180))</f>
        <v>0</v>
      </c>
      <c r="G14" s="2">
        <f>IF(J14=1,VLOOKUP(K14,RPM!$E$2:$H$62,3,FALSE)-F14-E14-D14,IF(J14=2,VLOOKUP(K14,RPM!$H$2:$K$62,3,FALSE)-F14-E14-D14,IF(J14=3,VLOOKUP(K14,RPM!$K$2:$N$62,3,FALSE)-F14-E14-D14)))</f>
        <v>881.91349092754922</v>
      </c>
      <c r="H14" s="2">
        <f>IF(J14=1,Specification!$I$14,IF(J14=2,Specification!$I$15,IF(J14=3,Specification!$I$16)))</f>
        <v>580.58318951778165</v>
      </c>
      <c r="I14">
        <f t="shared" si="0"/>
        <v>1.5190131351547489</v>
      </c>
      <c r="J14">
        <v>2</v>
      </c>
      <c r="K14">
        <f>IF(J14=1,VLOOKUP(B14,RPM!$F$2:$H$62,3,TRUE),IF(J14=2,VLOOKUP(B14,RPM!$I$2:$K$62,3,TRUE),IF(J14=3,VLOOKUP(B14,RPM!$L$2:$N$62,3,TRUE))))</f>
        <v>3500</v>
      </c>
      <c r="L14">
        <f t="shared" si="1"/>
        <v>4.3106868409181063</v>
      </c>
      <c r="M14">
        <f t="shared" si="2"/>
        <v>0</v>
      </c>
      <c r="N14">
        <f>VLOOKUP(K14,RPM!$A$2:$D$62,4,FALSE)</f>
        <v>19.344714285714286</v>
      </c>
      <c r="O14">
        <f>VLOOKUP(K14,RPM!$A$2:$D$62,3,FALSE)</f>
        <v>9.5</v>
      </c>
      <c r="P14">
        <f t="shared" si="3"/>
        <v>14.425353442857144</v>
      </c>
      <c r="Q14" cm="1">
        <f t="array" ref="Q14">_xlfn.XLOOKUP(O14,BSFC!$A$2:$A$24,_xlfn.XLOOKUP(K14,BSFC!$B$2:$O$2,BSFC!$B$2:$O$24,,-1),,-1)</f>
        <v>400</v>
      </c>
      <c r="R14">
        <f t="shared" si="4"/>
        <v>1.6028170492063494</v>
      </c>
      <c r="S14">
        <f t="shared" si="7"/>
        <v>5.0360055251098921E-4</v>
      </c>
      <c r="T14">
        <f t="shared" si="8"/>
        <v>0.20144022100439568</v>
      </c>
      <c r="U14">
        <f t="shared" si="9"/>
        <v>4.3033055871125994</v>
      </c>
    </row>
    <row r="15" spans="1:21">
      <c r="A15">
        <f t="shared" si="5"/>
        <v>14</v>
      </c>
      <c r="B15">
        <f t="shared" si="6"/>
        <v>8.0522415032819019</v>
      </c>
      <c r="C15" s="2">
        <f>Specification!$G$30</f>
        <v>109.96225200000001</v>
      </c>
      <c r="D15">
        <f>0.5*Specification!$K$4*Track!B15^2*Specification!$K$3*Specification!$K$2</f>
        <v>33.583584740201388</v>
      </c>
      <c r="E15">
        <v>0</v>
      </c>
      <c r="F15">
        <f>Specification!$C$23*9.81*SIN((E15*PI()/180))</f>
        <v>0</v>
      </c>
      <c r="G15" s="2">
        <f>IF(J15=1,VLOOKUP(K15,RPM!$E$2:$H$62,3,FALSE)-F15-E15-D15,IF(J15=2,VLOOKUP(K15,RPM!$H$2:$K$62,3,FALSE)-F15-E15-D15,IF(J15=3,VLOOKUP(K15,RPM!$K$2:$N$62,3,FALSE)-F15-E15-D15)))</f>
        <v>873.65919741202947</v>
      </c>
      <c r="H15" s="2">
        <f>IF(J15=1,Specification!$I$14,IF(J15=2,Specification!$I$15,IF(J15=3,Specification!$I$16)))</f>
        <v>580.58318951778165</v>
      </c>
      <c r="I15">
        <f t="shared" si="0"/>
        <v>1.5047958900388929</v>
      </c>
      <c r="J15">
        <v>2</v>
      </c>
      <c r="K15">
        <f>IF(J15=1,VLOOKUP(B15,RPM!$F$2:$H$62,3,TRUE),IF(J15=2,VLOOKUP(B15,RPM!$I$2:$K$62,3,TRUE),IF(J15=3,VLOOKUP(B15,RPM!$L$2:$N$62,3,TRUE))))</f>
        <v>3600</v>
      </c>
      <c r="L15">
        <f t="shared" si="1"/>
        <v>4.4334672589194781</v>
      </c>
      <c r="M15">
        <f t="shared" si="2"/>
        <v>0</v>
      </c>
      <c r="N15">
        <f>VLOOKUP(K15,RPM!$A$2:$D$62,4,FALSE)</f>
        <v>19.203305555555556</v>
      </c>
      <c r="O15">
        <f>VLOOKUP(K15,RPM!$A$2:$D$62,3,FALSE)</f>
        <v>9.6999999999999993</v>
      </c>
      <c r="P15">
        <f t="shared" si="3"/>
        <v>14.319904952777778</v>
      </c>
      <c r="Q15" cm="1">
        <f t="array" ref="Q15">_xlfn.XLOOKUP(O15,BSFC!$A$2:$A$24,_xlfn.XLOOKUP(K15,BSFC!$B$2:$O$2,BSFC!$B$2:$O$24,,-1),,-1)</f>
        <v>400</v>
      </c>
      <c r="R15">
        <f t="shared" si="4"/>
        <v>1.5911005503086422</v>
      </c>
      <c r="S15">
        <f t="shared" si="7"/>
        <v>4.8838997662276962E-4</v>
      </c>
      <c r="T15">
        <f t="shared" si="8"/>
        <v>0.19535599064910786</v>
      </c>
      <c r="U15">
        <f t="shared" si="9"/>
        <v>4.4986615777617072</v>
      </c>
    </row>
    <row r="16" spans="1:21">
      <c r="A16">
        <f t="shared" si="5"/>
        <v>15</v>
      </c>
      <c r="B16">
        <f t="shared" si="6"/>
        <v>8.2370009716676229</v>
      </c>
      <c r="C16" s="2">
        <f>Specification!$G$30</f>
        <v>109.96225200000001</v>
      </c>
      <c r="D16">
        <f>0.5*Specification!$K$4*Track!B16^2*Specification!$K$3*Specification!$K$2</f>
        <v>35.142423011499559</v>
      </c>
      <c r="E16">
        <v>0</v>
      </c>
      <c r="F16">
        <f>Specification!$C$23*9.81*SIN((E16*PI()/180))</f>
        <v>0</v>
      </c>
      <c r="G16" s="2">
        <f>IF(J16=1,VLOOKUP(K16,RPM!$E$2:$H$62,3,FALSE)-F16-E16-D16,IF(J16=2,VLOOKUP(K16,RPM!$H$2:$K$62,3,FALSE)-F16-E16-D16,IF(J16=3,VLOOKUP(K16,RPM!$K$2:$N$62,3,FALSE)-F16-E16-D16)))</f>
        <v>865.78075213214811</v>
      </c>
      <c r="H16" s="2">
        <f>IF(J16=1,Specification!$I$14,IF(J16=2,Specification!$I$15,IF(J16=3,Specification!$I$16)))</f>
        <v>580.58318951778165</v>
      </c>
      <c r="I16">
        <f t="shared" si="0"/>
        <v>1.4912260081991775</v>
      </c>
      <c r="J16">
        <v>2</v>
      </c>
      <c r="K16">
        <f>IF(J16=1,VLOOKUP(B16,RPM!$F$2:$H$62,3,TRUE),IF(J16=2,VLOOKUP(B16,RPM!$I$2:$K$62,3,TRUE),IF(J16=3,VLOOKUP(B16,RPM!$L$2:$N$62,3,TRUE))))</f>
        <v>3700</v>
      </c>
      <c r="L16">
        <f t="shared" si="1"/>
        <v>4.553565055270008</v>
      </c>
      <c r="M16">
        <f t="shared" si="2"/>
        <v>0</v>
      </c>
      <c r="N16">
        <f>VLOOKUP(K16,RPM!$A$2:$D$62,4,FALSE)</f>
        <v>19.06954054054054</v>
      </c>
      <c r="O16">
        <f>VLOOKUP(K16,RPM!$A$2:$D$62,3,FALSE)</f>
        <v>9.9</v>
      </c>
      <c r="P16">
        <f t="shared" si="3"/>
        <v>14.220156381081081</v>
      </c>
      <c r="Q16" cm="1">
        <f t="array" ref="Q16">_xlfn.XLOOKUP(O16,BSFC!$A$2:$A$24,_xlfn.XLOOKUP(K16,BSFC!$B$2:$O$2,BSFC!$B$2:$O$24,,-1),,-1)</f>
        <v>400</v>
      </c>
      <c r="R16">
        <f t="shared" si="4"/>
        <v>1.5800173756756757</v>
      </c>
      <c r="S16">
        <f t="shared" si="7"/>
        <v>4.7439151253548986E-4</v>
      </c>
      <c r="T16">
        <f t="shared" si="8"/>
        <v>0.18975660501419594</v>
      </c>
      <c r="U16">
        <f t="shared" si="9"/>
        <v>4.6884181827759033</v>
      </c>
    </row>
    <row r="17" spans="1:21">
      <c r="A17">
        <f t="shared" si="5"/>
        <v>16</v>
      </c>
      <c r="B17">
        <f t="shared" si="6"/>
        <v>8.4160939291129413</v>
      </c>
      <c r="C17" s="2">
        <f>Specification!$G$30</f>
        <v>109.96225200000001</v>
      </c>
      <c r="D17">
        <f>0.5*Specification!$K$4*Track!B17^2*Specification!$K$3*Specification!$K$2</f>
        <v>36.687204059961878</v>
      </c>
      <c r="E17">
        <v>0</v>
      </c>
      <c r="F17">
        <f>Specification!$C$23*9.81*SIN((E17*PI()/180))</f>
        <v>0</v>
      </c>
      <c r="G17" s="2">
        <f>IF(J17=1,VLOOKUP(K17,RPM!$E$2:$H$62,3,FALSE)-F17-E17-D17,IF(J17=2,VLOOKUP(K17,RPM!$H$2:$K$62,3,FALSE)-F17-E17-D17,IF(J17=3,VLOOKUP(K17,RPM!$K$2:$N$62,3,FALSE)-F17-E17-D17)))</f>
        <v>864.23597108368574</v>
      </c>
      <c r="H17" s="2">
        <f>IF(J17=1,Specification!$I$14,IF(J17=2,Specification!$I$15,IF(J17=3,Specification!$I$16)))</f>
        <v>580.58318951778165</v>
      </c>
      <c r="I17">
        <f t="shared" si="0"/>
        <v>1.4885652679704682</v>
      </c>
      <c r="J17">
        <v>2</v>
      </c>
      <c r="K17">
        <f>IF(J17=1,VLOOKUP(B17,RPM!$F$2:$H$62,3,TRUE),IF(J17=2,VLOOKUP(B17,RPM!$I$2:$K$62,3,TRUE),IF(J17=3,VLOOKUP(B17,RPM!$L$2:$N$62,3,TRUE))))</f>
        <v>3700</v>
      </c>
      <c r="L17">
        <f t="shared" si="1"/>
        <v>4.6711620409735488</v>
      </c>
      <c r="M17">
        <f t="shared" si="2"/>
        <v>0</v>
      </c>
      <c r="N17">
        <f>VLOOKUP(K17,RPM!$A$2:$D$62,4,FALSE)</f>
        <v>19.06954054054054</v>
      </c>
      <c r="O17">
        <f>VLOOKUP(K17,RPM!$A$2:$D$62,3,FALSE)</f>
        <v>9.9</v>
      </c>
      <c r="P17">
        <f t="shared" si="3"/>
        <v>14.220156381081081</v>
      </c>
      <c r="Q17" cm="1">
        <f t="array" ref="Q17">_xlfn.XLOOKUP(O17,BSFC!$A$2:$A$24,_xlfn.XLOOKUP(K17,BSFC!$B$2:$O$2,BSFC!$B$2:$O$24,,-1),,-1)</f>
        <v>400</v>
      </c>
      <c r="R17">
        <f t="shared" si="4"/>
        <v>1.5800173756756757</v>
      </c>
      <c r="S17">
        <f t="shared" si="7"/>
        <v>4.6451320184669632E-4</v>
      </c>
      <c r="T17">
        <f t="shared" si="8"/>
        <v>0.18580528073867852</v>
      </c>
      <c r="U17">
        <f t="shared" si="9"/>
        <v>4.874223463514582</v>
      </c>
    </row>
    <row r="18" spans="1:21">
      <c r="A18">
        <f t="shared" si="5"/>
        <v>17</v>
      </c>
      <c r="B18">
        <f t="shared" si="6"/>
        <v>8.5911447176492519</v>
      </c>
      <c r="C18" s="2">
        <f>Specification!$G$30</f>
        <v>109.96225200000001</v>
      </c>
      <c r="D18">
        <f>0.5*Specification!$K$4*Track!B18^2*Specification!$K$3*Specification!$K$2</f>
        <v>38.229228811888618</v>
      </c>
      <c r="E18">
        <v>0</v>
      </c>
      <c r="F18">
        <f>Specification!$C$23*9.81*SIN((E18*PI()/180))</f>
        <v>0</v>
      </c>
      <c r="G18" s="2">
        <f>IF(J18=1,VLOOKUP(K18,RPM!$E$2:$H$62,3,FALSE)-F18-E18-D18,IF(J18=2,VLOOKUP(K18,RPM!$H$2:$K$62,3,FALSE)-F18-E18-D18,IF(J18=3,VLOOKUP(K18,RPM!$K$2:$N$62,3,FALSE)-F18-E18-D18)))</f>
        <v>856.70695021836423</v>
      </c>
      <c r="H18" s="2">
        <f>IF(J18=1,Specification!$I$14,IF(J18=2,Specification!$I$15,IF(J18=3,Specification!$I$16)))</f>
        <v>580.58318951778165</v>
      </c>
      <c r="I18">
        <f t="shared" si="0"/>
        <v>1.4755972368575196</v>
      </c>
      <c r="J18">
        <v>2</v>
      </c>
      <c r="K18">
        <f>IF(J18=1,VLOOKUP(B18,RPM!$F$2:$H$62,3,TRUE),IF(J18=2,VLOOKUP(B18,RPM!$I$2:$K$62,3,TRUE),IF(J18=3,VLOOKUP(B18,RPM!$L$2:$N$62,3,TRUE))))</f>
        <v>3800</v>
      </c>
      <c r="L18">
        <f t="shared" si="1"/>
        <v>4.7864201123475905</v>
      </c>
      <c r="M18">
        <f t="shared" si="2"/>
        <v>0</v>
      </c>
      <c r="N18">
        <f>VLOOKUP(K18,RPM!$A$2:$D$62,4,FALSE)</f>
        <v>18.942815789473684</v>
      </c>
      <c r="O18">
        <f>VLOOKUP(K18,RPM!$A$2:$D$62,3,FALSE)</f>
        <v>10.1</v>
      </c>
      <c r="P18">
        <f t="shared" si="3"/>
        <v>14.125657734210527</v>
      </c>
      <c r="Q18" cm="1">
        <f t="array" ref="Q18">_xlfn.XLOOKUP(O18,BSFC!$A$2:$A$24,_xlfn.XLOOKUP(K18,BSFC!$B$2:$O$2,BSFC!$B$2:$O$24,,-1),,-1)</f>
        <v>360</v>
      </c>
      <c r="R18">
        <f t="shared" si="4"/>
        <v>1.4125657734210528</v>
      </c>
      <c r="S18">
        <f t="shared" si="7"/>
        <v>4.5224890759303348E-4</v>
      </c>
      <c r="T18">
        <f t="shared" si="8"/>
        <v>0.16280960673349204</v>
      </c>
      <c r="U18">
        <f t="shared" si="9"/>
        <v>5.0370330702480741</v>
      </c>
    </row>
    <row r="19" spans="1:21">
      <c r="A19">
        <f t="shared" si="5"/>
        <v>18</v>
      </c>
      <c r="B19">
        <f t="shared" si="6"/>
        <v>8.761219209294314</v>
      </c>
      <c r="C19" s="2">
        <f>Specification!$G$30</f>
        <v>109.96225200000001</v>
      </c>
      <c r="D19">
        <f>0.5*Specification!$K$4*Track!B19^2*Specification!$K$3*Specification!$K$2</f>
        <v>39.757819806229968</v>
      </c>
      <c r="E19">
        <v>0</v>
      </c>
      <c r="F19">
        <f>Specification!$C$23*9.81*SIN((E19*PI()/180))</f>
        <v>0</v>
      </c>
      <c r="G19" s="2">
        <f>IF(J19=1,VLOOKUP(K19,RPM!$E$2:$H$62,3,FALSE)-F19-E19-D19,IF(J19=2,VLOOKUP(K19,RPM!$H$2:$K$62,3,FALSE)-F19-E19-D19,IF(J19=3,VLOOKUP(K19,RPM!$K$2:$N$62,3,FALSE)-F19-E19-D19)))</f>
        <v>849.49838855234077</v>
      </c>
      <c r="H19" s="2">
        <f>IF(J19=1,Specification!$I$14,IF(J19=2,Specification!$I$15,IF(J19=3,Specification!$I$16)))</f>
        <v>580.58318951778165</v>
      </c>
      <c r="I19">
        <f t="shared" si="0"/>
        <v>1.4631811666092391</v>
      </c>
      <c r="J19">
        <v>2</v>
      </c>
      <c r="K19">
        <f>IF(J19=1,VLOOKUP(B19,RPM!$F$2:$H$62,3,TRUE),IF(J19=2,VLOOKUP(B19,RPM!$I$2:$K$62,3,TRUE),IF(J19=3,VLOOKUP(B19,RPM!$L$2:$N$62,3,TRUE))))</f>
        <v>3900</v>
      </c>
      <c r="L19">
        <f t="shared" si="1"/>
        <v>4.8994918696112091</v>
      </c>
      <c r="M19">
        <f t="shared" si="2"/>
        <v>0</v>
      </c>
      <c r="N19">
        <f>VLOOKUP(K19,RPM!$A$2:$D$62,4,FALSE)</f>
        <v>18.822589743589745</v>
      </c>
      <c r="O19">
        <f>VLOOKUP(K19,RPM!$A$2:$D$62,3,FALSE)</f>
        <v>10.3</v>
      </c>
      <c r="P19">
        <f t="shared" si="3"/>
        <v>14.036005171794873</v>
      </c>
      <c r="Q19" cm="1">
        <f t="array" ref="Q19">_xlfn.XLOOKUP(O19,BSFC!$A$2:$A$24,_xlfn.XLOOKUP(K19,BSFC!$B$2:$O$2,BSFC!$B$2:$O$24,,-1),,-1)</f>
        <v>360</v>
      </c>
      <c r="R19">
        <f t="shared" si="4"/>
        <v>1.4036005171794874</v>
      </c>
      <c r="S19">
        <f t="shared" si="7"/>
        <v>4.4085438048224593E-4</v>
      </c>
      <c r="T19">
        <f t="shared" si="8"/>
        <v>0.15870757697360854</v>
      </c>
      <c r="U19">
        <f t="shared" si="9"/>
        <v>5.1957406472216823</v>
      </c>
    </row>
    <row r="20" spans="1:21">
      <c r="A20">
        <f t="shared" si="5"/>
        <v>19</v>
      </c>
      <c r="B20">
        <f t="shared" si="6"/>
        <v>8.9266636749978527</v>
      </c>
      <c r="C20" s="2">
        <f>Specification!$G$30</f>
        <v>109.96225200000001</v>
      </c>
      <c r="D20">
        <f>0.5*Specification!$K$4*Track!B20^2*Specification!$K$3*Specification!$K$2</f>
        <v>41.273548826658285</v>
      </c>
      <c r="E20">
        <v>0</v>
      </c>
      <c r="F20">
        <f>Specification!$C$23*9.81*SIN((E20*PI()/180))</f>
        <v>0</v>
      </c>
      <c r="G20" s="2">
        <f>IF(J20=1,VLOOKUP(K20,RPM!$E$2:$H$62,3,FALSE)-F20-E20-D20,IF(J20=2,VLOOKUP(K20,RPM!$H$2:$K$62,3,FALSE)-F20-E20-D20,IF(J20=3,VLOOKUP(K20,RPM!$K$2:$N$62,3,FALSE)-F20-E20-D20)))</f>
        <v>842.58668739381415</v>
      </c>
      <c r="H20" s="2">
        <f>IF(J20=1,Specification!$I$14,IF(J20=2,Specification!$I$15,IF(J20=3,Specification!$I$16)))</f>
        <v>580.58318951778165</v>
      </c>
      <c r="I20">
        <f t="shared" si="0"/>
        <v>1.4512764106960214</v>
      </c>
      <c r="J20">
        <v>2</v>
      </c>
      <c r="K20">
        <f>IF(J20=1,VLOOKUP(B20,RPM!$F$2:$H$62,3,TRUE),IF(J20=2,VLOOKUP(B20,RPM!$I$2:$K$62,3,TRUE),IF(J20=3,VLOOKUP(B20,RPM!$L$2:$N$62,3,TRUE))))</f>
        <v>4000</v>
      </c>
      <c r="L20">
        <f t="shared" si="1"/>
        <v>5.0105138490097252</v>
      </c>
      <c r="M20">
        <f t="shared" si="2"/>
        <v>0</v>
      </c>
      <c r="N20">
        <f>VLOOKUP(K20,RPM!$A$2:$D$62,4,FALSE)</f>
        <v>18.708375</v>
      </c>
      <c r="O20">
        <f>VLOOKUP(K20,RPM!$A$2:$D$62,3,FALSE)</f>
        <v>10.5</v>
      </c>
      <c r="P20">
        <f t="shared" si="3"/>
        <v>13.950835237500002</v>
      </c>
      <c r="Q20" cm="1">
        <f t="array" ref="Q20">_xlfn.XLOOKUP(O20,BSFC!$A$2:$A$24,_xlfn.XLOOKUP(K20,BSFC!$B$2:$O$2,BSFC!$B$2:$O$24,,-1),,-1)</f>
        <v>360</v>
      </c>
      <c r="R20">
        <f t="shared" si="4"/>
        <v>1.3950835237500001</v>
      </c>
      <c r="S20">
        <f t="shared" si="7"/>
        <v>4.3023592842494934E-4</v>
      </c>
      <c r="T20">
        <f t="shared" si="8"/>
        <v>0.15488493423298177</v>
      </c>
      <c r="U20">
        <f t="shared" si="9"/>
        <v>5.3506255814546639</v>
      </c>
    </row>
    <row r="21" spans="1:21">
      <c r="A21">
        <f t="shared" si="5"/>
        <v>20</v>
      </c>
      <c r="B21">
        <f t="shared" si="6"/>
        <v>9.087787254767699</v>
      </c>
      <c r="C21" s="2">
        <f>Specification!$G$30</f>
        <v>109.96225200000001</v>
      </c>
      <c r="D21">
        <f>0.5*Specification!$K$4*Track!B21^2*Specification!$K$3*Specification!$K$2</f>
        <v>42.776945550559979</v>
      </c>
      <c r="E21">
        <v>0</v>
      </c>
      <c r="F21">
        <f>Specification!$C$23*9.81*SIN((E21*PI()/180))</f>
        <v>0</v>
      </c>
      <c r="G21" s="2">
        <f>IF(J21=1,VLOOKUP(K21,RPM!$E$2:$H$62,3,FALSE)-F21-E21-D21,IF(J21=2,VLOOKUP(K21,RPM!$H$2:$K$62,3,FALSE)-F21-E21-D21,IF(J21=3,VLOOKUP(K21,RPM!$K$2:$N$62,3,FALSE)-F21-E21-D21)))</f>
        <v>841.08329066991246</v>
      </c>
      <c r="H21" s="2">
        <f>IF(J21=1,Specification!$I$14,IF(J21=2,Specification!$I$15,IF(J21=3,Specification!$I$16)))</f>
        <v>580.58318951778165</v>
      </c>
      <c r="I21">
        <f t="shared" si="0"/>
        <v>1.4486869510784421</v>
      </c>
      <c r="J21">
        <v>2</v>
      </c>
      <c r="K21">
        <f>IF(J21=1,VLOOKUP(B21,RPM!$F$2:$H$62,3,TRUE),IF(J21=2,VLOOKUP(B21,RPM!$I$2:$K$62,3,TRUE),IF(J21=3,VLOOKUP(B21,RPM!$L$2:$N$62,3,TRUE))))</f>
        <v>4000</v>
      </c>
      <c r="L21">
        <f t="shared" si="1"/>
        <v>5.1196031077083894</v>
      </c>
      <c r="M21">
        <f t="shared" si="2"/>
        <v>0</v>
      </c>
      <c r="N21">
        <f>VLOOKUP(K21,RPM!$A$2:$D$62,4,FALSE)</f>
        <v>18.708375</v>
      </c>
      <c r="O21">
        <f>VLOOKUP(K21,RPM!$A$2:$D$62,3,FALSE)</f>
        <v>10.5</v>
      </c>
      <c r="P21">
        <f t="shared" si="3"/>
        <v>13.950835237500002</v>
      </c>
      <c r="Q21" cm="1">
        <f t="array" ref="Q21">_xlfn.XLOOKUP(O21,BSFC!$A$2:$A$24,_xlfn.XLOOKUP(K21,BSFC!$B$2:$O$2,BSFC!$B$2:$O$24,,-1),,-1)</f>
        <v>360</v>
      </c>
      <c r="R21">
        <f t="shared" si="4"/>
        <v>1.3950835237500001</v>
      </c>
      <c r="S21">
        <f t="shared" si="7"/>
        <v>4.2274618730168858E-4</v>
      </c>
      <c r="T21">
        <f t="shared" si="8"/>
        <v>0.15218862742860789</v>
      </c>
      <c r="U21">
        <f t="shared" si="9"/>
        <v>5.5028142088832714</v>
      </c>
    </row>
    <row r="22" spans="1:21">
      <c r="A22">
        <f t="shared" si="5"/>
        <v>21</v>
      </c>
      <c r="B22">
        <f t="shared" si="6"/>
        <v>9.2458234403472748</v>
      </c>
      <c r="C22" s="2">
        <f>Specification!$G$30</f>
        <v>109.96225200000001</v>
      </c>
      <c r="D22">
        <f>0.5*Specification!$K$4*Track!B22^2*Specification!$K$3*Specification!$K$2</f>
        <v>44.277659818468415</v>
      </c>
      <c r="E22">
        <v>0</v>
      </c>
      <c r="F22">
        <f>Specification!$C$23*9.81*SIN((E22*PI()/180))</f>
        <v>0</v>
      </c>
      <c r="G22" s="2">
        <f>IF(J22=1,VLOOKUP(K22,RPM!$E$2:$H$62,3,FALSE)-F22-E22-D22,IF(J22=2,VLOOKUP(K22,RPM!$H$2:$K$62,3,FALSE)-F22-E22-D22,IF(J22=3,VLOOKUP(K22,RPM!$K$2:$N$62,3,FALSE)-F22-E22-D22)))</f>
        <v>842.66222879301608</v>
      </c>
      <c r="H22" s="2">
        <f>IF(J22=1,Specification!$I$14,IF(J22=2,Specification!$I$15,IF(J22=3,Specification!$I$16)))</f>
        <v>580.58318951778165</v>
      </c>
      <c r="I22">
        <f t="shared" si="0"/>
        <v>1.4514065236592726</v>
      </c>
      <c r="J22">
        <v>2</v>
      </c>
      <c r="K22">
        <f>IF(J22=1,VLOOKUP(B22,RPM!$F$2:$H$62,3,TRUE),IF(J22=2,VLOOKUP(B22,RPM!$I$2:$K$62,3,TRUE),IF(J22=3,VLOOKUP(B22,RPM!$L$2:$N$62,3,TRUE))))</f>
        <v>4100</v>
      </c>
      <c r="L22">
        <f t="shared" si="1"/>
        <v>5.2268571484400415</v>
      </c>
      <c r="M22">
        <f t="shared" si="2"/>
        <v>0</v>
      </c>
      <c r="N22">
        <f>VLOOKUP(K22,RPM!$A$2:$D$62,4,FALSE)</f>
        <v>18.773560975609758</v>
      </c>
      <c r="O22">
        <f>VLOOKUP(K22,RPM!$A$2:$D$62,3,FALSE)</f>
        <v>10.8</v>
      </c>
      <c r="P22">
        <f t="shared" si="3"/>
        <v>13.999444419512198</v>
      </c>
      <c r="Q22" cm="1">
        <f t="array" ref="Q22">_xlfn.XLOOKUP(O22,BSFC!$A$2:$A$24,_xlfn.XLOOKUP(K22,BSFC!$B$2:$O$2,BSFC!$B$2:$O$24,,-1),,-1)</f>
        <v>360</v>
      </c>
      <c r="R22">
        <f t="shared" si="4"/>
        <v>1.3999444419512199</v>
      </c>
      <c r="S22">
        <f t="shared" si="7"/>
        <v>4.1708249499746103E-4</v>
      </c>
      <c r="T22">
        <f t="shared" si="8"/>
        <v>0.15014969819908597</v>
      </c>
      <c r="U22">
        <f t="shared" si="9"/>
        <v>5.6529639070823574</v>
      </c>
    </row>
    <row r="23" spans="1:21">
      <c r="A23">
        <f t="shared" si="5"/>
        <v>22</v>
      </c>
      <c r="B23">
        <f t="shared" si="6"/>
        <v>9.4014926547540121</v>
      </c>
      <c r="C23" s="2">
        <f>Specification!$G$30</f>
        <v>109.96225200000001</v>
      </c>
      <c r="D23">
        <f>0.5*Specification!$K$4*Track!B23^2*Specification!$K$3*Specification!$K$2</f>
        <v>45.781191328136103</v>
      </c>
      <c r="E23">
        <v>0</v>
      </c>
      <c r="F23">
        <f>Specification!$C$23*9.81*SIN((E23*PI()/180))</f>
        <v>0</v>
      </c>
      <c r="G23" s="2">
        <f>IF(J23=1,VLOOKUP(K23,RPM!$E$2:$H$62,3,FALSE)-F23-E23-D23,IF(J23=2,VLOOKUP(K23,RPM!$H$2:$K$62,3,FALSE)-F23-E23-D23,IF(J23=3,VLOOKUP(K23,RPM!$K$2:$N$62,3,FALSE)-F23-E23-D23)))</f>
        <v>844.091699560503</v>
      </c>
      <c r="H23" s="2">
        <f>IF(J23=1,Specification!$I$14,IF(J23=2,Specification!$I$15,IF(J23=3,Specification!$I$16)))</f>
        <v>580.58318951778165</v>
      </c>
      <c r="I23">
        <f t="shared" si="0"/>
        <v>1.4538686527620359</v>
      </c>
      <c r="J23">
        <v>2</v>
      </c>
      <c r="K23">
        <f>IF(J23=1,VLOOKUP(B23,RPM!$F$2:$H$62,3,TRUE),IF(J23=2,VLOOKUP(B23,RPM!$I$2:$K$62,3,TRUE),IF(J23=3,VLOOKUP(B23,RPM!$L$2:$N$62,3,TRUE))))</f>
        <v>4200</v>
      </c>
      <c r="L23">
        <f t="shared" si="1"/>
        <v>5.3323625450686496</v>
      </c>
      <c r="M23">
        <f t="shared" si="2"/>
        <v>0</v>
      </c>
      <c r="N23">
        <f>VLOOKUP(K23,RPM!$A$2:$D$62,4,FALSE)</f>
        <v>18.835642857142858</v>
      </c>
      <c r="O23">
        <f>VLOOKUP(K23,RPM!$A$2:$D$62,3,FALSE)</f>
        <v>11.1</v>
      </c>
      <c r="P23">
        <f t="shared" si="3"/>
        <v>14.045738878571429</v>
      </c>
      <c r="Q23" cm="1">
        <f t="array" ref="Q23">_xlfn.XLOOKUP(O23,BSFC!$A$2:$A$24,_xlfn.XLOOKUP(K23,BSFC!$B$2:$O$2,BSFC!$B$2:$O$24,,-1),,-1)</f>
        <v>340</v>
      </c>
      <c r="R23">
        <f t="shared" si="4"/>
        <v>1.3265420051984127</v>
      </c>
      <c r="S23">
        <f t="shared" si="7"/>
        <v>4.1163923647931675E-4</v>
      </c>
      <c r="T23">
        <f t="shared" si="8"/>
        <v>0.1399573404029677</v>
      </c>
      <c r="U23">
        <f t="shared" si="9"/>
        <v>5.7929212474853253</v>
      </c>
    </row>
    <row r="24" spans="1:21">
      <c r="A24">
        <f t="shared" si="5"/>
        <v>23</v>
      </c>
      <c r="B24">
        <f t="shared" si="6"/>
        <v>9.5548836436095712</v>
      </c>
      <c r="C24" s="2">
        <f>Specification!$G$30</f>
        <v>109.96225200000001</v>
      </c>
      <c r="D24">
        <f>0.5*Specification!$K$4*Track!B24^2*Specification!$K$3*Specification!$K$2</f>
        <v>47.28727339040676</v>
      </c>
      <c r="E24">
        <v>0</v>
      </c>
      <c r="F24">
        <f>Specification!$C$23*9.81*SIN((E24*PI()/180))</f>
        <v>0</v>
      </c>
      <c r="G24" s="2">
        <f>IF(J24=1,VLOOKUP(K24,RPM!$E$2:$H$62,3,FALSE)-F24-E24-D24,IF(J24=2,VLOOKUP(K24,RPM!$H$2:$K$62,3,FALSE)-F24-E24-D24,IF(J24=3,VLOOKUP(K24,RPM!$K$2:$N$62,3,FALSE)-F24-E24-D24)))</f>
        <v>845.38220106482117</v>
      </c>
      <c r="H24" s="2">
        <f>IF(J24=1,Specification!$I$14,IF(J24=2,Specification!$I$15,IF(J24=3,Specification!$I$16)))</f>
        <v>580.58318951778165</v>
      </c>
      <c r="I24">
        <f t="shared" si="0"/>
        <v>1.4560914203647115</v>
      </c>
      <c r="J24">
        <v>2</v>
      </c>
      <c r="K24">
        <f>IF(J24=1,VLOOKUP(B24,RPM!$F$2:$H$62,3,TRUE),IF(J24=2,VLOOKUP(B24,RPM!$I$2:$K$62,3,TRUE),IF(J24=3,VLOOKUP(B24,RPM!$L$2:$N$62,3,TRUE))))</f>
        <v>4300</v>
      </c>
      <c r="L24">
        <f t="shared" si="1"/>
        <v>5.43619951096791</v>
      </c>
      <c r="M24">
        <f t="shared" si="2"/>
        <v>0</v>
      </c>
      <c r="N24">
        <f>VLOOKUP(K24,RPM!$A$2:$D$62,4,FALSE)</f>
        <v>18.894837209302327</v>
      </c>
      <c r="O24">
        <f>VLOOKUP(K24,RPM!$A$2:$D$62,3,FALSE)</f>
        <v>11.4</v>
      </c>
      <c r="P24">
        <f t="shared" si="3"/>
        <v>14.089880106976747</v>
      </c>
      <c r="Q24" cm="1">
        <f t="array" ref="Q24">_xlfn.XLOOKUP(O24,BSFC!$A$2:$A$24,_xlfn.XLOOKUP(K24,BSFC!$B$2:$O$2,BSFC!$B$2:$O$24,,-1),,-1)</f>
        <v>340</v>
      </c>
      <c r="R24">
        <f t="shared" si="4"/>
        <v>1.3307108989922483</v>
      </c>
      <c r="S24">
        <f t="shared" si="7"/>
        <v>4.0640288894244769E-4</v>
      </c>
      <c r="T24">
        <f t="shared" si="8"/>
        <v>0.13817698224043221</v>
      </c>
      <c r="U24">
        <f t="shared" si="9"/>
        <v>5.931098229725758</v>
      </c>
    </row>
    <row r="25" spans="1:21">
      <c r="A25">
        <f t="shared" si="5"/>
        <v>24</v>
      </c>
      <c r="B25">
        <f t="shared" si="6"/>
        <v>9.7060797587721872</v>
      </c>
      <c r="C25" s="2">
        <f>Specification!$G$30</f>
        <v>109.96225200000001</v>
      </c>
      <c r="D25">
        <f>0.5*Specification!$K$4*Track!B25^2*Specification!$K$3*Specification!$K$2</f>
        <v>48.795658047487912</v>
      </c>
      <c r="E25">
        <v>0</v>
      </c>
      <c r="F25">
        <f>Specification!$C$23*9.81*SIN((E25*PI()/180))</f>
        <v>0</v>
      </c>
      <c r="G25" s="2">
        <f>IF(J25=1,VLOOKUP(K25,RPM!$E$2:$H$62,3,FALSE)-F25-E25-D25,IF(J25=2,VLOOKUP(K25,RPM!$H$2:$K$62,3,FALSE)-F25-E25-D25,IF(J25=3,VLOOKUP(K25,RPM!$K$2:$N$62,3,FALSE)-F25-E25-D25)))</f>
        <v>843.87381640774004</v>
      </c>
      <c r="H25" s="2">
        <f>IF(J25=1,Specification!$I$14,IF(J25=2,Specification!$I$15,IF(J25=3,Specification!$I$16)))</f>
        <v>580.58318951778165</v>
      </c>
      <c r="I25">
        <f t="shared" si="0"/>
        <v>1.453493369500831</v>
      </c>
      <c r="J25">
        <v>2</v>
      </c>
      <c r="K25">
        <f>IF(J25=1,VLOOKUP(B25,RPM!$F$2:$H$62,3,TRUE),IF(J25=2,VLOOKUP(B25,RPM!$I$2:$K$62,3,TRUE),IF(J25=3,VLOOKUP(B25,RPM!$L$2:$N$62,3,TRUE))))</f>
        <v>4300</v>
      </c>
      <c r="L25">
        <f t="shared" si="1"/>
        <v>5.5384449611223836</v>
      </c>
      <c r="M25">
        <f t="shared" si="2"/>
        <v>0</v>
      </c>
      <c r="N25">
        <f>VLOOKUP(K25,RPM!$A$2:$D$62,4,FALSE)</f>
        <v>18.894837209302327</v>
      </c>
      <c r="O25">
        <f>VLOOKUP(K25,RPM!$A$2:$D$62,3,FALSE)</f>
        <v>11.4</v>
      </c>
      <c r="P25">
        <f t="shared" si="3"/>
        <v>14.089880106976747</v>
      </c>
      <c r="Q25" cm="1">
        <f t="array" ref="Q25">_xlfn.XLOOKUP(O25,BSFC!$A$2:$A$24,_xlfn.XLOOKUP(K25,BSFC!$B$2:$O$2,BSFC!$B$2:$O$24,,-1),,-1)</f>
        <v>340</v>
      </c>
      <c r="R25">
        <f t="shared" si="4"/>
        <v>1.3307108989922483</v>
      </c>
      <c r="S25">
        <f t="shared" si="7"/>
        <v>4.0017392615566673E-4</v>
      </c>
      <c r="T25">
        <f t="shared" si="8"/>
        <v>0.13605913489292668</v>
      </c>
      <c r="U25">
        <f t="shared" si="9"/>
        <v>6.0671573646186845</v>
      </c>
    </row>
    <row r="26" spans="1:21">
      <c r="A26">
        <f t="shared" si="5"/>
        <v>25</v>
      </c>
      <c r="B26">
        <f t="shared" si="6"/>
        <v>9.8546928426333427</v>
      </c>
      <c r="C26" s="2">
        <f>Specification!$G$30</f>
        <v>109.96225200000001</v>
      </c>
      <c r="D26">
        <f>0.5*Specification!$K$4*Track!B26^2*Specification!$K$3*Specification!$K$2</f>
        <v>50.30135134878838</v>
      </c>
      <c r="E26">
        <v>0</v>
      </c>
      <c r="F26">
        <f>Specification!$C$23*9.81*SIN((E26*PI()/180))</f>
        <v>0</v>
      </c>
      <c r="G26" s="2">
        <f>IF(J26=1,VLOOKUP(K26,RPM!$E$2:$H$62,3,FALSE)-F26-E26-D26,IF(J26=2,VLOOKUP(K26,RPM!$H$2:$K$62,3,FALSE)-F26-E26-D26,IF(J26=3,VLOOKUP(K26,RPM!$K$2:$N$62,3,FALSE)-F26-E26-D26)))</f>
        <v>845.03758923818361</v>
      </c>
      <c r="H26" s="2">
        <f>IF(J26=1,Specification!$I$14,IF(J26=2,Specification!$I$15,IF(J26=3,Specification!$I$16)))</f>
        <v>580.58318951778165</v>
      </c>
      <c r="I26">
        <f t="shared" si="0"/>
        <v>1.4554978588685135</v>
      </c>
      <c r="J26">
        <v>2</v>
      </c>
      <c r="K26">
        <f>IF(J26=1,VLOOKUP(B26,RPM!$F$2:$H$62,3,TRUE),IF(J26=2,VLOOKUP(B26,RPM!$I$2:$K$62,3,TRUE),IF(J26=3,VLOOKUP(B26,RPM!$L$2:$N$62,3,TRUE))))</f>
        <v>4400</v>
      </c>
      <c r="L26">
        <f t="shared" si="1"/>
        <v>5.6391702278891165</v>
      </c>
      <c r="M26">
        <f t="shared" si="2"/>
        <v>0</v>
      </c>
      <c r="N26">
        <f>VLOOKUP(K26,RPM!$A$2:$D$62,4,FALSE)</f>
        <v>18.951340909090909</v>
      </c>
      <c r="O26">
        <f>VLOOKUP(K26,RPM!$A$2:$D$62,3,FALSE)</f>
        <v>11.7</v>
      </c>
      <c r="P26">
        <f t="shared" si="3"/>
        <v>14.132014915909092</v>
      </c>
      <c r="Q26" cm="1">
        <f t="array" ref="Q26">_xlfn.XLOOKUP(O26,BSFC!$A$2:$A$24,_xlfn.XLOOKUP(K26,BSFC!$B$2:$O$2,BSFC!$B$2:$O$24,,-1),,-1)</f>
        <v>340</v>
      </c>
      <c r="R26">
        <f t="shared" si="4"/>
        <v>1.3346902976136366</v>
      </c>
      <c r="S26">
        <f t="shared" si="7"/>
        <v>3.9540304787677542E-4</v>
      </c>
      <c r="T26">
        <f t="shared" si="8"/>
        <v>0.13443703627810363</v>
      </c>
      <c r="U26">
        <f t="shared" si="9"/>
        <v>6.2015944008967878</v>
      </c>
    </row>
    <row r="27" spans="1:21">
      <c r="A27">
        <f t="shared" si="5"/>
        <v>26</v>
      </c>
      <c r="B27">
        <f t="shared" si="6"/>
        <v>10.001298252746283</v>
      </c>
      <c r="C27" s="2">
        <f>Specification!$G$30</f>
        <v>109.96225200000001</v>
      </c>
      <c r="D27">
        <f>0.5*Specification!$K$4*Track!B27^2*Specification!$K$3*Specification!$K$2</f>
        <v>51.809121127544316</v>
      </c>
      <c r="E27">
        <v>0</v>
      </c>
      <c r="F27">
        <f>Specification!$C$23*9.81*SIN((E27*PI()/180))</f>
        <v>0</v>
      </c>
      <c r="G27" s="2">
        <f>IF(J27=1,VLOOKUP(K27,RPM!$E$2:$H$62,3,FALSE)-F27-E27-D27,IF(J27=2,VLOOKUP(K27,RPM!$H$2:$K$62,3,FALSE)-F27-E27-D27,IF(J27=3,VLOOKUP(K27,RPM!$K$2:$N$62,3,FALSE)-F27-E27-D27)))</f>
        <v>846.08064265198334</v>
      </c>
      <c r="H27" s="2">
        <f>IF(J27=1,Specification!$I$14,IF(J27=2,Specification!$I$15,IF(J27=3,Specification!$I$16)))</f>
        <v>580.58318951778165</v>
      </c>
      <c r="I27">
        <f t="shared" si="0"/>
        <v>1.4572944203822322</v>
      </c>
      <c r="J27">
        <v>2</v>
      </c>
      <c r="K27">
        <f>IF(J27=1,VLOOKUP(B27,RPM!$F$2:$H$62,3,TRUE),IF(J27=2,VLOOKUP(B27,RPM!$I$2:$K$62,3,TRUE),IF(J27=3,VLOOKUP(B27,RPM!$L$2:$N$62,3,TRUE))))</f>
        <v>4500</v>
      </c>
      <c r="L27">
        <f t="shared" si="1"/>
        <v>5.7384393058026415</v>
      </c>
      <c r="M27">
        <f t="shared" si="2"/>
        <v>0</v>
      </c>
      <c r="N27">
        <f>VLOOKUP(K27,RPM!$A$2:$D$62,4,FALSE)</f>
        <v>19.005333333333333</v>
      </c>
      <c r="O27">
        <f>VLOOKUP(K27,RPM!$A$2:$D$62,3,FALSE)</f>
        <v>12</v>
      </c>
      <c r="P27">
        <f t="shared" si="3"/>
        <v>14.172277066666666</v>
      </c>
      <c r="Q27" cm="1">
        <f t="array" ref="Q27">_xlfn.XLOOKUP(O27,BSFC!$A$2:$A$24,_xlfn.XLOOKUP(K27,BSFC!$B$2:$O$2,BSFC!$B$2:$O$24,,-1),,-1)</f>
        <v>305</v>
      </c>
      <c r="R27">
        <f t="shared" si="4"/>
        <v>1.200706807037037</v>
      </c>
      <c r="S27">
        <f t="shared" si="7"/>
        <v>3.9079691009527692E-4</v>
      </c>
      <c r="T27">
        <f t="shared" si="8"/>
        <v>0.11919305757905946</v>
      </c>
      <c r="U27">
        <f t="shared" si="9"/>
        <v>6.3207874584758477</v>
      </c>
    </row>
    <row r="28" spans="1:21">
      <c r="A28">
        <f t="shared" si="5"/>
        <v>27</v>
      </c>
      <c r="B28">
        <f t="shared" si="6"/>
        <v>10.145962526106151</v>
      </c>
      <c r="C28" s="2">
        <f>Specification!$G$30</f>
        <v>109.96225200000001</v>
      </c>
      <c r="D28">
        <f>0.5*Specification!$K$4*Track!B28^2*Specification!$K$3*Specification!$K$2</f>
        <v>53.318751988499422</v>
      </c>
      <c r="E28">
        <v>0</v>
      </c>
      <c r="F28">
        <f>Specification!$C$23*9.81*SIN((E28*PI()/180))</f>
        <v>0</v>
      </c>
      <c r="G28" s="2">
        <f>IF(J28=1,VLOOKUP(K28,RPM!$E$2:$H$62,3,FALSE)-F28-E28-D28,IF(J28=2,VLOOKUP(K28,RPM!$H$2:$K$62,3,FALSE)-F28-E28-D28,IF(J28=3,VLOOKUP(K28,RPM!$K$2:$N$62,3,FALSE)-F28-E28-D28)))</f>
        <v>844.57101179102824</v>
      </c>
      <c r="H28" s="2">
        <f>IF(J28=1,Specification!$I$14,IF(J28=2,Specification!$I$15,IF(J28=3,Specification!$I$16)))</f>
        <v>580.58318951778165</v>
      </c>
      <c r="I28">
        <f t="shared" si="0"/>
        <v>1.4546942230492559</v>
      </c>
      <c r="J28">
        <v>2</v>
      </c>
      <c r="K28">
        <f>IF(J28=1,VLOOKUP(B28,RPM!$F$2:$H$62,3,TRUE),IF(J28=2,VLOOKUP(B28,RPM!$I$2:$K$62,3,TRUE),IF(J28=3,VLOOKUP(B28,RPM!$L$2:$N$62,3,TRUE))))</f>
        <v>4500</v>
      </c>
      <c r="L28">
        <f t="shared" si="1"/>
        <v>5.8363139446887855</v>
      </c>
      <c r="M28">
        <f t="shared" si="2"/>
        <v>0</v>
      </c>
      <c r="N28">
        <f>VLOOKUP(K28,RPM!$A$2:$D$62,4,FALSE)</f>
        <v>19.005333333333333</v>
      </c>
      <c r="O28">
        <f>VLOOKUP(K28,RPM!$A$2:$D$62,3,FALSE)</f>
        <v>12</v>
      </c>
      <c r="P28">
        <f t="shared" si="3"/>
        <v>14.172277066666666</v>
      </c>
      <c r="Q28" cm="1">
        <f t="array" ref="Q28">_xlfn.XLOOKUP(O28,BSFC!$A$2:$A$24,_xlfn.XLOOKUP(K28,BSFC!$B$2:$O$2,BSFC!$B$2:$O$24,,-1),,-1)</f>
        <v>305</v>
      </c>
      <c r="R28">
        <f t="shared" si="4"/>
        <v>1.200706807037037</v>
      </c>
      <c r="S28">
        <f t="shared" si="7"/>
        <v>3.8530736113732782E-4</v>
      </c>
      <c r="T28">
        <f t="shared" si="8"/>
        <v>0.11751874514688498</v>
      </c>
      <c r="U28">
        <f t="shared" si="9"/>
        <v>6.4383062036227328</v>
      </c>
    </row>
    <row r="29" spans="1:21">
      <c r="A29">
        <f t="shared" si="5"/>
        <v>28</v>
      </c>
      <c r="B29">
        <f t="shared" si="6"/>
        <v>10.288340197876858</v>
      </c>
      <c r="C29" s="2">
        <f>Specification!$G$30</f>
        <v>109.96225200000001</v>
      </c>
      <c r="D29">
        <f>0.5*Specification!$K$4*Track!B29^2*Specification!$K$3*Specification!$K$2</f>
        <v>54.825689270117678</v>
      </c>
      <c r="E29">
        <v>0</v>
      </c>
      <c r="F29">
        <f>Specification!$C$23*9.81*SIN((E29*PI()/180))</f>
        <v>0</v>
      </c>
      <c r="G29" s="2">
        <f>IF(J29=1,VLOOKUP(K29,RPM!$E$2:$H$62,3,FALSE)-F29-E29-D29,IF(J29=2,VLOOKUP(K29,RPM!$H$2:$K$62,3,FALSE)-F29-E29-D29,IF(J29=3,VLOOKUP(K29,RPM!$K$2:$N$62,3,FALSE)-F29-E29-D29)))</f>
        <v>852.82374585483956</v>
      </c>
      <c r="H29" s="2">
        <f>IF(J29=1,Specification!$I$14,IF(J29=2,Specification!$I$15,IF(J29=3,Specification!$I$16)))</f>
        <v>580.58318951778165</v>
      </c>
      <c r="I29">
        <f t="shared" si="0"/>
        <v>1.4689087821560496</v>
      </c>
      <c r="J29">
        <v>2</v>
      </c>
      <c r="K29">
        <f>IF(J29=1,VLOOKUP(B29,RPM!$F$2:$H$62,3,TRUE),IF(J29=2,VLOOKUP(B29,RPM!$I$2:$K$62,3,TRUE),IF(J29=3,VLOOKUP(B29,RPM!$L$2:$N$62,3,TRUE))))</f>
        <v>4600</v>
      </c>
      <c r="L29">
        <f t="shared" si="1"/>
        <v>5.9328461349425492</v>
      </c>
      <c r="M29">
        <f t="shared" si="2"/>
        <v>0</v>
      </c>
      <c r="N29">
        <f>VLOOKUP(K29,RPM!$A$2:$D$62,4,FALSE)</f>
        <v>19.211913043478262</v>
      </c>
      <c r="O29">
        <f>VLOOKUP(K29,RPM!$A$2:$D$62,3,FALSE)</f>
        <v>12.4</v>
      </c>
      <c r="P29">
        <f t="shared" si="3"/>
        <v>14.326323556521741</v>
      </c>
      <c r="Q29" cm="1">
        <f t="array" ref="Q29">_xlfn.XLOOKUP(O29,BSFC!$A$2:$A$24,_xlfn.XLOOKUP(K29,BSFC!$B$2:$O$2,BSFC!$B$2:$O$24,,-1),,-1)</f>
        <v>305</v>
      </c>
      <c r="R29">
        <f t="shared" si="4"/>
        <v>1.2137579679830919</v>
      </c>
      <c r="S29">
        <f t="shared" si="7"/>
        <v>3.8415316422087033E-4</v>
      </c>
      <c r="T29">
        <f t="shared" si="8"/>
        <v>0.11716671508736545</v>
      </c>
      <c r="U29">
        <f t="shared" si="9"/>
        <v>6.5554729187100982</v>
      </c>
    </row>
    <row r="30" spans="1:21">
      <c r="A30">
        <f t="shared" si="5"/>
        <v>29</v>
      </c>
      <c r="B30">
        <f t="shared" si="6"/>
        <v>10.43013717990137</v>
      </c>
      <c r="C30" s="2">
        <f>Specification!$G$30</f>
        <v>109.96225200000001</v>
      </c>
      <c r="D30">
        <f>0.5*Specification!$K$4*Track!B30^2*Specification!$K$3*Specification!$K$2</f>
        <v>56.347351604410505</v>
      </c>
      <c r="E30">
        <v>0</v>
      </c>
      <c r="F30">
        <f>Specification!$C$23*9.81*SIN((E30*PI()/180))</f>
        <v>0</v>
      </c>
      <c r="G30" s="2">
        <f>IF(J30=1,VLOOKUP(K30,RPM!$E$2:$H$62,3,FALSE)-F30-E30-D30,IF(J30=2,VLOOKUP(K30,RPM!$H$2:$K$62,3,FALSE)-F30-E30-D30,IF(J30=3,VLOOKUP(K30,RPM!$K$2:$N$62,3,FALSE)-F30-E30-D30)))</f>
        <v>860.64644970234087</v>
      </c>
      <c r="H30" s="2">
        <f>IF(J30=1,Specification!$I$14,IF(J30=2,Specification!$I$15,IF(J30=3,Specification!$I$16)))</f>
        <v>580.58318951778165</v>
      </c>
      <c r="I30">
        <f t="shared" si="0"/>
        <v>1.4823826546152206</v>
      </c>
      <c r="J30">
        <v>2</v>
      </c>
      <c r="K30">
        <f>IF(J30=1,VLOOKUP(B30,RPM!$F$2:$H$62,3,TRUE),IF(J30=2,VLOOKUP(B30,RPM!$I$2:$K$62,3,TRUE),IF(J30=3,VLOOKUP(B30,RPM!$L$2:$N$62,3,TRUE))))</f>
        <v>4700</v>
      </c>
      <c r="L30">
        <f t="shared" si="1"/>
        <v>6.0280776820890987</v>
      </c>
      <c r="M30">
        <f t="shared" si="2"/>
        <v>0</v>
      </c>
      <c r="N30">
        <f>VLOOKUP(K30,RPM!$A$2:$D$62,4,FALSE)</f>
        <v>19.409702127659575</v>
      </c>
      <c r="O30">
        <f>VLOOKUP(K30,RPM!$A$2:$D$62,3,FALSE)</f>
        <v>12.8</v>
      </c>
      <c r="P30">
        <f t="shared" si="3"/>
        <v>14.473814876595746</v>
      </c>
      <c r="Q30" cm="1">
        <f t="array" ref="Q30">_xlfn.XLOOKUP(O30,BSFC!$A$2:$A$24,_xlfn.XLOOKUP(K30,BSFC!$B$2:$O$2,BSFC!$B$2:$O$24,,-1),,-1)</f>
        <v>305</v>
      </c>
      <c r="R30">
        <f t="shared" si="4"/>
        <v>1.2262537603782506</v>
      </c>
      <c r="S30">
        <f t="shared" si="7"/>
        <v>3.8287882883637693E-4</v>
      </c>
      <c r="T30">
        <f t="shared" si="8"/>
        <v>0.11677804279509496</v>
      </c>
      <c r="U30">
        <f t="shared" si="9"/>
        <v>6.6722509615051928</v>
      </c>
    </row>
    <row r="31" spans="1:21">
      <c r="A31">
        <f t="shared" si="5"/>
        <v>30</v>
      </c>
      <c r="B31">
        <f t="shared" si="6"/>
        <v>10.571306773563586</v>
      </c>
      <c r="C31" s="2">
        <f>Specification!$G$30</f>
        <v>109.96225200000001</v>
      </c>
      <c r="D31">
        <f>0.5*Specification!$K$4*Track!B31^2*Specification!$K$3*Specification!$K$2</f>
        <v>57.882971704132515</v>
      </c>
      <c r="E31">
        <v>0</v>
      </c>
      <c r="F31">
        <f>Specification!$C$23*9.81*SIN((E31*PI()/180))</f>
        <v>0</v>
      </c>
      <c r="G31" s="2">
        <f>IF(J31=1,VLOOKUP(K31,RPM!$E$2:$H$62,3,FALSE)-F31-E31-D31,IF(J31=2,VLOOKUP(K31,RPM!$H$2:$K$62,3,FALSE)-F31-E31-D31,IF(J31=3,VLOOKUP(K31,RPM!$K$2:$N$62,3,FALSE)-F31-E31-D31)))</f>
        <v>859.11082960261888</v>
      </c>
      <c r="H31" s="2">
        <f>IF(J31=1,Specification!$I$14,IF(J31=2,Specification!$I$15,IF(J31=3,Specification!$I$16)))</f>
        <v>580.58318951778165</v>
      </c>
      <c r="I31">
        <f t="shared" si="0"/>
        <v>1.4797376932600745</v>
      </c>
      <c r="J31">
        <v>2</v>
      </c>
      <c r="K31">
        <f>IF(J31=1,VLOOKUP(B31,RPM!$F$2:$H$62,3,TRUE),IF(J31=2,VLOOKUP(B31,RPM!$I$2:$K$62,3,TRUE),IF(J31=3,VLOOKUP(B31,RPM!$L$2:$N$62,3,TRUE))))</f>
        <v>4700</v>
      </c>
      <c r="L31">
        <f t="shared" si="1"/>
        <v>6.1220552442558906</v>
      </c>
      <c r="M31">
        <f t="shared" si="2"/>
        <v>0</v>
      </c>
      <c r="N31">
        <f>VLOOKUP(K31,RPM!$A$2:$D$62,4,FALSE)</f>
        <v>19.409702127659575</v>
      </c>
      <c r="O31">
        <f>VLOOKUP(K31,RPM!$A$2:$D$62,3,FALSE)</f>
        <v>12.8</v>
      </c>
      <c r="P31">
        <f t="shared" si="3"/>
        <v>14.473814876595746</v>
      </c>
      <c r="Q31" cm="1">
        <f t="array" ref="Q31">_xlfn.XLOOKUP(O31,BSFC!$A$2:$A$24,_xlfn.XLOOKUP(K31,BSFC!$B$2:$O$2,BSFC!$B$2:$O$24,,-1),,-1)</f>
        <v>305</v>
      </c>
      <c r="R31">
        <f t="shared" si="4"/>
        <v>1.2262537603782506</v>
      </c>
      <c r="S31">
        <f t="shared" si="7"/>
        <v>3.7783717704330982E-4</v>
      </c>
      <c r="T31">
        <f t="shared" si="8"/>
        <v>0.1152403389982095</v>
      </c>
      <c r="U31">
        <f t="shared" si="9"/>
        <v>6.7874913005034019</v>
      </c>
    </row>
    <row r="32" spans="1:21">
      <c r="A32">
        <f t="shared" si="5"/>
        <v>31</v>
      </c>
      <c r="B32">
        <f t="shared" si="6"/>
        <v>10.71036891462248</v>
      </c>
      <c r="C32" s="2">
        <f>Specification!$G$30</f>
        <v>109.96225200000001</v>
      </c>
      <c r="D32">
        <f>0.5*Specification!$K$4*Track!B32^2*Specification!$K$3*Specification!$K$2</f>
        <v>59.415851852865949</v>
      </c>
      <c r="E32">
        <v>0</v>
      </c>
      <c r="F32">
        <f>Specification!$C$23*9.81*SIN((E32*PI()/180))</f>
        <v>0</v>
      </c>
      <c r="G32" s="2">
        <f>IF(J32=1,VLOOKUP(K32,RPM!$E$2:$H$62,3,FALSE)-F32-E32-D32,IF(J32=2,VLOOKUP(K32,RPM!$H$2:$K$62,3,FALSE)-F32-E32-D32,IF(J32=3,VLOOKUP(K32,RPM!$K$2:$N$62,3,FALSE)-F32-E32-D32)))</f>
        <v>866.53296704477179</v>
      </c>
      <c r="H32" s="2">
        <f>IF(J32=1,Specification!$I$14,IF(J32=2,Specification!$I$15,IF(J32=3,Specification!$I$16)))</f>
        <v>580.58318951778165</v>
      </c>
      <c r="I32">
        <f t="shared" si="0"/>
        <v>1.4925216277179729</v>
      </c>
      <c r="J32">
        <v>2</v>
      </c>
      <c r="K32">
        <f>IF(J32=1,VLOOKUP(B32,RPM!$F$2:$H$62,3,TRUE),IF(J32=2,VLOOKUP(B32,RPM!$I$2:$K$62,3,TRUE),IF(J32=3,VLOOKUP(B32,RPM!$L$2:$N$62,3,TRUE))))</f>
        <v>4800</v>
      </c>
      <c r="L32">
        <f t="shared" si="1"/>
        <v>6.214823082877075</v>
      </c>
      <c r="M32">
        <f t="shared" si="2"/>
        <v>0</v>
      </c>
      <c r="N32">
        <f>VLOOKUP(K32,RPM!$A$2:$D$62,4,FALSE)</f>
        <v>19.599249999999998</v>
      </c>
      <c r="O32">
        <f>VLOOKUP(K32,RPM!$A$2:$D$62,3,FALSE)</f>
        <v>13.2</v>
      </c>
      <c r="P32">
        <f t="shared" si="3"/>
        <v>14.615160724999999</v>
      </c>
      <c r="Q32" cm="1">
        <f t="array" ref="Q32">_xlfn.XLOOKUP(O32,BSFC!$A$2:$A$24,_xlfn.XLOOKUP(K32,BSFC!$B$2:$O$2,BSFC!$B$2:$O$24,,-1),,-1)</f>
        <v>280</v>
      </c>
      <c r="R32">
        <f t="shared" si="4"/>
        <v>1.1367347230555553</v>
      </c>
      <c r="S32">
        <f t="shared" si="7"/>
        <v>3.7661579765540864E-4</v>
      </c>
      <c r="T32">
        <f t="shared" si="8"/>
        <v>0.10545242334351441</v>
      </c>
      <c r="U32">
        <f t="shared" si="9"/>
        <v>6.8929437238469164</v>
      </c>
    </row>
    <row r="33" spans="1:21">
      <c r="A33">
        <f t="shared" si="5"/>
        <v>32</v>
      </c>
      <c r="B33">
        <f t="shared" si="6"/>
        <v>10.848826920121247</v>
      </c>
      <c r="C33" s="2">
        <f>Specification!$G$30</f>
        <v>109.96225200000001</v>
      </c>
      <c r="D33">
        <f>0.5*Specification!$K$4*Track!B33^2*Specification!$K$3*Specification!$K$2</f>
        <v>60.961975050987462</v>
      </c>
      <c r="E33">
        <v>0</v>
      </c>
      <c r="F33">
        <f>Specification!$C$23*9.81*SIN((E33*PI()/180))</f>
        <v>0</v>
      </c>
      <c r="G33" s="2">
        <f>IF(J33=1,VLOOKUP(K33,RPM!$E$2:$H$62,3,FALSE)-F33-E33-D33,IF(J33=2,VLOOKUP(K33,RPM!$H$2:$K$62,3,FALSE)-F33-E33-D33,IF(J33=3,VLOOKUP(K33,RPM!$K$2:$N$62,3,FALSE)-F33-E33-D33)))</f>
        <v>864.98684384665023</v>
      </c>
      <c r="H33" s="2">
        <f>IF(J33=1,Specification!$I$14,IF(J33=2,Specification!$I$15,IF(J33=3,Specification!$I$16)))</f>
        <v>580.58318951778165</v>
      </c>
      <c r="I33">
        <f t="shared" si="0"/>
        <v>1.4898585757625662</v>
      </c>
      <c r="J33">
        <v>2</v>
      </c>
      <c r="K33">
        <f>IF(J33=1,VLOOKUP(B33,RPM!$F$2:$H$62,3,TRUE),IF(J33=2,VLOOKUP(B33,RPM!$I$2:$K$62,3,TRUE),IF(J33=3,VLOOKUP(B33,RPM!$L$2:$N$62,3,TRUE))))</f>
        <v>4800</v>
      </c>
      <c r="L33">
        <f t="shared" si="1"/>
        <v>6.3064228170883005</v>
      </c>
      <c r="M33">
        <f t="shared" si="2"/>
        <v>0</v>
      </c>
      <c r="N33">
        <f>VLOOKUP(K33,RPM!$A$2:$D$62,4,FALSE)</f>
        <v>19.599249999999998</v>
      </c>
      <c r="O33">
        <f>VLOOKUP(K33,RPM!$A$2:$D$62,3,FALSE)</f>
        <v>13.2</v>
      </c>
      <c r="P33">
        <f t="shared" si="3"/>
        <v>14.615160724999999</v>
      </c>
      <c r="Q33" cm="1">
        <f t="array" ref="Q33">_xlfn.XLOOKUP(O33,BSFC!$A$2:$A$24,_xlfn.XLOOKUP(K33,BSFC!$B$2:$O$2,BSFC!$B$2:$O$24,,-1),,-1)</f>
        <v>280</v>
      </c>
      <c r="R33">
        <f t="shared" si="4"/>
        <v>1.1367347230555553</v>
      </c>
      <c r="S33">
        <f t="shared" si="7"/>
        <v>3.7187356607342858E-4</v>
      </c>
      <c r="T33">
        <f t="shared" si="8"/>
        <v>0.10412459850055999</v>
      </c>
      <c r="U33">
        <f t="shared" si="9"/>
        <v>6.9970683223474763</v>
      </c>
    </row>
    <row r="34" spans="1:21">
      <c r="A34">
        <f t="shared" si="5"/>
        <v>33</v>
      </c>
      <c r="B34">
        <f t="shared" si="6"/>
        <v>10.985297569673413</v>
      </c>
      <c r="C34" s="2">
        <f>Specification!$G$30</f>
        <v>109.96225200000001</v>
      </c>
      <c r="D34">
        <f>0.5*Specification!$K$4*Track!B34^2*Specification!$K$3*Specification!$K$2</f>
        <v>62.505339557824627</v>
      </c>
      <c r="E34">
        <v>0</v>
      </c>
      <c r="F34">
        <f>Specification!$C$23*9.81*SIN((E34*PI()/180))</f>
        <v>0</v>
      </c>
      <c r="G34" s="2">
        <f>IF(J34=1,VLOOKUP(K34,RPM!$E$2:$H$62,3,FALSE)-F34-E34-D34,IF(J34=2,VLOOKUP(K34,RPM!$H$2:$K$62,3,FALSE)-F34-E34-D34,IF(J34=3,VLOOKUP(K34,RPM!$K$2:$N$62,3,FALSE)-F34-E34-D34)))</f>
        <v>872.0329860086224</v>
      </c>
      <c r="H34" s="2">
        <f>IF(J34=1,Specification!$I$14,IF(J34=2,Specification!$I$15,IF(J34=3,Specification!$I$16)))</f>
        <v>580.58318951778165</v>
      </c>
      <c r="I34">
        <f t="shared" si="0"/>
        <v>1.5019948936739143</v>
      </c>
      <c r="J34">
        <v>2</v>
      </c>
      <c r="K34">
        <f>IF(J34=1,VLOOKUP(B34,RPM!$F$2:$H$62,3,TRUE),IF(J34=2,VLOOKUP(B34,RPM!$I$2:$K$62,3,TRUE),IF(J34=3,VLOOKUP(B34,RPM!$L$2:$N$62,3,TRUE))))</f>
        <v>4900</v>
      </c>
      <c r="L34">
        <f t="shared" si="1"/>
        <v>6.3968940174346827</v>
      </c>
      <c r="M34">
        <f t="shared" si="2"/>
        <v>0</v>
      </c>
      <c r="N34">
        <f>VLOOKUP(K34,RPM!$A$2:$D$62,4,FALSE)</f>
        <v>19.781061224489797</v>
      </c>
      <c r="O34">
        <f>VLOOKUP(K34,RPM!$A$2:$D$62,3,FALSE)</f>
        <v>13.6</v>
      </c>
      <c r="P34">
        <f t="shared" si="3"/>
        <v>14.750737355102043</v>
      </c>
      <c r="Q34" cm="1">
        <f t="array" ref="Q34">_xlfn.XLOOKUP(O34,BSFC!$A$2:$A$24,_xlfn.XLOOKUP(K34,BSFC!$B$2:$O$2,BSFC!$B$2:$O$24,,-1),,-1)</f>
        <v>280</v>
      </c>
      <c r="R34">
        <f t="shared" si="4"/>
        <v>1.1472795720634923</v>
      </c>
      <c r="S34">
        <f t="shared" si="7"/>
        <v>3.7069914291952766E-4</v>
      </c>
      <c r="T34">
        <f t="shared" si="8"/>
        <v>0.10379576001746775</v>
      </c>
      <c r="U34">
        <f t="shared" si="9"/>
        <v>7.1008640823649438</v>
      </c>
    </row>
    <row r="35" spans="1:21">
      <c r="A35">
        <f t="shared" si="5"/>
        <v>34</v>
      </c>
      <c r="B35">
        <f t="shared" si="6"/>
        <v>11.12118485061823</v>
      </c>
      <c r="C35" s="2">
        <f>Specification!$G$30</f>
        <v>109.96225200000001</v>
      </c>
      <c r="D35">
        <f>0.5*Specification!$K$4*Track!B35^2*Specification!$K$3*Specification!$K$2</f>
        <v>64.061276239372049</v>
      </c>
      <c r="E35">
        <v>0</v>
      </c>
      <c r="F35">
        <f>Specification!$C$23*9.81*SIN((E35*PI()/180))</f>
        <v>0</v>
      </c>
      <c r="G35" s="2">
        <f>IF(J35=1,VLOOKUP(K35,RPM!$E$2:$H$62,3,FALSE)-F35-E35-D35,IF(J35=2,VLOOKUP(K35,RPM!$H$2:$K$62,3,FALSE)-F35-E35-D35,IF(J35=3,VLOOKUP(K35,RPM!$K$2:$N$62,3,FALSE)-F35-E35-D35)))</f>
        <v>878.7229757291318</v>
      </c>
      <c r="H35" s="2">
        <f>IF(J35=1,Specification!$I$14,IF(J35=2,Specification!$I$15,IF(J35=3,Specification!$I$16)))</f>
        <v>580.58318951778165</v>
      </c>
      <c r="I35">
        <f t="shared" si="0"/>
        <v>1.5135177724642317</v>
      </c>
      <c r="J35">
        <v>2</v>
      </c>
      <c r="K35">
        <f>IF(J35=1,VLOOKUP(B35,RPM!$F$2:$H$62,3,TRUE),IF(J35=2,VLOOKUP(B35,RPM!$I$2:$K$62,3,TRUE),IF(J35=3,VLOOKUP(B35,RPM!$L$2:$N$62,3,TRUE))))</f>
        <v>5000</v>
      </c>
      <c r="L35">
        <f t="shared" si="1"/>
        <v>6.4862689460768088</v>
      </c>
      <c r="M35">
        <f t="shared" si="2"/>
        <v>0</v>
      </c>
      <c r="N35">
        <f>VLOOKUP(K35,RPM!$A$2:$D$62,4,FALSE)</f>
        <v>19.9556</v>
      </c>
      <c r="O35">
        <f>VLOOKUP(K35,RPM!$A$2:$D$62,3,FALSE)</f>
        <v>14</v>
      </c>
      <c r="P35">
        <f t="shared" si="3"/>
        <v>14.880890920000001</v>
      </c>
      <c r="Q35" cm="1">
        <f t="array" ref="Q35">_xlfn.XLOOKUP(O35,BSFC!$A$2:$A$24,_xlfn.XLOOKUP(K35,BSFC!$B$2:$O$2,BSFC!$B$2:$O$24,,-1),,-1)</f>
        <v>305</v>
      </c>
      <c r="R35">
        <f t="shared" si="4"/>
        <v>1.2607421473888889</v>
      </c>
      <c r="S35">
        <f t="shared" si="7"/>
        <v>3.6943849002951749E-4</v>
      </c>
      <c r="T35">
        <f t="shared" si="8"/>
        <v>0.11267873945900284</v>
      </c>
      <c r="U35">
        <f t="shared" si="9"/>
        <v>7.213542821823947</v>
      </c>
    </row>
    <row r="36" spans="1:21">
      <c r="A36">
        <f t="shared" si="5"/>
        <v>35</v>
      </c>
      <c r="B36">
        <f t="shared" si="6"/>
        <v>11.25645539353081</v>
      </c>
      <c r="C36" s="2">
        <f>Specification!$G$30</f>
        <v>109.96225200000001</v>
      </c>
      <c r="D36">
        <f>0.5*Specification!$K$4*Track!B36^2*Specification!$K$3*Specification!$K$2</f>
        <v>65.629149625806022</v>
      </c>
      <c r="E36">
        <v>0</v>
      </c>
      <c r="F36">
        <f>Specification!$C$23*9.81*SIN((E36*PI()/180))</f>
        <v>0</v>
      </c>
      <c r="G36" s="2">
        <f>IF(J36=1,VLOOKUP(K36,RPM!$E$2:$H$62,3,FALSE)-F36-E36-D36,IF(J36=2,VLOOKUP(K36,RPM!$H$2:$K$62,3,FALSE)-F36-E36-D36,IF(J36=3,VLOOKUP(K36,RPM!$K$2:$N$62,3,FALSE)-F36-E36-D36)))</f>
        <v>877.15510234269789</v>
      </c>
      <c r="H36" s="2">
        <f>IF(J36=1,Specification!$I$14,IF(J36=2,Specification!$I$15,IF(J36=3,Specification!$I$16)))</f>
        <v>580.58318951778165</v>
      </c>
      <c r="I36">
        <f t="shared" si="0"/>
        <v>1.5108172578528181</v>
      </c>
      <c r="J36">
        <v>2</v>
      </c>
      <c r="K36">
        <f>IF(J36=1,VLOOKUP(B36,RPM!$F$2:$H$62,3,TRUE),IF(J36=2,VLOOKUP(B36,RPM!$I$2:$K$62,3,TRUE),IF(J36=3,VLOOKUP(B36,RPM!$L$2:$N$62,3,TRUE))))</f>
        <v>5000</v>
      </c>
      <c r="L36">
        <f t="shared" si="1"/>
        <v>6.5745834458686874</v>
      </c>
      <c r="M36">
        <f t="shared" si="2"/>
        <v>0</v>
      </c>
      <c r="N36">
        <f>VLOOKUP(K36,RPM!$A$2:$D$62,4,FALSE)</f>
        <v>19.9556</v>
      </c>
      <c r="O36">
        <f>VLOOKUP(K36,RPM!$A$2:$D$62,3,FALSE)</f>
        <v>14</v>
      </c>
      <c r="P36">
        <f t="shared" si="3"/>
        <v>14.880890920000001</v>
      </c>
      <c r="Q36" cm="1">
        <f t="array" ref="Q36">_xlfn.XLOOKUP(O36,BSFC!$A$2:$A$24,_xlfn.XLOOKUP(K36,BSFC!$B$2:$O$2,BSFC!$B$2:$O$24,,-1),,-1)</f>
        <v>305</v>
      </c>
      <c r="R36">
        <f t="shared" si="4"/>
        <v>1.2607421473888889</v>
      </c>
      <c r="S36">
        <f t="shared" si="7"/>
        <v>3.6505512168258543E-4</v>
      </c>
      <c r="T36">
        <f t="shared" si="8"/>
        <v>0.11134181211318855</v>
      </c>
      <c r="U36">
        <f t="shared" si="9"/>
        <v>7.3248846339371356</v>
      </c>
    </row>
    <row r="37" spans="1:21">
      <c r="A37">
        <f t="shared" si="5"/>
        <v>36</v>
      </c>
      <c r="B37">
        <f t="shared" si="6"/>
        <v>11.38988246393502</v>
      </c>
      <c r="C37" s="2">
        <f>Specification!$G$30</f>
        <v>109.96225200000001</v>
      </c>
      <c r="D37">
        <f>0.5*Specification!$K$4*Track!B37^2*Specification!$K$3*Specification!$K$2</f>
        <v>67.194225512887201</v>
      </c>
      <c r="E37">
        <v>0</v>
      </c>
      <c r="F37">
        <f>Specification!$C$23*9.81*SIN((E37*PI()/180))</f>
        <v>0</v>
      </c>
      <c r="G37" s="2">
        <f>IF(J37=1,VLOOKUP(K37,RPM!$E$2:$H$62,3,FALSE)-F37-E37-D37,IF(J37=2,VLOOKUP(K37,RPM!$H$2:$K$62,3,FALSE)-F37-E37-D37,IF(J37=3,VLOOKUP(K37,RPM!$K$2:$N$62,3,FALSE)-F37-E37-D37)))</f>
        <v>896.45275920225868</v>
      </c>
      <c r="H37" s="2">
        <f>IF(J37=1,Specification!$I$14,IF(J37=2,Specification!$I$15,IF(J37=3,Specification!$I$16)))</f>
        <v>580.58318951778165</v>
      </c>
      <c r="I37">
        <f t="shared" si="0"/>
        <v>1.5440556588399168</v>
      </c>
      <c r="J37">
        <v>2</v>
      </c>
      <c r="K37">
        <f>IF(J37=1,VLOOKUP(B37,RPM!$F$2:$H$62,3,TRUE),IF(J37=2,VLOOKUP(B37,RPM!$I$2:$K$62,3,TRUE),IF(J37=3,VLOOKUP(B37,RPM!$L$2:$N$62,3,TRUE))))</f>
        <v>5100</v>
      </c>
      <c r="L37">
        <f t="shared" si="1"/>
        <v>6.6618643054336637</v>
      </c>
      <c r="M37">
        <f t="shared" si="2"/>
        <v>0</v>
      </c>
      <c r="N37">
        <f>VLOOKUP(K37,RPM!$A$2:$D$62,4,FALSE)</f>
        <v>20.397194509803921</v>
      </c>
      <c r="O37">
        <f>VLOOKUP(K37,RPM!$A$2:$D$62,3,FALSE)</f>
        <v>14.596</v>
      </c>
      <c r="P37">
        <f t="shared" si="3"/>
        <v>15.210187945960785</v>
      </c>
      <c r="Q37" cm="1">
        <f t="array" ref="Q37">_xlfn.XLOOKUP(O37,BSFC!$A$2:$A$24,_xlfn.XLOOKUP(K37,BSFC!$B$2:$O$2,BSFC!$B$2:$O$24,,-1),,-1)</f>
        <v>305</v>
      </c>
      <c r="R37">
        <f t="shared" si="4"/>
        <v>1.2886409231994553</v>
      </c>
      <c r="S37">
        <f t="shared" si="7"/>
        <v>3.687661883523053E-4</v>
      </c>
      <c r="T37">
        <f t="shared" si="8"/>
        <v>0.11247368744745312</v>
      </c>
      <c r="U37">
        <f t="shared" si="9"/>
        <v>7.4373583213845889</v>
      </c>
    </row>
    <row r="38" spans="1:21">
      <c r="A38">
        <f t="shared" si="5"/>
        <v>37</v>
      </c>
      <c r="B38">
        <f t="shared" si="6"/>
        <v>11.524648969054734</v>
      </c>
      <c r="C38" s="2">
        <f>Specification!$G$30</f>
        <v>109.96225200000001</v>
      </c>
      <c r="D38">
        <f>0.5*Specification!$K$4*Track!B38^2*Specification!$K$3*Specification!$K$2</f>
        <v>68.793733505929339</v>
      </c>
      <c r="E38">
        <v>0</v>
      </c>
      <c r="F38">
        <f>Specification!$C$23*9.81*SIN((E38*PI()/180))</f>
        <v>0</v>
      </c>
      <c r="G38" s="2">
        <f>IF(J38=1,VLOOKUP(K38,RPM!$E$2:$H$62,3,FALSE)-F38-E38-D38,IF(J38=2,VLOOKUP(K38,RPM!$H$2:$K$62,3,FALSE)-F38-E38-D38,IF(J38=3,VLOOKUP(K38,RPM!$K$2:$N$62,3,FALSE)-F38-E38-D38)))</f>
        <v>894.85325120921652</v>
      </c>
      <c r="H38" s="2">
        <f>IF(J38=1,Specification!$I$14,IF(J38=2,Specification!$I$15,IF(J38=3,Specification!$I$16)))</f>
        <v>580.58318951778165</v>
      </c>
      <c r="I38">
        <f t="shared" si="0"/>
        <v>1.5413006565905913</v>
      </c>
      <c r="J38">
        <v>2</v>
      </c>
      <c r="K38">
        <f>IF(J38=1,VLOOKUP(B38,RPM!$F$2:$H$62,3,TRUE),IF(J38=2,VLOOKUP(B38,RPM!$I$2:$K$62,3,TRUE),IF(J38=3,VLOOKUP(B38,RPM!$L$2:$N$62,3,TRUE))))</f>
        <v>5100</v>
      </c>
      <c r="L38">
        <f t="shared" si="1"/>
        <v>6.7481371326344401</v>
      </c>
      <c r="M38">
        <f t="shared" si="2"/>
        <v>0</v>
      </c>
      <c r="N38">
        <f>VLOOKUP(K38,RPM!$A$2:$D$62,4,FALSE)</f>
        <v>20.397194509803921</v>
      </c>
      <c r="O38">
        <f>VLOOKUP(K38,RPM!$A$2:$D$62,3,FALSE)</f>
        <v>14.596</v>
      </c>
      <c r="P38">
        <f t="shared" si="3"/>
        <v>15.210187945960785</v>
      </c>
      <c r="Q38" cm="1">
        <f t="array" ref="Q38">_xlfn.XLOOKUP(O38,BSFC!$A$2:$A$24,_xlfn.XLOOKUP(K38,BSFC!$B$2:$O$2,BSFC!$B$2:$O$24,,-1),,-1)</f>
        <v>305</v>
      </c>
      <c r="R38">
        <f t="shared" si="4"/>
        <v>1.2886409231994553</v>
      </c>
      <c r="S38">
        <f t="shared" si="7"/>
        <v>3.6450719898700214E-4</v>
      </c>
      <c r="T38">
        <f t="shared" si="8"/>
        <v>0.11117469569103565</v>
      </c>
      <c r="U38">
        <f t="shared" si="9"/>
        <v>7.5485330170756244</v>
      </c>
    </row>
    <row r="39" spans="1:21">
      <c r="A39">
        <f t="shared" si="5"/>
        <v>38</v>
      </c>
      <c r="B39">
        <f t="shared" si="6"/>
        <v>11.657621334265217</v>
      </c>
      <c r="C39" s="2">
        <f>Specification!$G$30</f>
        <v>109.96225200000001</v>
      </c>
      <c r="D39">
        <f>0.5*Specification!$K$4*Track!B39^2*Specification!$K$3*Specification!$K$2</f>
        <v>70.390387555142837</v>
      </c>
      <c r="E39">
        <v>0</v>
      </c>
      <c r="F39">
        <f>Specification!$C$23*9.81*SIN((E39*PI()/180))</f>
        <v>0</v>
      </c>
      <c r="G39" s="2">
        <f>IF(J39=1,VLOOKUP(K39,RPM!$E$2:$H$62,3,FALSE)-F39-E39-D39,IF(J39=2,VLOOKUP(K39,RPM!$H$2:$K$62,3,FALSE)-F39-E39-D39,IF(J39=3,VLOOKUP(K39,RPM!$K$2:$N$62,3,FALSE)-F39-E39-D39)))</f>
        <v>913.31691710869734</v>
      </c>
      <c r="H39" s="2">
        <f>IF(J39=1,Specification!$I$14,IF(J39=2,Specification!$I$15,IF(J39=3,Specification!$I$16)))</f>
        <v>580.58318951778165</v>
      </c>
      <c r="I39">
        <f t="shared" si="0"/>
        <v>1.5731025864997508</v>
      </c>
      <c r="J39">
        <v>2</v>
      </c>
      <c r="K39">
        <f>IF(J39=1,VLOOKUP(B39,RPM!$F$2:$H$62,3,TRUE),IF(J39=2,VLOOKUP(B39,RPM!$I$2:$K$62,3,TRUE),IF(J39=3,VLOOKUP(B39,RPM!$L$2:$N$62,3,TRUE))))</f>
        <v>5200</v>
      </c>
      <c r="L39">
        <f t="shared" si="1"/>
        <v>6.833427115688675</v>
      </c>
      <c r="M39">
        <f t="shared" si="2"/>
        <v>0</v>
      </c>
      <c r="N39">
        <f>VLOOKUP(K39,RPM!$A$2:$D$62,4,FALSE)</f>
        <v>20.821804615384618</v>
      </c>
      <c r="O39">
        <f>VLOOKUP(K39,RPM!$A$2:$D$62,3,FALSE)</f>
        <v>15.192</v>
      </c>
      <c r="P39">
        <f t="shared" si="3"/>
        <v>15.526819701692311</v>
      </c>
      <c r="Q39" cm="1">
        <f t="array" ref="Q39">_xlfn.XLOOKUP(O39,BSFC!$A$2:$A$24,_xlfn.XLOOKUP(K39,BSFC!$B$2:$O$2,BSFC!$B$2:$O$24,,-1),,-1)</f>
        <v>325</v>
      </c>
      <c r="R39">
        <f t="shared" si="4"/>
        <v>1.4017267786250003</v>
      </c>
      <c r="S39">
        <f t="shared" si="7"/>
        <v>3.6785616367874922E-4</v>
      </c>
      <c r="T39">
        <f t="shared" si="8"/>
        <v>0.1195532531955935</v>
      </c>
      <c r="U39">
        <f t="shared" si="9"/>
        <v>7.6680862702712176</v>
      </c>
    </row>
    <row r="40" spans="1:21">
      <c r="A40">
        <f t="shared" si="5"/>
        <v>39</v>
      </c>
      <c r="B40">
        <f t="shared" si="6"/>
        <v>11.791791227210354</v>
      </c>
      <c r="C40" s="2">
        <f>Specification!$G$30</f>
        <v>109.96225200000001</v>
      </c>
      <c r="D40">
        <f>0.5*Specification!$K$4*Track!B40^2*Specification!$K$3*Specification!$K$2</f>
        <v>72.019985650636443</v>
      </c>
      <c r="E40">
        <v>0</v>
      </c>
      <c r="F40">
        <f>Specification!$C$23*9.81*SIN((E40*PI()/180))</f>
        <v>0</v>
      </c>
      <c r="G40" s="2">
        <f>IF(J40=1,VLOOKUP(K40,RPM!$E$2:$H$62,3,FALSE)-F40-E40-D40,IF(J40=2,VLOOKUP(K40,RPM!$H$2:$K$62,3,FALSE)-F40-E40-D40,IF(J40=3,VLOOKUP(K40,RPM!$K$2:$N$62,3,FALSE)-F40-E40-D40)))</f>
        <v>930.99064575628699</v>
      </c>
      <c r="H40" s="2">
        <f>IF(J40=1,Specification!$I$14,IF(J40=2,Specification!$I$15,IF(J40=3,Specification!$I$16)))</f>
        <v>580.58318951778165</v>
      </c>
      <c r="I40">
        <f t="shared" si="0"/>
        <v>1.6035439237046207</v>
      </c>
      <c r="J40">
        <v>2</v>
      </c>
      <c r="K40">
        <f>IF(J40=1,VLOOKUP(B40,RPM!$F$2:$H$62,3,TRUE),IF(J40=2,VLOOKUP(B40,RPM!$I$2:$K$62,3,TRUE),IF(J40=3,VLOOKUP(B40,RPM!$L$2:$N$62,3,TRUE))))</f>
        <v>5300</v>
      </c>
      <c r="L40">
        <f t="shared" si="1"/>
        <v>6.9177484299665819</v>
      </c>
      <c r="M40">
        <f t="shared" si="2"/>
        <v>0</v>
      </c>
      <c r="N40">
        <f>VLOOKUP(K40,RPM!$A$2:$D$62,4,FALSE)</f>
        <v>21.230391698113209</v>
      </c>
      <c r="O40">
        <f>VLOOKUP(K40,RPM!$A$2:$D$62,3,FALSE)</f>
        <v>15.788</v>
      </c>
      <c r="P40">
        <f t="shared" si="3"/>
        <v>15.83150308928302</v>
      </c>
      <c r="Q40" cm="1">
        <f t="array" ref="Q40">_xlfn.XLOOKUP(O40,BSFC!$A$2:$A$24,_xlfn.XLOOKUP(K40,BSFC!$B$2:$O$2,BSFC!$B$2:$O$24,,-1),,-1)</f>
        <v>325</v>
      </c>
      <c r="R40">
        <f t="shared" si="4"/>
        <v>1.4292329177824947</v>
      </c>
      <c r="S40">
        <f t="shared" si="7"/>
        <v>3.7081476318974655E-4</v>
      </c>
      <c r="T40">
        <f t="shared" si="8"/>
        <v>0.12051479803666763</v>
      </c>
      <c r="U40">
        <f t="shared" si="9"/>
        <v>7.7886010683078855</v>
      </c>
    </row>
    <row r="41" spans="1:21">
      <c r="A41">
        <f t="shared" si="5"/>
        <v>40</v>
      </c>
      <c r="B41">
        <f t="shared" si="6"/>
        <v>11.927004158359479</v>
      </c>
      <c r="C41" s="2">
        <f>Specification!$G$30</f>
        <v>109.96225200000001</v>
      </c>
      <c r="D41">
        <f>0.5*Specification!$K$4*Track!B41^2*Specification!$K$3*Specification!$K$2</f>
        <v>73.681118336155535</v>
      </c>
      <c r="E41">
        <v>0</v>
      </c>
      <c r="F41">
        <f>Specification!$C$23*9.81*SIN((E41*PI()/180))</f>
        <v>0</v>
      </c>
      <c r="G41" s="2">
        <f>IF(J41=1,VLOOKUP(K41,RPM!$E$2:$H$62,3,FALSE)-F41-E41-D41,IF(J41=2,VLOOKUP(K41,RPM!$H$2:$K$62,3,FALSE)-F41-E41-D41,IF(J41=3,VLOOKUP(K41,RPM!$K$2:$N$62,3,FALSE)-F41-E41-D41)))</f>
        <v>929.3295130707678</v>
      </c>
      <c r="H41" s="2">
        <f>IF(J41=1,Specification!$I$14,IF(J41=2,Specification!$I$15,IF(J41=3,Specification!$I$16)))</f>
        <v>580.58318951778165</v>
      </c>
      <c r="I41">
        <f t="shared" si="0"/>
        <v>1.6006827787119473</v>
      </c>
      <c r="J41">
        <v>2</v>
      </c>
      <c r="K41">
        <f>IF(J41=1,VLOOKUP(B41,RPM!$F$2:$H$62,3,TRUE),IF(J41=2,VLOOKUP(B41,RPM!$I$2:$K$62,3,TRUE),IF(J41=3,VLOOKUP(B41,RPM!$L$2:$N$62,3,TRUE))))</f>
        <v>5300</v>
      </c>
      <c r="L41">
        <f t="shared" si="1"/>
        <v>7.0011252991043413</v>
      </c>
      <c r="M41">
        <f t="shared" si="2"/>
        <v>0</v>
      </c>
      <c r="N41">
        <f>VLOOKUP(K41,RPM!$A$2:$D$62,4,FALSE)</f>
        <v>21.230391698113209</v>
      </c>
      <c r="O41">
        <f>VLOOKUP(K41,RPM!$A$2:$D$62,3,FALSE)</f>
        <v>15.788</v>
      </c>
      <c r="P41">
        <f t="shared" si="3"/>
        <v>15.83150308928302</v>
      </c>
      <c r="Q41" cm="1">
        <f t="array" ref="Q41">_xlfn.XLOOKUP(O41,BSFC!$A$2:$A$24,_xlfn.XLOOKUP(K41,BSFC!$B$2:$O$2,BSFC!$B$2:$O$24,,-1),,-1)</f>
        <v>325</v>
      </c>
      <c r="R41">
        <f t="shared" si="4"/>
        <v>1.4292329177824947</v>
      </c>
      <c r="S41">
        <f t="shared" si="7"/>
        <v>3.6666143370255125E-4</v>
      </c>
      <c r="T41">
        <f t="shared" si="8"/>
        <v>0.11916496595332916</v>
      </c>
      <c r="U41">
        <f t="shared" si="9"/>
        <v>7.9077660342612148</v>
      </c>
    </row>
    <row r="42" spans="1:21">
      <c r="A42">
        <f t="shared" si="5"/>
        <v>41</v>
      </c>
      <c r="B42">
        <f t="shared" si="6"/>
        <v>12.060464076931209</v>
      </c>
      <c r="C42" s="2">
        <f>Specification!$G$30</f>
        <v>109.96225200000001</v>
      </c>
      <c r="D42">
        <f>0.5*Specification!$K$4*Track!B42^2*Specification!$K$3*Specification!$K$2</f>
        <v>75.339287123152673</v>
      </c>
      <c r="E42">
        <v>0</v>
      </c>
      <c r="F42">
        <f>Specification!$C$23*9.81*SIN((E42*PI()/180))</f>
        <v>0</v>
      </c>
      <c r="G42" s="2">
        <f>IF(J42=1,VLOOKUP(K42,RPM!$E$2:$H$62,3,FALSE)-F42-E42-D42,IF(J42=2,VLOOKUP(K42,RPM!$H$2:$K$62,3,FALSE)-F42-E42-D42,IF(J42=3,VLOOKUP(K42,RPM!$K$2:$N$62,3,FALSE)-F42-E42-D42)))</f>
        <v>946.25973299933185</v>
      </c>
      <c r="H42" s="2">
        <f>IF(J42=1,Specification!$I$14,IF(J42=2,Specification!$I$15,IF(J42=3,Specification!$I$16)))</f>
        <v>580.58318951778165</v>
      </c>
      <c r="I42">
        <f t="shared" si="0"/>
        <v>1.6298434919985751</v>
      </c>
      <c r="J42">
        <v>2</v>
      </c>
      <c r="K42">
        <f>IF(J42=1,VLOOKUP(B42,RPM!$F$2:$H$62,3,TRUE),IF(J42=2,VLOOKUP(B42,RPM!$I$2:$K$62,3,TRUE),IF(J42=3,VLOOKUP(B42,RPM!$L$2:$N$62,3,TRUE))))</f>
        <v>5400</v>
      </c>
      <c r="L42">
        <f t="shared" si="1"/>
        <v>7.0835814407782767</v>
      </c>
      <c r="M42">
        <f t="shared" si="2"/>
        <v>0</v>
      </c>
      <c r="N42">
        <f>VLOOKUP(K42,RPM!$A$2:$D$62,4,FALSE)</f>
        <v>21.623845925925924</v>
      </c>
      <c r="O42">
        <f>VLOOKUP(K42,RPM!$A$2:$D$62,3,FALSE)</f>
        <v>16.384</v>
      </c>
      <c r="P42">
        <f t="shared" si="3"/>
        <v>16.124901906962961</v>
      </c>
      <c r="Q42" cm="1">
        <f t="array" ref="Q42">_xlfn.XLOOKUP(O42,BSFC!$A$2:$A$24,_xlfn.XLOOKUP(K42,BSFC!$B$2:$O$2,BSFC!$B$2:$O$24,,-1),,-1)</f>
        <v>350</v>
      </c>
      <c r="R42">
        <f t="shared" si="4"/>
        <v>1.5676987965102878</v>
      </c>
      <c r="S42">
        <f t="shared" si="7"/>
        <v>3.6933255447745776E-4</v>
      </c>
      <c r="T42">
        <f t="shared" si="8"/>
        <v>0.12926639406711021</v>
      </c>
      <c r="U42">
        <f t="shared" si="9"/>
        <v>8.0370324283283257</v>
      </c>
    </row>
    <row r="43" spans="1:21">
      <c r="A43">
        <f t="shared" si="5"/>
        <v>42</v>
      </c>
      <c r="B43">
        <f t="shared" si="6"/>
        <v>12.194854682813785</v>
      </c>
      <c r="C43" s="2">
        <f>Specification!$G$30</f>
        <v>109.96225200000001</v>
      </c>
      <c r="D43">
        <f>0.5*Specification!$K$4*Track!B43^2*Specification!$K$3*Specification!$K$2</f>
        <v>77.027663884660157</v>
      </c>
      <c r="E43">
        <v>0</v>
      </c>
      <c r="F43">
        <f>Specification!$C$23*9.81*SIN((E43*PI()/180))</f>
        <v>0</v>
      </c>
      <c r="G43" s="2">
        <f>IF(J43=1,VLOOKUP(K43,RPM!$E$2:$H$62,3,FALSE)-F43-E43-D43,IF(J43=2,VLOOKUP(K43,RPM!$H$2:$K$62,3,FALSE)-F43-E43-D43,IF(J43=3,VLOOKUP(K43,RPM!$K$2:$N$62,3,FALSE)-F43-E43-D43)))</f>
        <v>962.48380354554752</v>
      </c>
      <c r="H43" s="2">
        <f>IF(J43=1,Specification!$I$14,IF(J43=2,Specification!$I$15,IF(J43=3,Specification!$I$16)))</f>
        <v>580.58318951778165</v>
      </c>
      <c r="I43">
        <f t="shared" si="0"/>
        <v>1.6577879293145972</v>
      </c>
      <c r="J43">
        <v>2</v>
      </c>
      <c r="K43">
        <f>IF(J43=1,VLOOKUP(B43,RPM!$F$2:$H$62,3,TRUE),IF(J43=2,VLOOKUP(B43,RPM!$I$2:$K$62,3,TRUE),IF(J43=3,VLOOKUP(B43,RPM!$L$2:$N$62,3,TRUE))))</f>
        <v>5500</v>
      </c>
      <c r="L43">
        <f t="shared" si="1"/>
        <v>7.1651312073746061</v>
      </c>
      <c r="M43">
        <f t="shared" si="2"/>
        <v>0</v>
      </c>
      <c r="N43">
        <f>VLOOKUP(K43,RPM!$A$2:$D$62,4,FALSE)</f>
        <v>22.00299272727273</v>
      </c>
      <c r="O43">
        <f>VLOOKUP(K43,RPM!$A$2:$D$62,3,FALSE)</f>
        <v>16.98</v>
      </c>
      <c r="P43">
        <f t="shared" si="3"/>
        <v>16.407631676727274</v>
      </c>
      <c r="Q43" cm="1">
        <f t="array" ref="Q43">_xlfn.XLOOKUP(O43,BSFC!$A$2:$A$24,_xlfn.XLOOKUP(K43,BSFC!$B$2:$O$2,BSFC!$B$2:$O$24,,-1),,-1)</f>
        <v>350</v>
      </c>
      <c r="R43">
        <f t="shared" si="4"/>
        <v>1.5951864130151516</v>
      </c>
      <c r="S43">
        <f t="shared" si="7"/>
        <v>3.7167737045434721E-4</v>
      </c>
      <c r="T43">
        <f t="shared" si="8"/>
        <v>0.13008707965902153</v>
      </c>
      <c r="U43">
        <f t="shared" si="9"/>
        <v>8.1671195079873478</v>
      </c>
    </row>
    <row r="44" spans="1:21">
      <c r="A44">
        <f t="shared" si="5"/>
        <v>43</v>
      </c>
      <c r="B44">
        <f t="shared" si="6"/>
        <v>12.330046901515603</v>
      </c>
      <c r="C44" s="2">
        <f>Specification!$G$30</f>
        <v>109.96225200000001</v>
      </c>
      <c r="D44">
        <f>0.5*Specification!$K$4*Track!B44^2*Specification!$K$3*Specification!$K$2</f>
        <v>78.744988664065929</v>
      </c>
      <c r="E44">
        <v>0</v>
      </c>
      <c r="F44">
        <f>Specification!$C$23*9.81*SIN((E44*PI()/180))</f>
        <v>0</v>
      </c>
      <c r="G44" s="2">
        <f>IF(J44=1,VLOOKUP(K44,RPM!$E$2:$H$62,3,FALSE)-F44-E44-D44,IF(J44=2,VLOOKUP(K44,RPM!$H$2:$K$62,3,FALSE)-F44-E44-D44,IF(J44=3,VLOOKUP(K44,RPM!$K$2:$N$62,3,FALSE)-F44-E44-D44)))</f>
        <v>960.76647876614174</v>
      </c>
      <c r="H44" s="2">
        <f>IF(J44=1,Specification!$I$14,IF(J44=2,Specification!$I$15,IF(J44=3,Specification!$I$16)))</f>
        <v>580.58318951778165</v>
      </c>
      <c r="I44">
        <f t="shared" si="0"/>
        <v>1.6548299987192725</v>
      </c>
      <c r="J44">
        <v>2</v>
      </c>
      <c r="K44">
        <f>IF(J44=1,VLOOKUP(B44,RPM!$F$2:$H$62,3,TRUE),IF(J44=2,VLOOKUP(B44,RPM!$I$2:$K$62,3,TRUE),IF(J44=3,VLOOKUP(B44,RPM!$L$2:$N$62,3,TRUE))))</f>
        <v>5500</v>
      </c>
      <c r="L44">
        <f t="shared" si="1"/>
        <v>7.245797243022535</v>
      </c>
      <c r="M44">
        <f t="shared" si="2"/>
        <v>0</v>
      </c>
      <c r="N44">
        <f>VLOOKUP(K44,RPM!$A$2:$D$62,4,FALSE)</f>
        <v>22.00299272727273</v>
      </c>
      <c r="O44">
        <f>VLOOKUP(K44,RPM!$A$2:$D$62,3,FALSE)</f>
        <v>16.98</v>
      </c>
      <c r="P44">
        <f t="shared" si="3"/>
        <v>16.407631676727274</v>
      </c>
      <c r="Q44" cm="1">
        <f t="array" ref="Q44">_xlfn.XLOOKUP(O44,BSFC!$A$2:$A$24,_xlfn.XLOOKUP(K44,BSFC!$B$2:$O$2,BSFC!$B$2:$O$24,,-1),,-1)</f>
        <v>350</v>
      </c>
      <c r="R44">
        <f t="shared" si="4"/>
        <v>1.5951864130151516</v>
      </c>
      <c r="S44">
        <f t="shared" si="7"/>
        <v>3.6764961159249182E-4</v>
      </c>
      <c r="T44">
        <f t="shared" si="8"/>
        <v>0.12867736405737215</v>
      </c>
      <c r="U44">
        <f t="shared" si="9"/>
        <v>8.2957968720447202</v>
      </c>
    </row>
    <row r="45" spans="1:21">
      <c r="A45">
        <f t="shared" si="5"/>
        <v>44</v>
      </c>
      <c r="B45">
        <f t="shared" si="6"/>
        <v>12.463535477183553</v>
      </c>
      <c r="C45" s="2">
        <f>Specification!$G$30</f>
        <v>109.96225200000001</v>
      </c>
      <c r="D45">
        <f>0.5*Specification!$K$4*Track!B45^2*Specification!$K$3*Specification!$K$2</f>
        <v>80.459249283444166</v>
      </c>
      <c r="E45">
        <v>0</v>
      </c>
      <c r="F45">
        <f>Specification!$C$23*9.81*SIN((E45*PI()/180))</f>
        <v>0</v>
      </c>
      <c r="G45" s="2">
        <f>IF(J45=1,VLOOKUP(K45,RPM!$E$2:$H$62,3,FALSE)-F45-E45-D45,IF(J45=2,VLOOKUP(K45,RPM!$H$2:$K$62,3,FALSE)-F45-E45-D45,IF(J45=3,VLOOKUP(K45,RPM!$K$2:$N$62,3,FALSE)-F45-E45-D45)))</f>
        <v>940.73001955795075</v>
      </c>
      <c r="H45" s="2">
        <f>IF(J45=1,Specification!$I$14,IF(J45=2,Specification!$I$15,IF(J45=3,Specification!$I$16)))</f>
        <v>580.58318951778165</v>
      </c>
      <c r="I45">
        <f t="shared" si="0"/>
        <v>1.6203190800947895</v>
      </c>
      <c r="J45">
        <v>2</v>
      </c>
      <c r="K45">
        <f>IF(J45=1,VLOOKUP(B45,RPM!$F$2:$H$62,3,TRUE),IF(J45=2,VLOOKUP(B45,RPM!$I$2:$K$62,3,TRUE),IF(J45=3,VLOOKUP(B45,RPM!$L$2:$N$62,3,TRUE))))</f>
        <v>5600</v>
      </c>
      <c r="L45">
        <f t="shared" si="1"/>
        <v>7.3256171543612867</v>
      </c>
      <c r="M45">
        <f t="shared" si="2"/>
        <v>0</v>
      </c>
      <c r="N45">
        <f>VLOOKUP(K45,RPM!$A$2:$D$62,4,FALSE)</f>
        <v>21.615172857142859</v>
      </c>
      <c r="O45">
        <f>VLOOKUP(K45,RPM!$A$2:$D$62,3,FALSE)</f>
        <v>16.984000000000002</v>
      </c>
      <c r="P45">
        <f t="shared" si="3"/>
        <v>16.118434399571431</v>
      </c>
      <c r="Q45" cm="1">
        <f t="array" ref="Q45">_xlfn.XLOOKUP(O45,BSFC!$A$2:$A$24,_xlfn.XLOOKUP(K45,BSFC!$B$2:$O$2,BSFC!$B$2:$O$24,,-1),,-1)</f>
        <v>350</v>
      </c>
      <c r="R45">
        <f t="shared" si="4"/>
        <v>1.5670700110694447</v>
      </c>
      <c r="S45">
        <f t="shared" si="7"/>
        <v>3.5738111241479903E-4</v>
      </c>
      <c r="T45">
        <f t="shared" si="8"/>
        <v>0.12508338934517965</v>
      </c>
      <c r="U45">
        <f t="shared" si="9"/>
        <v>8.4208802613899003</v>
      </c>
    </row>
    <row r="46" spans="1:21">
      <c r="A46">
        <f t="shared" si="5"/>
        <v>45</v>
      </c>
      <c r="B46">
        <f t="shared" si="6"/>
        <v>12.592869202497207</v>
      </c>
      <c r="C46" s="2">
        <f>Specification!$G$30</f>
        <v>109.96225200000001</v>
      </c>
      <c r="D46">
        <f>0.5*Specification!$K$4*Track!B46^2*Specification!$K$3*Specification!$K$2</f>
        <v>82.137759578751471</v>
      </c>
      <c r="E46">
        <v>0</v>
      </c>
      <c r="F46">
        <f>Specification!$C$23*9.81*SIN((E46*PI()/180))</f>
        <v>0</v>
      </c>
      <c r="G46" s="2">
        <f>IF(J46=1,VLOOKUP(K46,RPM!$E$2:$H$62,3,FALSE)-F46-E46-D46,IF(J46=2,VLOOKUP(K46,RPM!$H$2:$K$62,3,FALSE)-F46-E46-D46,IF(J46=3,VLOOKUP(K46,RPM!$K$2:$N$62,3,FALSE)-F46-E46-D46)))</f>
        <v>939.05150926264344</v>
      </c>
      <c r="H46" s="2">
        <f>IF(J46=1,Specification!$I$14,IF(J46=2,Specification!$I$15,IF(J46=3,Specification!$I$16)))</f>
        <v>580.58318951778165</v>
      </c>
      <c r="I46">
        <f t="shared" si="0"/>
        <v>1.6174280038018272</v>
      </c>
      <c r="J46">
        <v>2</v>
      </c>
      <c r="K46">
        <f>IF(J46=1,VLOOKUP(B46,RPM!$F$2:$H$62,3,TRUE),IF(J46=2,VLOOKUP(B46,RPM!$I$2:$K$62,3,TRUE),IF(J46=3,VLOOKUP(B46,RPM!$L$2:$N$62,3,TRUE))))</f>
        <v>5600</v>
      </c>
      <c r="L46">
        <f t="shared" si="1"/>
        <v>7.4046262850964162</v>
      </c>
      <c r="M46">
        <f t="shared" si="2"/>
        <v>0</v>
      </c>
      <c r="N46">
        <f>VLOOKUP(K46,RPM!$A$2:$D$62,4,FALSE)</f>
        <v>21.615172857142859</v>
      </c>
      <c r="O46">
        <f>VLOOKUP(K46,RPM!$A$2:$D$62,3,FALSE)</f>
        <v>16.984000000000002</v>
      </c>
      <c r="P46">
        <f t="shared" si="3"/>
        <v>16.118434399571431</v>
      </c>
      <c r="Q46" cm="1">
        <f t="array" ref="Q46">_xlfn.XLOOKUP(O46,BSFC!$A$2:$A$24,_xlfn.XLOOKUP(K46,BSFC!$B$2:$O$2,BSFC!$B$2:$O$24,,-1),,-1)</f>
        <v>350</v>
      </c>
      <c r="R46">
        <f t="shared" si="4"/>
        <v>1.5670700110694447</v>
      </c>
      <c r="S46">
        <f t="shared" si="7"/>
        <v>3.5375096964481882E-4</v>
      </c>
      <c r="T46">
        <f t="shared" si="8"/>
        <v>0.12381283937568659</v>
      </c>
      <c r="U46">
        <f t="shared" si="9"/>
        <v>8.5446931007655866</v>
      </c>
    </row>
    <row r="47" spans="1:21">
      <c r="A47">
        <f t="shared" si="5"/>
        <v>46</v>
      </c>
      <c r="B47">
        <f t="shared" si="6"/>
        <v>12.720660783104245</v>
      </c>
      <c r="C47" s="2">
        <f>Specification!$G$30</f>
        <v>109.96225200000001</v>
      </c>
      <c r="D47">
        <f>0.5*Specification!$K$4*Track!B47^2*Specification!$K$3*Specification!$K$2</f>
        <v>83.813274969300906</v>
      </c>
      <c r="E47">
        <v>0</v>
      </c>
      <c r="F47">
        <f>Specification!$C$23*9.81*SIN((E47*PI()/180))</f>
        <v>0</v>
      </c>
      <c r="G47" s="2">
        <f>IF(J47=1,VLOOKUP(K47,RPM!$E$2:$H$62,3,FALSE)-F47-E47-D47,IF(J47=2,VLOOKUP(K47,RPM!$H$2:$K$62,3,FALSE)-F47-E47-D47,IF(J47=3,VLOOKUP(K47,RPM!$K$2:$N$62,3,FALSE)-F47-E47-D47)))</f>
        <v>919.69667944429216</v>
      </c>
      <c r="H47" s="2">
        <f>IF(J47=1,Specification!$I$14,IF(J47=2,Specification!$I$15,IF(J47=3,Specification!$I$16)))</f>
        <v>580.58318951778165</v>
      </c>
      <c r="I47">
        <f t="shared" si="0"/>
        <v>1.5840911277644294</v>
      </c>
      <c r="J47">
        <v>2</v>
      </c>
      <c r="K47">
        <f>IF(J47=1,VLOOKUP(B47,RPM!$F$2:$H$62,3,TRUE),IF(J47=2,VLOOKUP(B47,RPM!$I$2:$K$62,3,TRUE),IF(J47=3,VLOOKUP(B47,RPM!$L$2:$N$62,3,TRUE))))</f>
        <v>5700</v>
      </c>
      <c r="L47">
        <f t="shared" si="1"/>
        <v>7.4828574872553668</v>
      </c>
      <c r="M47">
        <f t="shared" si="2"/>
        <v>0</v>
      </c>
      <c r="N47">
        <f>VLOOKUP(K47,RPM!$A$2:$D$62,4,FALSE)</f>
        <v>21.240960701754386</v>
      </c>
      <c r="O47">
        <f>VLOOKUP(K47,RPM!$A$2:$D$62,3,FALSE)</f>
        <v>16.988</v>
      </c>
      <c r="P47">
        <f t="shared" si="3"/>
        <v>15.839384395298246</v>
      </c>
      <c r="Q47" cm="1">
        <f t="array" ref="Q47">_xlfn.XLOOKUP(O47,BSFC!$A$2:$A$24,_xlfn.XLOOKUP(K47,BSFC!$B$2:$O$2,BSFC!$B$2:$O$24,,-1),,-1)</f>
        <v>350</v>
      </c>
      <c r="R47">
        <f t="shared" si="4"/>
        <v>1.5399401495428851</v>
      </c>
      <c r="S47">
        <f t="shared" si="7"/>
        <v>3.4420391186164035E-4</v>
      </c>
      <c r="T47">
        <f t="shared" si="8"/>
        <v>0.12047136915157412</v>
      </c>
      <c r="U47">
        <f t="shared" si="9"/>
        <v>8.6651644699171602</v>
      </c>
    </row>
    <row r="48" spans="1:21">
      <c r="A48">
        <f t="shared" si="5"/>
        <v>47</v>
      </c>
      <c r="B48">
        <f t="shared" si="6"/>
        <v>12.844586136358584</v>
      </c>
      <c r="C48" s="2">
        <f>Specification!$G$30</f>
        <v>109.96225200000001</v>
      </c>
      <c r="D48">
        <f>0.5*Specification!$K$4*Track!B48^2*Specification!$K$3*Specification!$K$2</f>
        <v>85.454256242262289</v>
      </c>
      <c r="E48">
        <v>0</v>
      </c>
      <c r="F48">
        <f>Specification!$C$23*9.81*SIN((E48*PI()/180))</f>
        <v>0</v>
      </c>
      <c r="G48" s="2">
        <f>IF(J48=1,VLOOKUP(K48,RPM!$E$2:$H$62,3,FALSE)-F48-E48-D48,IF(J48=2,VLOOKUP(K48,RPM!$H$2:$K$62,3,FALSE)-F48-E48-D48,IF(J48=3,VLOOKUP(K48,RPM!$K$2:$N$62,3,FALSE)-F48-E48-D48)))</f>
        <v>918.05569817133073</v>
      </c>
      <c r="H48" s="2">
        <f>IF(J48=1,Specification!$I$14,IF(J48=2,Specification!$I$15,IF(J48=3,Specification!$I$16)))</f>
        <v>580.58318951778165</v>
      </c>
      <c r="I48">
        <f t="shared" si="0"/>
        <v>1.5812646916867255</v>
      </c>
      <c r="J48">
        <v>2</v>
      </c>
      <c r="K48">
        <f>IF(J48=1,VLOOKUP(B48,RPM!$F$2:$H$62,3,TRUE),IF(J48=2,VLOOKUP(B48,RPM!$I$2:$K$62,3,TRUE),IF(J48=3,VLOOKUP(B48,RPM!$L$2:$N$62,3,TRUE))))</f>
        <v>5700</v>
      </c>
      <c r="L48">
        <f t="shared" si="1"/>
        <v>7.5603417427362904</v>
      </c>
      <c r="M48">
        <f t="shared" si="2"/>
        <v>0</v>
      </c>
      <c r="N48">
        <f>VLOOKUP(K48,RPM!$A$2:$D$62,4,FALSE)</f>
        <v>21.240960701754386</v>
      </c>
      <c r="O48">
        <f>VLOOKUP(K48,RPM!$A$2:$D$62,3,FALSE)</f>
        <v>16.988</v>
      </c>
      <c r="P48">
        <f t="shared" si="3"/>
        <v>15.839384395298246</v>
      </c>
      <c r="Q48" cm="1">
        <f t="array" ref="Q48">_xlfn.XLOOKUP(O48,BSFC!$A$2:$A$24,_xlfn.XLOOKUP(K48,BSFC!$B$2:$O$2,BSFC!$B$2:$O$24,,-1),,-1)</f>
        <v>350</v>
      </c>
      <c r="R48">
        <f t="shared" si="4"/>
        <v>1.5399401495428851</v>
      </c>
      <c r="S48">
        <f t="shared" si="7"/>
        <v>3.4091747420717905E-4</v>
      </c>
      <c r="T48">
        <f t="shared" si="8"/>
        <v>0.11932111597251267</v>
      </c>
      <c r="U48">
        <f t="shared" si="9"/>
        <v>8.7844855858896729</v>
      </c>
    </row>
    <row r="49" spans="1:21">
      <c r="A49">
        <f t="shared" si="5"/>
        <v>48</v>
      </c>
      <c r="B49">
        <f t="shared" si="6"/>
        <v>12.967109253712202</v>
      </c>
      <c r="C49" s="2">
        <f>Specification!$G$30</f>
        <v>109.96225200000001</v>
      </c>
      <c r="D49">
        <f>0.5*Specification!$K$4*Track!B49^2*Specification!$K$3*Specification!$K$2</f>
        <v>87.092309572132891</v>
      </c>
      <c r="E49">
        <v>0</v>
      </c>
      <c r="F49">
        <f>Specification!$C$23*9.81*SIN((E49*PI()/180))</f>
        <v>0</v>
      </c>
      <c r="G49" s="2">
        <f>IF(J49=1,VLOOKUP(K49,RPM!$E$2:$H$62,3,FALSE)-F49-E49-D49,IF(J49=2,VLOOKUP(K49,RPM!$H$2:$K$62,3,FALSE)-F49-E49-D49,IF(J49=3,VLOOKUP(K49,RPM!$K$2:$N$62,3,FALSE)-F49-E49-D49)))</f>
        <v>899.3479619456516</v>
      </c>
      <c r="H49" s="2">
        <f>IF(J49=1,Specification!$I$14,IF(J49=2,Specification!$I$15,IF(J49=3,Specification!$I$16)))</f>
        <v>580.58318951778165</v>
      </c>
      <c r="I49">
        <f t="shared" si="0"/>
        <v>1.5490423735703203</v>
      </c>
      <c r="J49">
        <v>2</v>
      </c>
      <c r="K49">
        <f>IF(J49=1,VLOOKUP(B49,RPM!$F$2:$H$62,3,TRUE),IF(J49=2,VLOOKUP(B49,RPM!$I$2:$K$62,3,TRUE),IF(J49=3,VLOOKUP(B49,RPM!$L$2:$N$62,3,TRUE))))</f>
        <v>5800</v>
      </c>
      <c r="L49">
        <f t="shared" si="1"/>
        <v>7.6371079431905349</v>
      </c>
      <c r="M49">
        <f t="shared" si="2"/>
        <v>0</v>
      </c>
      <c r="N49">
        <f>VLOOKUP(K49,RPM!$A$2:$D$62,4,FALSE)</f>
        <v>20.879652413793107</v>
      </c>
      <c r="O49">
        <f>VLOOKUP(K49,RPM!$A$2:$D$62,3,FALSE)</f>
        <v>16.992000000000001</v>
      </c>
      <c r="P49">
        <f t="shared" si="3"/>
        <v>15.569956804965519</v>
      </c>
      <c r="Q49" cm="1">
        <f t="array" ref="Q49">_xlfn.XLOOKUP(O49,BSFC!$A$2:$A$24,_xlfn.XLOOKUP(K49,BSFC!$B$2:$O$2,BSFC!$B$2:$O$24,,-1),,-1)</f>
        <v>350</v>
      </c>
      <c r="R49">
        <f t="shared" si="4"/>
        <v>1.5137458004827589</v>
      </c>
      <c r="S49">
        <f t="shared" si="7"/>
        <v>3.3201289587608617E-4</v>
      </c>
      <c r="T49">
        <f t="shared" si="8"/>
        <v>0.11620451355663015</v>
      </c>
      <c r="U49">
        <f t="shared" si="9"/>
        <v>8.9006900994463027</v>
      </c>
    </row>
    <row r="50" spans="1:21">
      <c r="A50">
        <f t="shared" si="5"/>
        <v>49</v>
      </c>
      <c r="B50">
        <f t="shared" si="6"/>
        <v>13.08602335107382</v>
      </c>
      <c r="C50" s="2">
        <f>Specification!$G$30</f>
        <v>109.96225200000001</v>
      </c>
      <c r="D50">
        <f>0.5*Specification!$K$4*Track!B50^2*Specification!$K$3*Specification!$K$2</f>
        <v>88.696983369933861</v>
      </c>
      <c r="E50">
        <v>0</v>
      </c>
      <c r="F50">
        <f>Specification!$C$23*9.81*SIN((E50*PI()/180))</f>
        <v>0</v>
      </c>
      <c r="G50" s="2">
        <f>IF(J50=1,VLOOKUP(K50,RPM!$E$2:$H$62,3,FALSE)-F50-E50-D50,IF(J50=2,VLOOKUP(K50,RPM!$H$2:$K$62,3,FALSE)-F50-E50-D50,IF(J50=3,VLOOKUP(K50,RPM!$K$2:$N$62,3,FALSE)-F50-E50-D50)))</f>
        <v>881.25223857054368</v>
      </c>
      <c r="H50" s="2">
        <f>IF(J50=1,Specification!$I$14,IF(J50=2,Specification!$I$15,IF(J50=3,Specification!$I$16)))</f>
        <v>580.58318951778165</v>
      </c>
      <c r="I50">
        <f t="shared" si="0"/>
        <v>1.5178741900923629</v>
      </c>
      <c r="J50">
        <v>2</v>
      </c>
      <c r="K50">
        <f>IF(J50=1,VLOOKUP(B50,RPM!$F$2:$H$62,3,TRUE),IF(J50=2,VLOOKUP(B50,RPM!$I$2:$K$62,3,TRUE),IF(J50=3,VLOOKUP(B50,RPM!$L$2:$N$62,3,TRUE))))</f>
        <v>5900</v>
      </c>
      <c r="L50">
        <f t="shared" si="1"/>
        <v>7.7131896467279635</v>
      </c>
      <c r="M50">
        <f t="shared" si="2"/>
        <v>0</v>
      </c>
      <c r="N50">
        <f>VLOOKUP(K50,RPM!$A$2:$D$62,4,FALSE)</f>
        <v>20.530591864406777</v>
      </c>
      <c r="O50">
        <f>VLOOKUP(K50,RPM!$A$2:$D$62,3,FALSE)</f>
        <v>16.995999999999999</v>
      </c>
      <c r="P50">
        <f t="shared" si="3"/>
        <v>15.309662353288134</v>
      </c>
      <c r="Q50" cm="1">
        <f t="array" ref="Q50">_xlfn.XLOOKUP(O50,BSFC!$A$2:$A$24,_xlfn.XLOOKUP(K50,BSFC!$B$2:$O$2,BSFC!$B$2:$O$24,,-1),,-1)</f>
        <v>350</v>
      </c>
      <c r="R50">
        <f t="shared" si="4"/>
        <v>1.4884393954585686</v>
      </c>
      <c r="S50">
        <f t="shared" si="7"/>
        <v>3.2355144233916648E-4</v>
      </c>
      <c r="T50">
        <f t="shared" si="8"/>
        <v>0.11324300481870826</v>
      </c>
      <c r="U50">
        <f t="shared" si="9"/>
        <v>9.0139331042650106</v>
      </c>
    </row>
    <row r="51" spans="1:21">
      <c r="A51">
        <f t="shared" si="5"/>
        <v>50</v>
      </c>
      <c r="B51">
        <f t="shared" si="6"/>
        <v>13.201505805211541</v>
      </c>
      <c r="C51" s="2">
        <f>Specification!$G$30</f>
        <v>109.96225200000001</v>
      </c>
      <c r="D51">
        <f>0.5*Specification!$K$4*Track!B51^2*Specification!$K$3*Specification!$K$2</f>
        <v>90.269369627893752</v>
      </c>
      <c r="E51">
        <v>0</v>
      </c>
      <c r="F51">
        <f>Specification!$C$23*9.81*SIN((E51*PI()/180))</f>
        <v>0</v>
      </c>
      <c r="G51" s="2">
        <f>IF(J51=1,VLOOKUP(K51,RPM!$E$2:$H$62,3,FALSE)-F51-E51-D51,IF(J51=2,VLOOKUP(K51,RPM!$H$2:$K$62,3,FALSE)-F51-E51-D51,IF(J51=3,VLOOKUP(K51,RPM!$K$2:$N$62,3,FALSE)-F51-E51-D51)))</f>
        <v>879.67985231258376</v>
      </c>
      <c r="H51" s="2">
        <f>IF(J51=1,Specification!$I$14,IF(J51=2,Specification!$I$15,IF(J51=3,Specification!$I$16)))</f>
        <v>580.58318951778165</v>
      </c>
      <c r="I51">
        <f t="shared" si="0"/>
        <v>1.5151659024837156</v>
      </c>
      <c r="J51">
        <v>2</v>
      </c>
      <c r="K51">
        <f>IF(J51=1,VLOOKUP(B51,RPM!$F$2:$H$62,3,TRUE),IF(J51=2,VLOOKUP(B51,RPM!$I$2:$K$62,3,TRUE),IF(J51=3,VLOOKUP(B51,RPM!$L$2:$N$62,3,TRUE))))</f>
        <v>5900</v>
      </c>
      <c r="L51">
        <f t="shared" si="1"/>
        <v>7.7886121375097952</v>
      </c>
      <c r="M51">
        <f t="shared" si="2"/>
        <v>0</v>
      </c>
      <c r="N51">
        <f>VLOOKUP(K51,RPM!$A$2:$D$62,4,FALSE)</f>
        <v>20.530591864406777</v>
      </c>
      <c r="O51">
        <f>VLOOKUP(K51,RPM!$A$2:$D$62,3,FALSE)</f>
        <v>16.995999999999999</v>
      </c>
      <c r="P51">
        <f t="shared" si="3"/>
        <v>15.309662353288134</v>
      </c>
      <c r="Q51" cm="1">
        <f t="array" ref="Q51">_xlfn.XLOOKUP(O51,BSFC!$A$2:$A$24,_xlfn.XLOOKUP(K51,BSFC!$B$2:$O$2,BSFC!$B$2:$O$24,,-1),,-1)</f>
        <v>350</v>
      </c>
      <c r="R51">
        <f t="shared" si="4"/>
        <v>1.4884393954585686</v>
      </c>
      <c r="S51">
        <f t="shared" si="7"/>
        <v>3.2074801880939733E-4</v>
      </c>
      <c r="T51">
        <f t="shared" si="8"/>
        <v>0.11226180658328906</v>
      </c>
      <c r="U51">
        <f t="shared" si="9"/>
        <v>9.1261949108482998</v>
      </c>
    </row>
    <row r="52" spans="1:21">
      <c r="A52">
        <f t="shared" si="5"/>
        <v>51</v>
      </c>
      <c r="B52">
        <f t="shared" si="6"/>
        <v>13.315783391524565</v>
      </c>
      <c r="C52" s="2">
        <f>Specification!$G$30</f>
        <v>109.96225200000001</v>
      </c>
      <c r="D52">
        <f>0.5*Specification!$K$4*Track!B52^2*Specification!$K$3*Specification!$K$2</f>
        <v>91.838950334348652</v>
      </c>
      <c r="E52">
        <v>0</v>
      </c>
      <c r="F52">
        <f>Specification!$C$23*9.81*SIN((E52*PI()/180))</f>
        <v>0</v>
      </c>
      <c r="G52" s="2">
        <f>IF(J52=1,VLOOKUP(K52,RPM!$E$2:$H$62,3,FALSE)-F52-E52-D52,IF(J52=2,VLOOKUP(K52,RPM!$H$2:$K$62,3,FALSE)-F52-E52-D52,IF(J52=3,VLOOKUP(K52,RPM!$K$2:$N$62,3,FALSE)-F52-E52-D52)))</f>
        <v>531.07207328769857</v>
      </c>
      <c r="H52" s="2">
        <f>IF(J52=1,Specification!$I$14,IF(J52=2,Specification!$I$15,IF(J52=3,Specification!$I$16)))</f>
        <v>578.8367922628039</v>
      </c>
      <c r="I52">
        <f t="shared" si="0"/>
        <v>0.91748154296069839</v>
      </c>
      <c r="J52">
        <v>3</v>
      </c>
      <c r="K52">
        <f>IF(J52=1,VLOOKUP(B52,RPM!$F$2:$H$62,3,TRUE),IF(J52=2,VLOOKUP(B52,RPM!$I$2:$K$62,3,TRUE),IF(J52=3,VLOOKUP(B52,RPM!$L$2:$N$62,3,TRUE))))</f>
        <v>4200</v>
      </c>
      <c r="L52">
        <f t="shared" si="1"/>
        <v>7.8635176874840171</v>
      </c>
      <c r="M52">
        <f t="shared" si="2"/>
        <v>0</v>
      </c>
      <c r="N52">
        <f>VLOOKUP(K52,RPM!$A$2:$D$62,4,FALSE)</f>
        <v>18.835642857142858</v>
      </c>
      <c r="O52">
        <f>VLOOKUP(K52,RPM!$A$2:$D$62,3,FALSE)</f>
        <v>11.1</v>
      </c>
      <c r="P52">
        <f t="shared" si="3"/>
        <v>14.045738878571429</v>
      </c>
      <c r="Q52" cm="1">
        <f t="array" ref="Q52">_xlfn.XLOOKUP(O52,BSFC!$A$2:$A$24,_xlfn.XLOOKUP(K52,BSFC!$B$2:$O$2,BSFC!$B$2:$O$24,,-1),,-1)</f>
        <v>340</v>
      </c>
      <c r="R52">
        <f t="shared" si="4"/>
        <v>1.3265420051984127</v>
      </c>
      <c r="S52">
        <f t="shared" si="7"/>
        <v>2.9225105430380672E-4</v>
      </c>
      <c r="T52">
        <f t="shared" si="8"/>
        <v>9.9365358463294279E-2</v>
      </c>
      <c r="U52">
        <f t="shared" si="9"/>
        <v>9.2255602693115932</v>
      </c>
    </row>
    <row r="53" spans="1:21">
      <c r="A53">
        <f t="shared" si="5"/>
        <v>52</v>
      </c>
      <c r="B53">
        <f t="shared" si="6"/>
        <v>13.384507851091234</v>
      </c>
      <c r="C53" s="2">
        <f>Specification!$G$30</f>
        <v>109.96225200000001</v>
      </c>
      <c r="D53">
        <f>0.5*Specification!$K$4*Track!B53^2*Specification!$K$3*Specification!$K$2</f>
        <v>92.789381786111775</v>
      </c>
      <c r="E53">
        <v>0</v>
      </c>
      <c r="F53">
        <f>Specification!$C$23*9.81*SIN((E53*PI()/180))</f>
        <v>0</v>
      </c>
      <c r="G53" s="2">
        <f>IF(J53=1,VLOOKUP(K53,RPM!$E$2:$H$62,3,FALSE)-F53-E53-D53,IF(J53=2,VLOOKUP(K53,RPM!$H$2:$K$62,3,FALSE)-F53-E53-D53,IF(J53=3,VLOOKUP(K53,RPM!$K$2:$N$62,3,FALSE)-F53-E53-D53)))</f>
        <v>530.12164183593541</v>
      </c>
      <c r="H53" s="2">
        <f>IF(J53=1,Specification!$I$14,IF(J53=2,Specification!$I$15,IF(J53=3,Specification!$I$16)))</f>
        <v>578.8367922628039</v>
      </c>
      <c r="I53">
        <f t="shared" si="0"/>
        <v>0.91583957502696067</v>
      </c>
      <c r="J53">
        <v>3</v>
      </c>
      <c r="K53">
        <f>IF(J53=1,VLOOKUP(B53,RPM!$F$2:$H$62,3,TRUE),IF(J53=2,VLOOKUP(B53,RPM!$I$2:$K$62,3,TRUE),IF(J53=3,VLOOKUP(B53,RPM!$L$2:$N$62,3,TRUE))))</f>
        <v>4200</v>
      </c>
      <c r="L53">
        <f t="shared" si="1"/>
        <v>7.8926626923916494</v>
      </c>
      <c r="M53">
        <f t="shared" si="2"/>
        <v>0</v>
      </c>
      <c r="N53">
        <f>VLOOKUP(K53,RPM!$A$2:$D$62,4,FALSE)</f>
        <v>18.835642857142858</v>
      </c>
      <c r="O53">
        <f>VLOOKUP(K53,RPM!$A$2:$D$62,3,FALSE)</f>
        <v>11.1</v>
      </c>
      <c r="P53">
        <f t="shared" si="3"/>
        <v>14.045738878571429</v>
      </c>
      <c r="Q53" cm="1">
        <f t="array" ref="Q53">_xlfn.XLOOKUP(O53,BSFC!$A$2:$A$24,_xlfn.XLOOKUP(K53,BSFC!$B$2:$O$2,BSFC!$B$2:$O$24,,-1),,-1)</f>
        <v>340</v>
      </c>
      <c r="R53">
        <f t="shared" si="4"/>
        <v>1.3265420051984127</v>
      </c>
      <c r="S53">
        <f t="shared" si="7"/>
        <v>1.1371198015202383E-4</v>
      </c>
      <c r="T53">
        <f t="shared" si="8"/>
        <v>3.8662073251688099E-2</v>
      </c>
      <c r="U53">
        <f t="shared" si="9"/>
        <v>9.264222342563281</v>
      </c>
    </row>
    <row r="54" spans="1:21">
      <c r="A54">
        <f t="shared" si="5"/>
        <v>53</v>
      </c>
      <c r="B54">
        <f t="shared" si="6"/>
        <v>13.411199999999999</v>
      </c>
      <c r="C54" s="2">
        <f>Specification!$G$30</f>
        <v>109.96225200000001</v>
      </c>
      <c r="D54">
        <f>0.5*Specification!$K$4*Track!B54^2*Specification!$K$3*Specification!$K$2</f>
        <v>93.159842569492653</v>
      </c>
      <c r="E54">
        <v>0</v>
      </c>
      <c r="F54">
        <f>Specification!$C$23*9.81*SIN((E54*PI()/180))</f>
        <v>0</v>
      </c>
      <c r="G54" s="2">
        <f>IF(J54=1,VLOOKUP(K54,RPM!$E$2:$H$62,3,FALSE)-F54-E54-D54,IF(J54=2,VLOOKUP(K54,RPM!$H$2:$K$62,3,FALSE)-F54-E54-D54,IF(J54=3,VLOOKUP(K54,RPM!$K$2:$N$62,3,FALSE)-F54-E54-D54)))</f>
        <v>529.75118105255456</v>
      </c>
      <c r="H54" s="2">
        <f>IF(J54=1,Specification!$I$14,IF(J54=2,Specification!$I$15,IF(J54=3,Specification!$I$16)))</f>
        <v>578.8367922628039</v>
      </c>
      <c r="I54">
        <f t="shared" si="0"/>
        <v>0.91519956598065821</v>
      </c>
      <c r="J54">
        <v>3</v>
      </c>
      <c r="K54">
        <f>IF(J54=1,VLOOKUP(B54,RPM!$F$2:$H$62,3,TRUE),IF(J54=2,VLOOKUP(B54,RPM!$I$2:$K$62,3,TRUE),IF(J54=3,VLOOKUP(B54,RPM!$L$2:$N$62,3,TRUE))))</f>
        <v>4200</v>
      </c>
      <c r="L54">
        <f t="shared" si="1"/>
        <v>7.8926626923916494</v>
      </c>
      <c r="M54">
        <f t="shared" si="2"/>
        <v>0</v>
      </c>
      <c r="N54">
        <f>VLOOKUP(K54,RPM!$A$2:$D$62,4,FALSE)</f>
        <v>18.835642857142858</v>
      </c>
      <c r="O54">
        <f>VLOOKUP(K54,RPM!$A$2:$D$62,3,FALSE)</f>
        <v>11.1</v>
      </c>
      <c r="P54">
        <f t="shared" si="3"/>
        <v>14.045738878571429</v>
      </c>
      <c r="Q54" cm="1">
        <f t="array" ref="Q54">_xlfn.XLOOKUP(O54,BSFC!$A$2:$A$24,_xlfn.XLOOKUP(K54,BSFC!$B$2:$O$2,BSFC!$B$2:$O$24,,-1),,-1)</f>
        <v>340</v>
      </c>
      <c r="R54">
        <f t="shared" si="4"/>
        <v>1.3265420051984127</v>
      </c>
      <c r="S54">
        <f t="shared" si="7"/>
        <v>0</v>
      </c>
      <c r="T54">
        <f t="shared" si="8"/>
        <v>0</v>
      </c>
      <c r="U54">
        <f t="shared" si="9"/>
        <v>9.264222342563281</v>
      </c>
    </row>
    <row r="55" spans="1:21">
      <c r="A55">
        <f t="shared" si="5"/>
        <v>54</v>
      </c>
      <c r="B55">
        <f>IF(SQRT(B54^2+2*I54)&gt;13.4112,13.4112,SQRT(B54^2+2*I54))</f>
        <v>13.411199999999999</v>
      </c>
      <c r="C55" s="2">
        <f>Specification!$G$30</f>
        <v>109.96225200000001</v>
      </c>
      <c r="D55">
        <f>0.5*Specification!$K$4*Track!B55^2*Specification!$K$3*Specification!$K$2</f>
        <v>93.159842569492653</v>
      </c>
      <c r="E55">
        <v>0</v>
      </c>
      <c r="F55">
        <f>Specification!$C$23*9.81*SIN((E55*PI()/180))</f>
        <v>0</v>
      </c>
      <c r="G55" s="2">
        <f>IF(J55=1,VLOOKUP(K55,RPM!$E$2:$H$62,3,FALSE)-F55-E55-D55,IF(J55=2,VLOOKUP(K55,RPM!$H$2:$K$62,3,FALSE)-F55-E55-D55,IF(J55=3,VLOOKUP(K55,RPM!$K$2:$N$62,3,FALSE)-F55-E55-D55)))</f>
        <v>529.75118105255456</v>
      </c>
      <c r="H55" s="2">
        <f>IF(J55=1,Specification!$I$14,IF(J55=2,Specification!$I$15,IF(J55=3,Specification!$I$16)))</f>
        <v>578.8367922628039</v>
      </c>
      <c r="I55">
        <v>0</v>
      </c>
      <c r="J55">
        <v>3</v>
      </c>
      <c r="K55">
        <f>IF(J55=1,VLOOKUP(B55,RPM!$F$2:$H$62,3,TRUE),IF(J55=2,VLOOKUP(B55,RPM!$I$2:$K$62,3,TRUE),IF(J55=3,VLOOKUP(B55,RPM!$L$2:$N$62,3,TRUE))))</f>
        <v>4200</v>
      </c>
      <c r="L55">
        <f t="shared" si="1"/>
        <v>7.9672272354601299</v>
      </c>
      <c r="M55">
        <f t="shared" si="2"/>
        <v>0</v>
      </c>
      <c r="N55">
        <f>VLOOKUP(K55,RPM!$A$2:$D$62,4,FALSE)</f>
        <v>18.835642857142858</v>
      </c>
      <c r="O55">
        <f>VLOOKUP(K55,RPM!$A$2:$D$62,3,FALSE)</f>
        <v>11.1</v>
      </c>
      <c r="P55">
        <f t="shared" si="3"/>
        <v>14.045738878571429</v>
      </c>
      <c r="Q55" cm="1">
        <f t="array" ref="Q55">_xlfn.XLOOKUP(O55,BSFC!$A$2:$A$24,_xlfn.XLOOKUP(K55,BSFC!$B$2:$O$2,BSFC!$B$2:$O$24,,-1),,-1)</f>
        <v>340</v>
      </c>
      <c r="R55">
        <f t="shared" si="4"/>
        <v>1.3265420051984127</v>
      </c>
      <c r="S55">
        <f t="shared" si="7"/>
        <v>2.9092058376107503E-4</v>
      </c>
      <c r="T55">
        <f t="shared" si="8"/>
        <v>9.8912998478765515E-2</v>
      </c>
      <c r="U55">
        <f t="shared" si="9"/>
        <v>9.3631353410420459</v>
      </c>
    </row>
    <row r="56" spans="1:21">
      <c r="A56">
        <f t="shared" si="5"/>
        <v>55</v>
      </c>
      <c r="B56">
        <f t="shared" si="6"/>
        <v>13.411199999999999</v>
      </c>
      <c r="C56" s="2">
        <f>Specification!$G$30</f>
        <v>109.96225200000001</v>
      </c>
      <c r="D56">
        <f>0.5*Specification!$K$4*Track!B56^2*Specification!$K$3*Specification!$K$2</f>
        <v>93.159842569492653</v>
      </c>
      <c r="E56">
        <v>0</v>
      </c>
      <c r="F56">
        <f>Specification!$C$23*9.81*SIN((E56*PI()/180))</f>
        <v>0</v>
      </c>
      <c r="G56" s="2">
        <f>IF(J56=1,VLOOKUP(K56,RPM!$E$2:$H$62,3,FALSE)-F56-E56-D56,IF(J56=2,VLOOKUP(K56,RPM!$H$2:$K$62,3,FALSE)-F56-E56-D56,IF(J56=3,VLOOKUP(K56,RPM!$K$2:$N$62,3,FALSE)-F56-E56-D56)))</f>
        <v>529.75118105255456</v>
      </c>
      <c r="H56" s="2">
        <f>IF(J56=1,Specification!$I$14,IF(J56=2,Specification!$I$15,IF(J56=3,Specification!$I$16)))</f>
        <v>578.8367922628039</v>
      </c>
      <c r="I56">
        <v>0</v>
      </c>
      <c r="J56">
        <v>3</v>
      </c>
      <c r="K56">
        <f>IF(J56=1,VLOOKUP(B56,RPM!$F$2:$H$62,3,TRUE),IF(J56=2,VLOOKUP(B56,RPM!$I$2:$K$62,3,TRUE),IF(J56=3,VLOOKUP(B56,RPM!$L$2:$N$62,3,TRUE))))</f>
        <v>4200</v>
      </c>
      <c r="L56">
        <f t="shared" si="1"/>
        <v>8.0417917785286104</v>
      </c>
      <c r="M56">
        <f t="shared" si="2"/>
        <v>0</v>
      </c>
      <c r="N56">
        <f>VLOOKUP(K56,RPM!$A$2:$D$62,4,FALSE)</f>
        <v>18.835642857142858</v>
      </c>
      <c r="O56">
        <f>VLOOKUP(K56,RPM!$A$2:$D$62,3,FALSE)</f>
        <v>11.1</v>
      </c>
      <c r="P56">
        <f t="shared" si="3"/>
        <v>14.045738878571429</v>
      </c>
      <c r="Q56" cm="1">
        <f t="array" ref="Q56">_xlfn.XLOOKUP(O56,BSFC!$A$2:$A$24,_xlfn.XLOOKUP(K56,BSFC!$B$2:$O$2,BSFC!$B$2:$O$24,,-1),,-1)</f>
        <v>340</v>
      </c>
      <c r="R56">
        <f t="shared" si="4"/>
        <v>1.3265420051984127</v>
      </c>
      <c r="S56">
        <f t="shared" si="7"/>
        <v>2.9092058376107503E-4</v>
      </c>
      <c r="T56">
        <f t="shared" si="8"/>
        <v>9.8912998478765515E-2</v>
      </c>
      <c r="U56">
        <f t="shared" si="9"/>
        <v>9.4620483395208108</v>
      </c>
    </row>
    <row r="57" spans="1:21">
      <c r="A57">
        <f t="shared" si="5"/>
        <v>56</v>
      </c>
      <c r="B57">
        <f t="shared" si="6"/>
        <v>13.411199999999999</v>
      </c>
      <c r="C57" s="2">
        <f>Specification!$G$30</f>
        <v>109.96225200000001</v>
      </c>
      <c r="D57">
        <f>0.5*Specification!$K$4*Track!B57^2*Specification!$K$3*Specification!$K$2</f>
        <v>93.159842569492653</v>
      </c>
      <c r="E57">
        <v>0</v>
      </c>
      <c r="F57">
        <f>Specification!$C$23*9.81*SIN((E57*PI()/180))</f>
        <v>0</v>
      </c>
      <c r="G57" s="2">
        <f>IF(J57=1,VLOOKUP(K57,RPM!$E$2:$H$62,3,FALSE)-F57-E57-D57,IF(J57=2,VLOOKUP(K57,RPM!$H$2:$K$62,3,FALSE)-F57-E57-D57,IF(J57=3,VLOOKUP(K57,RPM!$K$2:$N$62,3,FALSE)-F57-E57-D57)))</f>
        <v>529.75118105255456</v>
      </c>
      <c r="H57" s="2">
        <f>IF(J57=1,Specification!$I$14,IF(J57=2,Specification!$I$15,IF(J57=3,Specification!$I$16)))</f>
        <v>578.8367922628039</v>
      </c>
      <c r="I57">
        <v>0</v>
      </c>
      <c r="J57">
        <v>3</v>
      </c>
      <c r="K57">
        <f>IF(J57=1,VLOOKUP(B57,RPM!$F$2:$H$62,3,TRUE),IF(J57=2,VLOOKUP(B57,RPM!$I$2:$K$62,3,TRUE),IF(J57=3,VLOOKUP(B57,RPM!$L$2:$N$62,3,TRUE))))</f>
        <v>4200</v>
      </c>
      <c r="L57">
        <f t="shared" si="1"/>
        <v>8.11635632159709</v>
      </c>
      <c r="M57">
        <f t="shared" si="2"/>
        <v>0</v>
      </c>
      <c r="N57">
        <f>VLOOKUP(K57,RPM!$A$2:$D$62,4,FALSE)</f>
        <v>18.835642857142858</v>
      </c>
      <c r="O57">
        <f>VLOOKUP(K57,RPM!$A$2:$D$62,3,FALSE)</f>
        <v>11.1</v>
      </c>
      <c r="P57">
        <f t="shared" si="3"/>
        <v>14.045738878571429</v>
      </c>
      <c r="Q57" cm="1">
        <f t="array" ref="Q57">_xlfn.XLOOKUP(O57,BSFC!$A$2:$A$24,_xlfn.XLOOKUP(K57,BSFC!$B$2:$O$2,BSFC!$B$2:$O$24,,-1),,-1)</f>
        <v>340</v>
      </c>
      <c r="R57">
        <f t="shared" si="4"/>
        <v>1.3265420051984127</v>
      </c>
      <c r="S57">
        <f t="shared" si="7"/>
        <v>2.9092058376107156E-4</v>
      </c>
      <c r="T57">
        <f t="shared" si="8"/>
        <v>9.8912998478764336E-2</v>
      </c>
      <c r="U57">
        <f t="shared" si="9"/>
        <v>9.5609613379995757</v>
      </c>
    </row>
    <row r="58" spans="1:21">
      <c r="A58">
        <f t="shared" si="5"/>
        <v>57</v>
      </c>
      <c r="B58">
        <f t="shared" si="6"/>
        <v>13.411199999999999</v>
      </c>
      <c r="C58" s="2">
        <f>Specification!$G$30</f>
        <v>109.96225200000001</v>
      </c>
      <c r="D58">
        <f>0.5*Specification!$K$4*Track!B58^2*Specification!$K$3*Specification!$K$2</f>
        <v>93.159842569492653</v>
      </c>
      <c r="E58">
        <v>0</v>
      </c>
      <c r="F58">
        <f>Specification!$C$23*9.81*SIN((E58*PI()/180))</f>
        <v>0</v>
      </c>
      <c r="G58" s="2">
        <f>IF(J58=1,VLOOKUP(K58,RPM!$E$2:$H$62,3,FALSE)-F58-E58-D58,IF(J58=2,VLOOKUP(K58,RPM!$H$2:$K$62,3,FALSE)-F58-E58-D58,IF(J58=3,VLOOKUP(K58,RPM!$K$2:$N$62,3,FALSE)-F58-E58-D58)))</f>
        <v>529.75118105255456</v>
      </c>
      <c r="H58" s="2">
        <f>IF(J58=1,Specification!$I$14,IF(J58=2,Specification!$I$15,IF(J58=3,Specification!$I$16)))</f>
        <v>578.8367922628039</v>
      </c>
      <c r="I58">
        <v>0</v>
      </c>
      <c r="J58">
        <v>3</v>
      </c>
      <c r="K58">
        <f>IF(J58=1,VLOOKUP(B58,RPM!$F$2:$H$62,3,TRUE),IF(J58=2,VLOOKUP(B58,RPM!$I$2:$K$62,3,TRUE),IF(J58=3,VLOOKUP(B58,RPM!$L$2:$N$62,3,TRUE))))</f>
        <v>4200</v>
      </c>
      <c r="L58">
        <f t="shared" si="1"/>
        <v>8.1909208646655696</v>
      </c>
      <c r="M58">
        <f t="shared" si="2"/>
        <v>0</v>
      </c>
      <c r="N58">
        <f>VLOOKUP(K58,RPM!$A$2:$D$62,4,FALSE)</f>
        <v>18.835642857142858</v>
      </c>
      <c r="O58">
        <f>VLOOKUP(K58,RPM!$A$2:$D$62,3,FALSE)</f>
        <v>11.1</v>
      </c>
      <c r="P58">
        <f t="shared" si="3"/>
        <v>14.045738878571429</v>
      </c>
      <c r="Q58" cm="1">
        <f t="array" ref="Q58">_xlfn.XLOOKUP(O58,BSFC!$A$2:$A$24,_xlfn.XLOOKUP(K58,BSFC!$B$2:$O$2,BSFC!$B$2:$O$24,,-1),,-1)</f>
        <v>340</v>
      </c>
      <c r="R58">
        <f t="shared" si="4"/>
        <v>1.3265420051984127</v>
      </c>
      <c r="S58">
        <f t="shared" si="7"/>
        <v>2.9092058376107156E-4</v>
      </c>
      <c r="T58">
        <f t="shared" si="8"/>
        <v>9.8912998478764336E-2</v>
      </c>
      <c r="U58">
        <f t="shared" si="9"/>
        <v>9.6598743364783406</v>
      </c>
    </row>
    <row r="59" spans="1:21">
      <c r="A59">
        <f t="shared" si="5"/>
        <v>58</v>
      </c>
      <c r="B59">
        <f t="shared" si="6"/>
        <v>13.411199999999999</v>
      </c>
      <c r="C59" s="2">
        <f>Specification!$G$30</f>
        <v>109.96225200000001</v>
      </c>
      <c r="D59">
        <f>0.5*Specification!$K$4*Track!B59^2*Specification!$K$3*Specification!$K$2</f>
        <v>93.159842569492653</v>
      </c>
      <c r="E59">
        <v>0</v>
      </c>
      <c r="F59">
        <f>Specification!$C$23*9.81*SIN((E59*PI()/180))</f>
        <v>0</v>
      </c>
      <c r="G59" s="2">
        <f>IF(J59=1,VLOOKUP(K59,RPM!$E$2:$H$62,3,FALSE)-F59-E59-D59,IF(J59=2,VLOOKUP(K59,RPM!$H$2:$K$62,3,FALSE)-F59-E59-D59,IF(J59=3,VLOOKUP(K59,RPM!$K$2:$N$62,3,FALSE)-F59-E59-D59)))</f>
        <v>529.75118105255456</v>
      </c>
      <c r="H59" s="2">
        <f>IF(J59=1,Specification!$I$14,IF(J59=2,Specification!$I$15,IF(J59=3,Specification!$I$16)))</f>
        <v>578.8367922628039</v>
      </c>
      <c r="I59">
        <v>0</v>
      </c>
      <c r="J59">
        <v>3</v>
      </c>
      <c r="K59">
        <f>IF(J59=1,VLOOKUP(B59,RPM!$F$2:$H$62,3,TRUE),IF(J59=2,VLOOKUP(B59,RPM!$I$2:$K$62,3,TRUE),IF(J59=3,VLOOKUP(B59,RPM!$L$2:$N$62,3,TRUE))))</f>
        <v>4200</v>
      </c>
      <c r="L59">
        <f t="shared" si="1"/>
        <v>8.2654854077340492</v>
      </c>
      <c r="M59">
        <f t="shared" si="2"/>
        <v>0</v>
      </c>
      <c r="N59">
        <f>VLOOKUP(K59,RPM!$A$2:$D$62,4,FALSE)</f>
        <v>18.835642857142858</v>
      </c>
      <c r="O59">
        <f>VLOOKUP(K59,RPM!$A$2:$D$62,3,FALSE)</f>
        <v>11.1</v>
      </c>
      <c r="P59">
        <f t="shared" si="3"/>
        <v>14.045738878571429</v>
      </c>
      <c r="Q59" cm="1">
        <f t="array" ref="Q59">_xlfn.XLOOKUP(O59,BSFC!$A$2:$A$24,_xlfn.XLOOKUP(K59,BSFC!$B$2:$O$2,BSFC!$B$2:$O$24,,-1),,-1)</f>
        <v>340</v>
      </c>
      <c r="R59">
        <f t="shared" si="4"/>
        <v>1.3265420051984127</v>
      </c>
      <c r="S59">
        <f t="shared" si="7"/>
        <v>2.9092058376107156E-4</v>
      </c>
      <c r="T59">
        <f t="shared" si="8"/>
        <v>9.8912998478764336E-2</v>
      </c>
      <c r="U59">
        <f t="shared" si="9"/>
        <v>9.7587873349571055</v>
      </c>
    </row>
    <row r="60" spans="1:21">
      <c r="A60">
        <f t="shared" si="5"/>
        <v>59</v>
      </c>
      <c r="B60">
        <f t="shared" si="6"/>
        <v>13.411199999999999</v>
      </c>
      <c r="C60" s="2">
        <f>Specification!$G$30</f>
        <v>109.96225200000001</v>
      </c>
      <c r="D60">
        <f>0.5*Specification!$K$4*Track!B60^2*Specification!$K$3*Specification!$K$2</f>
        <v>93.159842569492653</v>
      </c>
      <c r="E60">
        <v>0</v>
      </c>
      <c r="F60">
        <f>Specification!$C$23*9.81*SIN((E60*PI()/180))</f>
        <v>0</v>
      </c>
      <c r="G60" s="2">
        <f>IF(J60=1,VLOOKUP(K60,RPM!$E$2:$H$62,3,FALSE)-F60-E60-D60,IF(J60=2,VLOOKUP(K60,RPM!$H$2:$K$62,3,FALSE)-F60-E60-D60,IF(J60=3,VLOOKUP(K60,RPM!$K$2:$N$62,3,FALSE)-F60-E60-D60)))</f>
        <v>529.75118105255456</v>
      </c>
      <c r="H60" s="2">
        <f>IF(J60=1,Specification!$I$14,IF(J60=2,Specification!$I$15,IF(J60=3,Specification!$I$16)))</f>
        <v>578.8367922628039</v>
      </c>
      <c r="I60">
        <v>0</v>
      </c>
      <c r="J60">
        <v>3</v>
      </c>
      <c r="K60">
        <f>IF(J60=1,VLOOKUP(B60,RPM!$F$2:$H$62,3,TRUE),IF(J60=2,VLOOKUP(B60,RPM!$I$2:$K$62,3,TRUE),IF(J60=3,VLOOKUP(B60,RPM!$L$2:$N$62,3,TRUE))))</f>
        <v>4200</v>
      </c>
      <c r="L60">
        <f t="shared" si="1"/>
        <v>8.3400499508025288</v>
      </c>
      <c r="M60">
        <f t="shared" si="2"/>
        <v>0</v>
      </c>
      <c r="N60">
        <f>VLOOKUP(K60,RPM!$A$2:$D$62,4,FALSE)</f>
        <v>18.835642857142858</v>
      </c>
      <c r="O60">
        <f>VLOOKUP(K60,RPM!$A$2:$D$62,3,FALSE)</f>
        <v>11.1</v>
      </c>
      <c r="P60">
        <f t="shared" si="3"/>
        <v>14.045738878571429</v>
      </c>
      <c r="Q60" cm="1">
        <f t="array" ref="Q60">_xlfn.XLOOKUP(O60,BSFC!$A$2:$A$24,_xlfn.XLOOKUP(K60,BSFC!$B$2:$O$2,BSFC!$B$2:$O$24,,-1),,-1)</f>
        <v>340</v>
      </c>
      <c r="R60">
        <f t="shared" si="4"/>
        <v>1.3265420051984127</v>
      </c>
      <c r="S60">
        <f t="shared" si="7"/>
        <v>2.9092058376107156E-4</v>
      </c>
      <c r="T60">
        <f t="shared" si="8"/>
        <v>9.8912998478764336E-2</v>
      </c>
      <c r="U60">
        <f t="shared" si="9"/>
        <v>9.8577003334358704</v>
      </c>
    </row>
    <row r="61" spans="1:21">
      <c r="A61">
        <f t="shared" si="5"/>
        <v>60</v>
      </c>
      <c r="B61">
        <f t="shared" si="6"/>
        <v>13.411199999999999</v>
      </c>
      <c r="C61" s="2">
        <f>Specification!$G$30</f>
        <v>109.96225200000001</v>
      </c>
      <c r="D61">
        <f>0.5*Specification!$K$4*Track!B61^2*Specification!$K$3*Specification!$K$2</f>
        <v>93.159842569492653</v>
      </c>
      <c r="E61">
        <v>0</v>
      </c>
      <c r="F61">
        <f>Specification!$C$23*9.81*SIN((E61*PI()/180))</f>
        <v>0</v>
      </c>
      <c r="G61" s="2">
        <f>IF(J61=1,VLOOKUP(K61,RPM!$E$2:$H$62,3,FALSE)-F61-E61-D61,IF(J61=2,VLOOKUP(K61,RPM!$H$2:$K$62,3,FALSE)-F61-E61-D61,IF(J61=3,VLOOKUP(K61,RPM!$K$2:$N$62,3,FALSE)-F61-E61-D61)))</f>
        <v>529.75118105255456</v>
      </c>
      <c r="H61" s="2">
        <f>IF(J61=1,Specification!$I$14,IF(J61=2,Specification!$I$15,IF(J61=3,Specification!$I$16)))</f>
        <v>578.8367922628039</v>
      </c>
      <c r="I61">
        <v>0</v>
      </c>
      <c r="J61">
        <v>3</v>
      </c>
      <c r="K61">
        <f>IF(J61=1,VLOOKUP(B61,RPM!$F$2:$H$62,3,TRUE),IF(J61=2,VLOOKUP(B61,RPM!$I$2:$K$62,3,TRUE),IF(J61=3,VLOOKUP(B61,RPM!$L$2:$N$62,3,TRUE))))</f>
        <v>4200</v>
      </c>
      <c r="L61">
        <f t="shared" si="1"/>
        <v>8.4146144938710083</v>
      </c>
      <c r="M61">
        <f t="shared" si="2"/>
        <v>0</v>
      </c>
      <c r="N61">
        <f>VLOOKUP(K61,RPM!$A$2:$D$62,4,FALSE)</f>
        <v>18.835642857142858</v>
      </c>
      <c r="O61">
        <f>VLOOKUP(K61,RPM!$A$2:$D$62,3,FALSE)</f>
        <v>11.1</v>
      </c>
      <c r="P61">
        <f t="shared" si="3"/>
        <v>14.045738878571429</v>
      </c>
      <c r="Q61" cm="1">
        <f t="array" ref="Q61">_xlfn.XLOOKUP(O61,BSFC!$A$2:$A$24,_xlfn.XLOOKUP(K61,BSFC!$B$2:$O$2,BSFC!$B$2:$O$24,,-1),,-1)</f>
        <v>340</v>
      </c>
      <c r="R61">
        <f t="shared" si="4"/>
        <v>1.3265420051984127</v>
      </c>
      <c r="S61">
        <f t="shared" si="7"/>
        <v>2.9092058376107156E-4</v>
      </c>
      <c r="T61">
        <f t="shared" si="8"/>
        <v>9.8912998478764336E-2</v>
      </c>
      <c r="U61">
        <f t="shared" si="9"/>
        <v>9.9566133319146353</v>
      </c>
    </row>
    <row r="62" spans="1:21">
      <c r="A62">
        <f t="shared" si="5"/>
        <v>61</v>
      </c>
      <c r="B62">
        <f t="shared" si="6"/>
        <v>13.411199999999999</v>
      </c>
      <c r="C62" s="2">
        <f>Specification!$G$30</f>
        <v>109.96225200000001</v>
      </c>
      <c r="D62">
        <f>0.5*Specification!$K$4*Track!B62^2*Specification!$K$3*Specification!$K$2</f>
        <v>93.159842569492653</v>
      </c>
      <c r="E62">
        <v>0</v>
      </c>
      <c r="F62">
        <f>Specification!$C$23*9.81*SIN((E62*PI()/180))</f>
        <v>0</v>
      </c>
      <c r="G62" s="2">
        <f>IF(J62=1,VLOOKUP(K62,RPM!$E$2:$H$62,3,FALSE)-F62-E62-D62,IF(J62=2,VLOOKUP(K62,RPM!$H$2:$K$62,3,FALSE)-F62-E62-D62,IF(J62=3,VLOOKUP(K62,RPM!$K$2:$N$62,3,FALSE)-F62-E62-D62)))</f>
        <v>529.75118105255456</v>
      </c>
      <c r="H62" s="2">
        <f>IF(J62=1,Specification!$I$14,IF(J62=2,Specification!$I$15,IF(J62=3,Specification!$I$16)))</f>
        <v>578.8367922628039</v>
      </c>
      <c r="I62">
        <v>0</v>
      </c>
      <c r="J62">
        <v>3</v>
      </c>
      <c r="K62">
        <f>IF(J62=1,VLOOKUP(B62,RPM!$F$2:$H$62,3,TRUE),IF(J62=2,VLOOKUP(B62,RPM!$I$2:$K$62,3,TRUE),IF(J62=3,VLOOKUP(B62,RPM!$L$2:$N$62,3,TRUE))))</f>
        <v>4200</v>
      </c>
      <c r="L62">
        <f t="shared" si="1"/>
        <v>8.4891790369394879</v>
      </c>
      <c r="M62">
        <f t="shared" si="2"/>
        <v>0</v>
      </c>
      <c r="N62">
        <f>VLOOKUP(K62,RPM!$A$2:$D$62,4,FALSE)</f>
        <v>18.835642857142858</v>
      </c>
      <c r="O62">
        <f>VLOOKUP(K62,RPM!$A$2:$D$62,3,FALSE)</f>
        <v>11.1</v>
      </c>
      <c r="P62">
        <f t="shared" si="3"/>
        <v>14.045738878571429</v>
      </c>
      <c r="Q62" cm="1">
        <f t="array" ref="Q62">_xlfn.XLOOKUP(O62,BSFC!$A$2:$A$24,_xlfn.XLOOKUP(K62,BSFC!$B$2:$O$2,BSFC!$B$2:$O$24,,-1),,-1)</f>
        <v>340</v>
      </c>
      <c r="R62">
        <f t="shared" si="4"/>
        <v>1.3265420051984127</v>
      </c>
      <c r="S62">
        <f t="shared" si="7"/>
        <v>2.9092058376107156E-4</v>
      </c>
      <c r="T62">
        <f t="shared" si="8"/>
        <v>9.8912998478764336E-2</v>
      </c>
      <c r="U62">
        <f t="shared" si="9"/>
        <v>10.0555263303934</v>
      </c>
    </row>
    <row r="63" spans="1:21">
      <c r="A63">
        <f t="shared" si="5"/>
        <v>62</v>
      </c>
      <c r="B63">
        <f t="shared" si="6"/>
        <v>13.411199999999999</v>
      </c>
      <c r="C63" s="2">
        <f>Specification!$G$30</f>
        <v>109.96225200000001</v>
      </c>
      <c r="D63">
        <f>0.5*Specification!$K$4*Track!B63^2*Specification!$K$3*Specification!$K$2</f>
        <v>93.159842569492653</v>
      </c>
      <c r="E63">
        <v>0</v>
      </c>
      <c r="F63">
        <f>Specification!$C$23*9.81*SIN((E63*PI()/180))</f>
        <v>0</v>
      </c>
      <c r="G63" s="2">
        <f>IF(J63=1,VLOOKUP(K63,RPM!$E$2:$H$62,3,FALSE)-F63-E63-D63,IF(J63=2,VLOOKUP(K63,RPM!$H$2:$K$62,3,FALSE)-F63-E63-D63,IF(J63=3,VLOOKUP(K63,RPM!$K$2:$N$62,3,FALSE)-F63-E63-D63)))</f>
        <v>529.75118105255456</v>
      </c>
      <c r="H63" s="2">
        <f>IF(J63=1,Specification!$I$14,IF(J63=2,Specification!$I$15,IF(J63=3,Specification!$I$16)))</f>
        <v>578.8367922628039</v>
      </c>
      <c r="I63">
        <v>0</v>
      </c>
      <c r="J63">
        <v>3</v>
      </c>
      <c r="K63">
        <f>IF(J63=1,VLOOKUP(B63,RPM!$F$2:$H$62,3,TRUE),IF(J63=2,VLOOKUP(B63,RPM!$I$2:$K$62,3,TRUE),IF(J63=3,VLOOKUP(B63,RPM!$L$2:$N$62,3,TRUE))))</f>
        <v>4200</v>
      </c>
      <c r="L63">
        <f t="shared" si="1"/>
        <v>8.5637435800079675</v>
      </c>
      <c r="M63">
        <f t="shared" si="2"/>
        <v>0</v>
      </c>
      <c r="N63">
        <f>VLOOKUP(K63,RPM!$A$2:$D$62,4,FALSE)</f>
        <v>18.835642857142858</v>
      </c>
      <c r="O63">
        <f>VLOOKUP(K63,RPM!$A$2:$D$62,3,FALSE)</f>
        <v>11.1</v>
      </c>
      <c r="P63">
        <f t="shared" si="3"/>
        <v>14.045738878571429</v>
      </c>
      <c r="Q63" cm="1">
        <f t="array" ref="Q63">_xlfn.XLOOKUP(O63,BSFC!$A$2:$A$24,_xlfn.XLOOKUP(K63,BSFC!$B$2:$O$2,BSFC!$B$2:$O$24,,-1),,-1)</f>
        <v>340</v>
      </c>
      <c r="R63">
        <f t="shared" si="4"/>
        <v>1.3265420051984127</v>
      </c>
      <c r="S63">
        <f t="shared" si="7"/>
        <v>2.9092058376107156E-4</v>
      </c>
      <c r="T63">
        <f t="shared" si="8"/>
        <v>9.8912998478764336E-2</v>
      </c>
      <c r="U63">
        <f t="shared" si="9"/>
        <v>10.154439328872165</v>
      </c>
    </row>
    <row r="64" spans="1:21">
      <c r="A64">
        <f t="shared" si="5"/>
        <v>63</v>
      </c>
      <c r="B64">
        <f t="shared" si="6"/>
        <v>13.411199999999999</v>
      </c>
      <c r="C64" s="2">
        <f>Specification!$G$30</f>
        <v>109.96225200000001</v>
      </c>
      <c r="D64">
        <f>0.5*Specification!$K$4*Track!B64^2*Specification!$K$3*Specification!$K$2</f>
        <v>93.159842569492653</v>
      </c>
      <c r="E64">
        <v>0</v>
      </c>
      <c r="F64">
        <f>Specification!$C$23*9.81*SIN((E64*PI()/180))</f>
        <v>0</v>
      </c>
      <c r="G64" s="2">
        <f>IF(J64=1,VLOOKUP(K64,RPM!$E$2:$H$62,3,FALSE)-F64-E64-D64,IF(J64=2,VLOOKUP(K64,RPM!$H$2:$K$62,3,FALSE)-F64-E64-D64,IF(J64=3,VLOOKUP(K64,RPM!$K$2:$N$62,3,FALSE)-F64-E64-D64)))</f>
        <v>529.75118105255456</v>
      </c>
      <c r="H64" s="2">
        <f>IF(J64=1,Specification!$I$14,IF(J64=2,Specification!$I$15,IF(J64=3,Specification!$I$16)))</f>
        <v>578.8367922628039</v>
      </c>
      <c r="I64">
        <v>0</v>
      </c>
      <c r="J64">
        <v>3</v>
      </c>
      <c r="K64">
        <f>IF(J64=1,VLOOKUP(B64,RPM!$F$2:$H$62,3,TRUE),IF(J64=2,VLOOKUP(B64,RPM!$I$2:$K$62,3,TRUE),IF(J64=3,VLOOKUP(B64,RPM!$L$2:$N$62,3,TRUE))))</f>
        <v>4200</v>
      </c>
      <c r="L64">
        <f t="shared" si="1"/>
        <v>8.6383081230764471</v>
      </c>
      <c r="M64">
        <f t="shared" si="2"/>
        <v>0</v>
      </c>
      <c r="N64">
        <f>VLOOKUP(K64,RPM!$A$2:$D$62,4,FALSE)</f>
        <v>18.835642857142858</v>
      </c>
      <c r="O64">
        <f>VLOOKUP(K64,RPM!$A$2:$D$62,3,FALSE)</f>
        <v>11.1</v>
      </c>
      <c r="P64">
        <f t="shared" si="3"/>
        <v>14.045738878571429</v>
      </c>
      <c r="Q64" cm="1">
        <f t="array" ref="Q64">_xlfn.XLOOKUP(O64,BSFC!$A$2:$A$24,_xlfn.XLOOKUP(K64,BSFC!$B$2:$O$2,BSFC!$B$2:$O$24,,-1),,-1)</f>
        <v>340</v>
      </c>
      <c r="R64">
        <f t="shared" si="4"/>
        <v>1.3265420051984127</v>
      </c>
      <c r="S64">
        <f t="shared" si="7"/>
        <v>2.9092058376107156E-4</v>
      </c>
      <c r="T64">
        <f t="shared" si="8"/>
        <v>9.8912998478764336E-2</v>
      </c>
      <c r="U64">
        <f t="shared" si="9"/>
        <v>10.25335232735093</v>
      </c>
    </row>
    <row r="65" spans="1:21">
      <c r="A65">
        <f t="shared" si="5"/>
        <v>64</v>
      </c>
      <c r="B65">
        <f t="shared" si="6"/>
        <v>13.411199999999999</v>
      </c>
      <c r="C65" s="2">
        <f>Specification!$G$30</f>
        <v>109.96225200000001</v>
      </c>
      <c r="D65">
        <f>0.5*Specification!$K$4*Track!B65^2*Specification!$K$3*Specification!$K$2</f>
        <v>93.159842569492653</v>
      </c>
      <c r="E65">
        <v>0</v>
      </c>
      <c r="F65">
        <f>Specification!$C$23*9.81*SIN((E65*PI()/180))</f>
        <v>0</v>
      </c>
      <c r="G65" s="2">
        <f>IF(J65=1,VLOOKUP(K65,RPM!$E$2:$H$62,3,FALSE)-F65-E65-D65,IF(J65=2,VLOOKUP(K65,RPM!$H$2:$K$62,3,FALSE)-F65-E65-D65,IF(J65=3,VLOOKUP(K65,RPM!$K$2:$N$62,3,FALSE)-F65-E65-D65)))</f>
        <v>529.75118105255456</v>
      </c>
      <c r="H65" s="2">
        <f>IF(J65=1,Specification!$I$14,IF(J65=2,Specification!$I$15,IF(J65=3,Specification!$I$16)))</f>
        <v>578.8367922628039</v>
      </c>
      <c r="I65">
        <v>0</v>
      </c>
      <c r="J65">
        <v>3</v>
      </c>
      <c r="K65">
        <f>IF(J65=1,VLOOKUP(B65,RPM!$F$2:$H$62,3,TRUE),IF(J65=2,VLOOKUP(B65,RPM!$I$2:$K$62,3,TRUE),IF(J65=3,VLOOKUP(B65,RPM!$L$2:$N$62,3,TRUE))))</f>
        <v>4200</v>
      </c>
      <c r="L65">
        <f t="shared" si="1"/>
        <v>8.7128726661449267</v>
      </c>
      <c r="M65">
        <f t="shared" si="2"/>
        <v>0</v>
      </c>
      <c r="N65">
        <f>VLOOKUP(K65,RPM!$A$2:$D$62,4,FALSE)</f>
        <v>18.835642857142858</v>
      </c>
      <c r="O65">
        <f>VLOOKUP(K65,RPM!$A$2:$D$62,3,FALSE)</f>
        <v>11.1</v>
      </c>
      <c r="P65">
        <f t="shared" si="3"/>
        <v>14.045738878571429</v>
      </c>
      <c r="Q65" cm="1">
        <f t="array" ref="Q65">_xlfn.XLOOKUP(O65,BSFC!$A$2:$A$24,_xlfn.XLOOKUP(K65,BSFC!$B$2:$O$2,BSFC!$B$2:$O$24,,-1),,-1)</f>
        <v>340</v>
      </c>
      <c r="R65">
        <f t="shared" si="4"/>
        <v>1.3265420051984127</v>
      </c>
      <c r="S65">
        <f t="shared" si="7"/>
        <v>2.9092058376107156E-4</v>
      </c>
      <c r="T65">
        <f t="shared" si="8"/>
        <v>9.8912998478764336E-2</v>
      </c>
      <c r="U65">
        <f t="shared" si="9"/>
        <v>10.352265325829695</v>
      </c>
    </row>
    <row r="66" spans="1:21">
      <c r="A66">
        <f t="shared" si="5"/>
        <v>65</v>
      </c>
      <c r="B66">
        <f t="shared" si="6"/>
        <v>13.411199999999999</v>
      </c>
      <c r="C66" s="2">
        <f>Specification!$G$30</f>
        <v>109.96225200000001</v>
      </c>
      <c r="D66">
        <f>0.5*Specification!$K$4*Track!B66^2*Specification!$K$3*Specification!$K$2</f>
        <v>93.159842569492653</v>
      </c>
      <c r="E66">
        <v>0</v>
      </c>
      <c r="F66">
        <f>Specification!$C$23*9.81*SIN((E66*PI()/180))</f>
        <v>0</v>
      </c>
      <c r="G66" s="2">
        <f>IF(J66=1,VLOOKUP(K66,RPM!$E$2:$H$62,3,FALSE)-F66-E66-D66,IF(J66=2,VLOOKUP(K66,RPM!$H$2:$K$62,3,FALSE)-F66-E66-D66,IF(J66=3,VLOOKUP(K66,RPM!$K$2:$N$62,3,FALSE)-F66-E66-D66)))</f>
        <v>529.75118105255456</v>
      </c>
      <c r="H66" s="2">
        <f>IF(J66=1,Specification!$I$14,IF(J66=2,Specification!$I$15,IF(J66=3,Specification!$I$16)))</f>
        <v>578.8367922628039</v>
      </c>
      <c r="I66">
        <v>0</v>
      </c>
      <c r="J66">
        <v>3</v>
      </c>
      <c r="K66">
        <f>IF(J66=1,VLOOKUP(B66,RPM!$F$2:$H$62,3,TRUE),IF(J66=2,VLOOKUP(B66,RPM!$I$2:$K$62,3,TRUE),IF(J66=3,VLOOKUP(B66,RPM!$L$2:$N$62,3,TRUE))))</f>
        <v>4200</v>
      </c>
      <c r="L66">
        <f t="shared" si="1"/>
        <v>8.7874372092134063</v>
      </c>
      <c r="M66">
        <f t="shared" ref="M66:M129" si="10">TAN(E66*PI()/180)+M65</f>
        <v>0</v>
      </c>
      <c r="N66">
        <f>VLOOKUP(K66,RPM!$A$2:$D$62,4,FALSE)</f>
        <v>18.835642857142858</v>
      </c>
      <c r="O66">
        <f>VLOOKUP(K66,RPM!$A$2:$D$62,3,FALSE)</f>
        <v>11.1</v>
      </c>
      <c r="P66">
        <f t="shared" si="3"/>
        <v>14.045738878571429</v>
      </c>
      <c r="Q66" cm="1">
        <f t="array" ref="Q66">_xlfn.XLOOKUP(O66,BSFC!$A$2:$A$24,_xlfn.XLOOKUP(K66,BSFC!$B$2:$O$2,BSFC!$B$2:$O$24,,-1),,-1)</f>
        <v>340</v>
      </c>
      <c r="R66">
        <f t="shared" si="4"/>
        <v>1.3265420051984127</v>
      </c>
      <c r="S66">
        <f t="shared" si="7"/>
        <v>2.9092058376107156E-4</v>
      </c>
      <c r="T66">
        <f t="shared" si="8"/>
        <v>9.8912998478764336E-2</v>
      </c>
      <c r="U66">
        <f t="shared" si="9"/>
        <v>10.45117832430846</v>
      </c>
    </row>
    <row r="67" spans="1:21">
      <c r="A67">
        <f t="shared" si="5"/>
        <v>66</v>
      </c>
      <c r="B67">
        <f t="shared" si="6"/>
        <v>13.411199999999999</v>
      </c>
      <c r="C67" s="2">
        <f>Specification!$G$30</f>
        <v>109.96225200000001</v>
      </c>
      <c r="D67">
        <f>0.5*Specification!$K$4*Track!B67^2*Specification!$K$3*Specification!$K$2</f>
        <v>93.159842569492653</v>
      </c>
      <c r="E67">
        <v>0</v>
      </c>
      <c r="F67">
        <f>Specification!$C$23*9.81*SIN((E67*PI()/180))</f>
        <v>0</v>
      </c>
      <c r="G67" s="2">
        <f>IF(J67=1,VLOOKUP(K67,RPM!$E$2:$H$62,3,FALSE)-F67-E67-D67,IF(J67=2,VLOOKUP(K67,RPM!$H$2:$K$62,3,FALSE)-F67-E67-D67,IF(J67=3,VLOOKUP(K67,RPM!$K$2:$N$62,3,FALSE)-F67-E67-D67)))</f>
        <v>529.75118105255456</v>
      </c>
      <c r="H67" s="2">
        <f>IF(J67=1,Specification!$I$14,IF(J67=2,Specification!$I$15,IF(J67=3,Specification!$I$16)))</f>
        <v>578.8367922628039</v>
      </c>
      <c r="I67">
        <v>0</v>
      </c>
      <c r="J67">
        <v>3</v>
      </c>
      <c r="K67">
        <f>IF(J67=1,VLOOKUP(B67,RPM!$F$2:$H$62,3,TRUE),IF(J67=2,VLOOKUP(B67,RPM!$I$2:$K$62,3,TRUE),IF(J67=3,VLOOKUP(B67,RPM!$L$2:$N$62,3,TRUE))))</f>
        <v>4200</v>
      </c>
      <c r="L67">
        <f t="shared" ref="L67:L130" si="11">IF(I67=0,ABS(1/B67)+L66,ABS((B68-B67)/I67)+L66)</f>
        <v>8.8620017522818859</v>
      </c>
      <c r="M67">
        <f t="shared" si="10"/>
        <v>0</v>
      </c>
      <c r="N67">
        <f>VLOOKUP(K67,RPM!$A$2:$D$62,4,FALSE)</f>
        <v>18.835642857142858</v>
      </c>
      <c r="O67">
        <f>VLOOKUP(K67,RPM!$A$2:$D$62,3,FALSE)</f>
        <v>11.1</v>
      </c>
      <c r="P67">
        <f t="shared" ref="P67:P130" si="12">N67*0.7457</f>
        <v>14.045738878571429</v>
      </c>
      <c r="Q67" cm="1">
        <f t="array" ref="Q67">_xlfn.XLOOKUP(O67,BSFC!$A$2:$A$24,_xlfn.XLOOKUP(K67,BSFC!$B$2:$O$2,BSFC!$B$2:$O$24,,-1),,-1)</f>
        <v>340</v>
      </c>
      <c r="R67">
        <f t="shared" ref="R67:R130" si="13">Q67*P67/3600</f>
        <v>1.3265420051984127</v>
      </c>
      <c r="S67">
        <f t="shared" si="7"/>
        <v>2.9092058376107156E-4</v>
      </c>
      <c r="T67">
        <f t="shared" si="8"/>
        <v>9.8912998478764336E-2</v>
      </c>
      <c r="U67">
        <f t="shared" si="9"/>
        <v>10.550091322787225</v>
      </c>
    </row>
    <row r="68" spans="1:21">
      <c r="A68">
        <f t="shared" ref="A68:A131" si="14">A67+1</f>
        <v>67</v>
      </c>
      <c r="B68">
        <f t="shared" ref="B68:B131" si="15">IF(SQRT(B67^2+2*I67)&gt;13.4112,13.4112,SQRT(B67^2+2*I67))</f>
        <v>13.411199999999999</v>
      </c>
      <c r="C68" s="2">
        <f>Specification!$G$30</f>
        <v>109.96225200000001</v>
      </c>
      <c r="D68">
        <f>0.5*Specification!$K$4*Track!B68^2*Specification!$K$3*Specification!$K$2</f>
        <v>93.159842569492653</v>
      </c>
      <c r="E68">
        <v>0</v>
      </c>
      <c r="F68">
        <f>Specification!$C$23*9.81*SIN((E68*PI()/180))</f>
        <v>0</v>
      </c>
      <c r="G68" s="2">
        <f>IF(J68=1,VLOOKUP(K68,RPM!$E$2:$H$62,3,FALSE)-F68-E68-D68,IF(J68=2,VLOOKUP(K68,RPM!$H$2:$K$62,3,FALSE)-F68-E68-D68,IF(J68=3,VLOOKUP(K68,RPM!$K$2:$N$62,3,FALSE)-F68-E68-D68)))</f>
        <v>529.75118105255456</v>
      </c>
      <c r="H68" s="2">
        <f>IF(J68=1,Specification!$I$14,IF(J68=2,Specification!$I$15,IF(J68=3,Specification!$I$16)))</f>
        <v>578.8367922628039</v>
      </c>
      <c r="I68">
        <v>0</v>
      </c>
      <c r="J68">
        <v>3</v>
      </c>
      <c r="K68">
        <f>IF(J68=1,VLOOKUP(B68,RPM!$F$2:$H$62,3,TRUE),IF(J68=2,VLOOKUP(B68,RPM!$I$2:$K$62,3,TRUE),IF(J68=3,VLOOKUP(B68,RPM!$L$2:$N$62,3,TRUE))))</f>
        <v>4200</v>
      </c>
      <c r="L68">
        <f t="shared" si="11"/>
        <v>8.9365662953503655</v>
      </c>
      <c r="M68">
        <f t="shared" si="10"/>
        <v>0</v>
      </c>
      <c r="N68">
        <f>VLOOKUP(K68,RPM!$A$2:$D$62,4,FALSE)</f>
        <v>18.835642857142858</v>
      </c>
      <c r="O68">
        <f>VLOOKUP(K68,RPM!$A$2:$D$62,3,FALSE)</f>
        <v>11.1</v>
      </c>
      <c r="P68">
        <f t="shared" si="12"/>
        <v>14.045738878571429</v>
      </c>
      <c r="Q68" cm="1">
        <f t="array" ref="Q68">_xlfn.XLOOKUP(O68,BSFC!$A$2:$A$24,_xlfn.XLOOKUP(K68,BSFC!$B$2:$O$2,BSFC!$B$2:$O$24,,-1),,-1)</f>
        <v>340</v>
      </c>
      <c r="R68">
        <f t="shared" si="13"/>
        <v>1.3265420051984127</v>
      </c>
      <c r="S68">
        <f t="shared" ref="S68:S131" si="16">(L68-L67)/3600*P68</f>
        <v>2.9092058376107156E-4</v>
      </c>
      <c r="T68">
        <f t="shared" ref="T68:T131" si="17">S68*Q68</f>
        <v>9.8912998478764336E-2</v>
      </c>
      <c r="U68">
        <f t="shared" ref="U68:U131" si="18">U67+T68</f>
        <v>10.64900432126599</v>
      </c>
    </row>
    <row r="69" spans="1:21">
      <c r="A69">
        <f t="shared" si="14"/>
        <v>68</v>
      </c>
      <c r="B69">
        <f t="shared" si="15"/>
        <v>13.411199999999999</v>
      </c>
      <c r="C69" s="2">
        <f>Specification!$G$30</f>
        <v>109.96225200000001</v>
      </c>
      <c r="D69">
        <f>0.5*Specification!$K$4*Track!B69^2*Specification!$K$3*Specification!$K$2</f>
        <v>93.159842569492653</v>
      </c>
      <c r="E69">
        <v>0</v>
      </c>
      <c r="F69">
        <f>Specification!$C$23*9.81*SIN((E69*PI()/180))</f>
        <v>0</v>
      </c>
      <c r="G69" s="2">
        <f>IF(J69=1,VLOOKUP(K69,RPM!$E$2:$H$62,3,FALSE)-F69-E69-D69,IF(J69=2,VLOOKUP(K69,RPM!$H$2:$K$62,3,FALSE)-F69-E69-D69,IF(J69=3,VLOOKUP(K69,RPM!$K$2:$N$62,3,FALSE)-F69-E69-D69)))</f>
        <v>529.75118105255456</v>
      </c>
      <c r="H69" s="2">
        <f>IF(J69=1,Specification!$I$14,IF(J69=2,Specification!$I$15,IF(J69=3,Specification!$I$16)))</f>
        <v>578.8367922628039</v>
      </c>
      <c r="I69">
        <v>0</v>
      </c>
      <c r="J69">
        <v>3</v>
      </c>
      <c r="K69">
        <f>IF(J69=1,VLOOKUP(B69,RPM!$F$2:$H$62,3,TRUE),IF(J69=2,VLOOKUP(B69,RPM!$I$2:$K$62,3,TRUE),IF(J69=3,VLOOKUP(B69,RPM!$L$2:$N$62,3,TRUE))))</f>
        <v>4200</v>
      </c>
      <c r="L69">
        <f t="shared" si="11"/>
        <v>9.0111308384188451</v>
      </c>
      <c r="M69">
        <f t="shared" si="10"/>
        <v>0</v>
      </c>
      <c r="N69">
        <f>VLOOKUP(K69,RPM!$A$2:$D$62,4,FALSE)</f>
        <v>18.835642857142858</v>
      </c>
      <c r="O69">
        <f>VLOOKUP(K69,RPM!$A$2:$D$62,3,FALSE)</f>
        <v>11.1</v>
      </c>
      <c r="P69">
        <f t="shared" si="12"/>
        <v>14.045738878571429</v>
      </c>
      <c r="Q69" cm="1">
        <f t="array" ref="Q69">_xlfn.XLOOKUP(O69,BSFC!$A$2:$A$24,_xlfn.XLOOKUP(K69,BSFC!$B$2:$O$2,BSFC!$B$2:$O$24,,-1),,-1)</f>
        <v>340</v>
      </c>
      <c r="R69">
        <f t="shared" si="13"/>
        <v>1.3265420051984127</v>
      </c>
      <c r="S69">
        <f t="shared" si="16"/>
        <v>2.9092058376107156E-4</v>
      </c>
      <c r="T69">
        <f t="shared" si="17"/>
        <v>9.8912998478764336E-2</v>
      </c>
      <c r="U69">
        <f t="shared" si="18"/>
        <v>10.747917319744754</v>
      </c>
    </row>
    <row r="70" spans="1:21">
      <c r="A70">
        <f t="shared" si="14"/>
        <v>69</v>
      </c>
      <c r="B70">
        <f t="shared" si="15"/>
        <v>13.411199999999999</v>
      </c>
      <c r="C70" s="2">
        <f>Specification!$G$30</f>
        <v>109.96225200000001</v>
      </c>
      <c r="D70">
        <f>0.5*Specification!$K$4*Track!B70^2*Specification!$K$3*Specification!$K$2</f>
        <v>93.159842569492653</v>
      </c>
      <c r="E70">
        <v>0</v>
      </c>
      <c r="F70">
        <f>Specification!$C$23*9.81*SIN((E70*PI()/180))</f>
        <v>0</v>
      </c>
      <c r="G70" s="2">
        <f>IF(J70=1,VLOOKUP(K70,RPM!$E$2:$H$62,3,FALSE)-F70-E70-D70,IF(J70=2,VLOOKUP(K70,RPM!$H$2:$K$62,3,FALSE)-F70-E70-D70,IF(J70=3,VLOOKUP(K70,RPM!$K$2:$N$62,3,FALSE)-F70-E70-D70)))</f>
        <v>529.75118105255456</v>
      </c>
      <c r="H70" s="2">
        <f>IF(J70=1,Specification!$I$14,IF(J70=2,Specification!$I$15,IF(J70=3,Specification!$I$16)))</f>
        <v>578.8367922628039</v>
      </c>
      <c r="I70">
        <v>0</v>
      </c>
      <c r="J70">
        <v>3</v>
      </c>
      <c r="K70">
        <f>IF(J70=1,VLOOKUP(B70,RPM!$F$2:$H$62,3,TRUE),IF(J70=2,VLOOKUP(B70,RPM!$I$2:$K$62,3,TRUE),IF(J70=3,VLOOKUP(B70,RPM!$L$2:$N$62,3,TRUE))))</f>
        <v>4200</v>
      </c>
      <c r="L70">
        <f t="shared" si="11"/>
        <v>9.0856953814873247</v>
      </c>
      <c r="M70">
        <f t="shared" si="10"/>
        <v>0</v>
      </c>
      <c r="N70">
        <f>VLOOKUP(K70,RPM!$A$2:$D$62,4,FALSE)</f>
        <v>18.835642857142858</v>
      </c>
      <c r="O70">
        <f>VLOOKUP(K70,RPM!$A$2:$D$62,3,FALSE)</f>
        <v>11.1</v>
      </c>
      <c r="P70">
        <f t="shared" si="12"/>
        <v>14.045738878571429</v>
      </c>
      <c r="Q70" cm="1">
        <f t="array" ref="Q70">_xlfn.XLOOKUP(O70,BSFC!$A$2:$A$24,_xlfn.XLOOKUP(K70,BSFC!$B$2:$O$2,BSFC!$B$2:$O$24,,-1),,-1)</f>
        <v>340</v>
      </c>
      <c r="R70">
        <f t="shared" si="13"/>
        <v>1.3265420051984127</v>
      </c>
      <c r="S70">
        <f t="shared" si="16"/>
        <v>2.9092058376107156E-4</v>
      </c>
      <c r="T70">
        <f t="shared" si="17"/>
        <v>9.8912998478764336E-2</v>
      </c>
      <c r="U70">
        <f t="shared" si="18"/>
        <v>10.846830318223519</v>
      </c>
    </row>
    <row r="71" spans="1:21">
      <c r="A71">
        <f t="shared" si="14"/>
        <v>70</v>
      </c>
      <c r="B71">
        <f t="shared" si="15"/>
        <v>13.411199999999999</v>
      </c>
      <c r="C71" s="2">
        <f>Specification!$G$30</f>
        <v>109.96225200000001</v>
      </c>
      <c r="D71">
        <f>0.5*Specification!$K$4*Track!B71^2*Specification!$K$3*Specification!$K$2</f>
        <v>93.159842569492653</v>
      </c>
      <c r="E71">
        <v>0</v>
      </c>
      <c r="F71">
        <f>Specification!$C$23*9.81*SIN((E71*PI()/180))</f>
        <v>0</v>
      </c>
      <c r="G71" s="2">
        <f>IF(J71=1,VLOOKUP(K71,RPM!$E$2:$H$62,3,FALSE)-F71-E71-D71,IF(J71=2,VLOOKUP(K71,RPM!$H$2:$K$62,3,FALSE)-F71-E71-D71,IF(J71=3,VLOOKUP(K71,RPM!$K$2:$N$62,3,FALSE)-F71-E71-D71)))</f>
        <v>529.75118105255456</v>
      </c>
      <c r="H71" s="2">
        <f>IF(J71=1,Specification!$I$14,IF(J71=2,Specification!$I$15,IF(J71=3,Specification!$I$16)))</f>
        <v>578.8367922628039</v>
      </c>
      <c r="I71">
        <v>0</v>
      </c>
      <c r="J71">
        <v>3</v>
      </c>
      <c r="K71">
        <f>IF(J71=1,VLOOKUP(B71,RPM!$F$2:$H$62,3,TRUE),IF(J71=2,VLOOKUP(B71,RPM!$I$2:$K$62,3,TRUE),IF(J71=3,VLOOKUP(B71,RPM!$L$2:$N$62,3,TRUE))))</f>
        <v>4200</v>
      </c>
      <c r="L71">
        <f t="shared" si="11"/>
        <v>9.1602599245558043</v>
      </c>
      <c r="M71">
        <f t="shared" si="10"/>
        <v>0</v>
      </c>
      <c r="N71">
        <f>VLOOKUP(K71,RPM!$A$2:$D$62,4,FALSE)</f>
        <v>18.835642857142858</v>
      </c>
      <c r="O71">
        <f>VLOOKUP(K71,RPM!$A$2:$D$62,3,FALSE)</f>
        <v>11.1</v>
      </c>
      <c r="P71">
        <f t="shared" si="12"/>
        <v>14.045738878571429</v>
      </c>
      <c r="Q71" cm="1">
        <f t="array" ref="Q71">_xlfn.XLOOKUP(O71,BSFC!$A$2:$A$24,_xlfn.XLOOKUP(K71,BSFC!$B$2:$O$2,BSFC!$B$2:$O$24,,-1),,-1)</f>
        <v>340</v>
      </c>
      <c r="R71">
        <f t="shared" si="13"/>
        <v>1.3265420051984127</v>
      </c>
      <c r="S71">
        <f t="shared" si="16"/>
        <v>2.9092058376107156E-4</v>
      </c>
      <c r="T71">
        <f t="shared" si="17"/>
        <v>9.8912998478764336E-2</v>
      </c>
      <c r="U71">
        <f t="shared" si="18"/>
        <v>10.945743316702284</v>
      </c>
    </row>
    <row r="72" spans="1:21">
      <c r="A72">
        <f t="shared" si="14"/>
        <v>71</v>
      </c>
      <c r="B72">
        <f t="shared" si="15"/>
        <v>13.411199999999999</v>
      </c>
      <c r="C72" s="2">
        <f>Specification!$G$30</f>
        <v>109.96225200000001</v>
      </c>
      <c r="D72">
        <f>0.5*Specification!$K$4*Track!B72^2*Specification!$K$3*Specification!$K$2</f>
        <v>93.159842569492653</v>
      </c>
      <c r="E72">
        <v>0</v>
      </c>
      <c r="F72">
        <f>Specification!$C$23*9.81*SIN((E72*PI()/180))</f>
        <v>0</v>
      </c>
      <c r="G72" s="2">
        <f>IF(J72=1,VLOOKUP(K72,RPM!$E$2:$H$62,3,FALSE)-F72-E72-D72,IF(J72=2,VLOOKUP(K72,RPM!$H$2:$K$62,3,FALSE)-F72-E72-D72,IF(J72=3,VLOOKUP(K72,RPM!$K$2:$N$62,3,FALSE)-F72-E72-D72)))</f>
        <v>529.75118105255456</v>
      </c>
      <c r="H72" s="2">
        <f>IF(J72=1,Specification!$I$14,IF(J72=2,Specification!$I$15,IF(J72=3,Specification!$I$16)))</f>
        <v>578.8367922628039</v>
      </c>
      <c r="I72">
        <v>0</v>
      </c>
      <c r="J72">
        <v>3</v>
      </c>
      <c r="K72">
        <f>IF(J72=1,VLOOKUP(B72,RPM!$F$2:$H$62,3,TRUE),IF(J72=2,VLOOKUP(B72,RPM!$I$2:$K$62,3,TRUE),IF(J72=3,VLOOKUP(B72,RPM!$L$2:$N$62,3,TRUE))))</f>
        <v>4200</v>
      </c>
      <c r="L72">
        <f t="shared" si="11"/>
        <v>9.2348244676242839</v>
      </c>
      <c r="M72">
        <f t="shared" si="10"/>
        <v>0</v>
      </c>
      <c r="N72">
        <f>VLOOKUP(K72,RPM!$A$2:$D$62,4,FALSE)</f>
        <v>18.835642857142858</v>
      </c>
      <c r="O72">
        <f>VLOOKUP(K72,RPM!$A$2:$D$62,3,FALSE)</f>
        <v>11.1</v>
      </c>
      <c r="P72">
        <f t="shared" si="12"/>
        <v>14.045738878571429</v>
      </c>
      <c r="Q72" cm="1">
        <f t="array" ref="Q72">_xlfn.XLOOKUP(O72,BSFC!$A$2:$A$24,_xlfn.XLOOKUP(K72,BSFC!$B$2:$O$2,BSFC!$B$2:$O$24,,-1),,-1)</f>
        <v>340</v>
      </c>
      <c r="R72">
        <f t="shared" si="13"/>
        <v>1.3265420051984127</v>
      </c>
      <c r="S72">
        <f t="shared" si="16"/>
        <v>2.9092058376107156E-4</v>
      </c>
      <c r="T72">
        <f t="shared" si="17"/>
        <v>9.8912998478764336E-2</v>
      </c>
      <c r="U72">
        <f t="shared" si="18"/>
        <v>11.044656315181049</v>
      </c>
    </row>
    <row r="73" spans="1:21">
      <c r="A73">
        <f t="shared" si="14"/>
        <v>72</v>
      </c>
      <c r="B73">
        <f t="shared" si="15"/>
        <v>13.411199999999999</v>
      </c>
      <c r="C73" s="2">
        <f>Specification!$G$30</f>
        <v>109.96225200000001</v>
      </c>
      <c r="D73">
        <f>0.5*Specification!$K$4*Track!B73^2*Specification!$K$3*Specification!$K$2</f>
        <v>93.159842569492653</v>
      </c>
      <c r="E73">
        <v>0</v>
      </c>
      <c r="F73">
        <f>Specification!$C$23*9.81*SIN((E73*PI()/180))</f>
        <v>0</v>
      </c>
      <c r="G73" s="2">
        <f>IF(J73=1,VLOOKUP(K73,RPM!$E$2:$H$62,3,FALSE)-F73-E73-D73,IF(J73=2,VLOOKUP(K73,RPM!$H$2:$K$62,3,FALSE)-F73-E73-D73,IF(J73=3,VLOOKUP(K73,RPM!$K$2:$N$62,3,FALSE)-F73-E73-D73)))</f>
        <v>529.75118105255456</v>
      </c>
      <c r="H73" s="2">
        <f>IF(J73=1,Specification!$I$14,IF(J73=2,Specification!$I$15,IF(J73=3,Specification!$I$16)))</f>
        <v>578.8367922628039</v>
      </c>
      <c r="I73">
        <v>0</v>
      </c>
      <c r="J73">
        <v>3</v>
      </c>
      <c r="K73">
        <f>IF(J73=1,VLOOKUP(B73,RPM!$F$2:$H$62,3,TRUE),IF(J73=2,VLOOKUP(B73,RPM!$I$2:$K$62,3,TRUE),IF(J73=3,VLOOKUP(B73,RPM!$L$2:$N$62,3,TRUE))))</f>
        <v>4200</v>
      </c>
      <c r="L73">
        <f t="shared" si="11"/>
        <v>9.3093890106927635</v>
      </c>
      <c r="M73">
        <f t="shared" si="10"/>
        <v>0</v>
      </c>
      <c r="N73">
        <f>VLOOKUP(K73,RPM!$A$2:$D$62,4,FALSE)</f>
        <v>18.835642857142858</v>
      </c>
      <c r="O73">
        <f>VLOOKUP(K73,RPM!$A$2:$D$62,3,FALSE)</f>
        <v>11.1</v>
      </c>
      <c r="P73">
        <f t="shared" si="12"/>
        <v>14.045738878571429</v>
      </c>
      <c r="Q73" cm="1">
        <f t="array" ref="Q73">_xlfn.XLOOKUP(O73,BSFC!$A$2:$A$24,_xlfn.XLOOKUP(K73,BSFC!$B$2:$O$2,BSFC!$B$2:$O$24,,-1),,-1)</f>
        <v>340</v>
      </c>
      <c r="R73">
        <f t="shared" si="13"/>
        <v>1.3265420051984127</v>
      </c>
      <c r="S73">
        <f t="shared" si="16"/>
        <v>2.9092058376107156E-4</v>
      </c>
      <c r="T73">
        <f t="shared" si="17"/>
        <v>9.8912998478764336E-2</v>
      </c>
      <c r="U73">
        <f t="shared" si="18"/>
        <v>11.143569313659814</v>
      </c>
    </row>
    <row r="74" spans="1:21">
      <c r="A74">
        <f t="shared" si="14"/>
        <v>73</v>
      </c>
      <c r="B74">
        <f t="shared" si="15"/>
        <v>13.411199999999999</v>
      </c>
      <c r="C74" s="2">
        <f>Specification!$G$30</f>
        <v>109.96225200000001</v>
      </c>
      <c r="D74">
        <f>0.5*Specification!$K$4*Track!B74^2*Specification!$K$3*Specification!$K$2</f>
        <v>93.159842569492653</v>
      </c>
      <c r="E74">
        <v>0</v>
      </c>
      <c r="F74">
        <f>Specification!$C$23*9.81*SIN((E74*PI()/180))</f>
        <v>0</v>
      </c>
      <c r="G74" s="2">
        <f>IF(J74=1,VLOOKUP(K74,RPM!$E$2:$H$62,3,FALSE)-F74-E74-D74,IF(J74=2,VLOOKUP(K74,RPM!$H$2:$K$62,3,FALSE)-F74-E74-D74,IF(J74=3,VLOOKUP(K74,RPM!$K$2:$N$62,3,FALSE)-F74-E74-D74)))</f>
        <v>529.75118105255456</v>
      </c>
      <c r="H74" s="2">
        <f>IF(J74=1,Specification!$I$14,IF(J74=2,Specification!$I$15,IF(J74=3,Specification!$I$16)))</f>
        <v>578.8367922628039</v>
      </c>
      <c r="I74">
        <v>0</v>
      </c>
      <c r="J74">
        <v>3</v>
      </c>
      <c r="K74">
        <f>IF(J74=1,VLOOKUP(B74,RPM!$F$2:$H$62,3,TRUE),IF(J74=2,VLOOKUP(B74,RPM!$I$2:$K$62,3,TRUE),IF(J74=3,VLOOKUP(B74,RPM!$L$2:$N$62,3,TRUE))))</f>
        <v>4200</v>
      </c>
      <c r="L74">
        <f t="shared" si="11"/>
        <v>9.3839535537612431</v>
      </c>
      <c r="M74">
        <f t="shared" si="10"/>
        <v>0</v>
      </c>
      <c r="N74">
        <f>VLOOKUP(K74,RPM!$A$2:$D$62,4,FALSE)</f>
        <v>18.835642857142858</v>
      </c>
      <c r="O74">
        <f>VLOOKUP(K74,RPM!$A$2:$D$62,3,FALSE)</f>
        <v>11.1</v>
      </c>
      <c r="P74">
        <f t="shared" si="12"/>
        <v>14.045738878571429</v>
      </c>
      <c r="Q74" cm="1">
        <f t="array" ref="Q74">_xlfn.XLOOKUP(O74,BSFC!$A$2:$A$24,_xlfn.XLOOKUP(K74,BSFC!$B$2:$O$2,BSFC!$B$2:$O$24,,-1),,-1)</f>
        <v>340</v>
      </c>
      <c r="R74">
        <f t="shared" si="13"/>
        <v>1.3265420051984127</v>
      </c>
      <c r="S74">
        <f t="shared" si="16"/>
        <v>2.9092058376107156E-4</v>
      </c>
      <c r="T74">
        <f t="shared" si="17"/>
        <v>9.8912998478764336E-2</v>
      </c>
      <c r="U74">
        <f t="shared" si="18"/>
        <v>11.242482312138579</v>
      </c>
    </row>
    <row r="75" spans="1:21">
      <c r="A75">
        <f t="shared" si="14"/>
        <v>74</v>
      </c>
      <c r="B75">
        <f t="shared" si="15"/>
        <v>13.411199999999999</v>
      </c>
      <c r="C75" s="2">
        <f>Specification!$G$30</f>
        <v>109.96225200000001</v>
      </c>
      <c r="D75">
        <f>0.5*Specification!$K$4*Track!B75^2*Specification!$K$3*Specification!$K$2</f>
        <v>93.159842569492653</v>
      </c>
      <c r="E75">
        <v>0</v>
      </c>
      <c r="F75">
        <f>Specification!$C$23*9.81*SIN((E75*PI()/180))</f>
        <v>0</v>
      </c>
      <c r="G75" s="2">
        <f>IF(J75=1,VLOOKUP(K75,RPM!$E$2:$H$62,3,FALSE)-F75-E75-D75,IF(J75=2,VLOOKUP(K75,RPM!$H$2:$K$62,3,FALSE)-F75-E75-D75,IF(J75=3,VLOOKUP(K75,RPM!$K$2:$N$62,3,FALSE)-F75-E75-D75)))</f>
        <v>529.75118105255456</v>
      </c>
      <c r="H75" s="2">
        <f>IF(J75=1,Specification!$I$14,IF(J75=2,Specification!$I$15,IF(J75=3,Specification!$I$16)))</f>
        <v>578.8367922628039</v>
      </c>
      <c r="I75">
        <v>0</v>
      </c>
      <c r="J75">
        <v>3</v>
      </c>
      <c r="K75">
        <f>IF(J75=1,VLOOKUP(B75,RPM!$F$2:$H$62,3,TRUE),IF(J75=2,VLOOKUP(B75,RPM!$I$2:$K$62,3,TRUE),IF(J75=3,VLOOKUP(B75,RPM!$L$2:$N$62,3,TRUE))))</f>
        <v>4200</v>
      </c>
      <c r="L75">
        <f t="shared" si="11"/>
        <v>9.4585180968297227</v>
      </c>
      <c r="M75">
        <f t="shared" si="10"/>
        <v>0</v>
      </c>
      <c r="N75">
        <f>VLOOKUP(K75,RPM!$A$2:$D$62,4,FALSE)</f>
        <v>18.835642857142858</v>
      </c>
      <c r="O75">
        <f>VLOOKUP(K75,RPM!$A$2:$D$62,3,FALSE)</f>
        <v>11.1</v>
      </c>
      <c r="P75">
        <f t="shared" si="12"/>
        <v>14.045738878571429</v>
      </c>
      <c r="Q75" cm="1">
        <f t="array" ref="Q75">_xlfn.XLOOKUP(O75,BSFC!$A$2:$A$24,_xlfn.XLOOKUP(K75,BSFC!$B$2:$O$2,BSFC!$B$2:$O$24,,-1),,-1)</f>
        <v>340</v>
      </c>
      <c r="R75">
        <f t="shared" si="13"/>
        <v>1.3265420051984127</v>
      </c>
      <c r="S75">
        <f t="shared" si="16"/>
        <v>2.9092058376107156E-4</v>
      </c>
      <c r="T75">
        <f t="shared" si="17"/>
        <v>9.8912998478764336E-2</v>
      </c>
      <c r="U75">
        <f t="shared" si="18"/>
        <v>11.341395310617344</v>
      </c>
    </row>
    <row r="76" spans="1:21">
      <c r="A76">
        <f t="shared" si="14"/>
        <v>75</v>
      </c>
      <c r="B76">
        <f t="shared" si="15"/>
        <v>13.411199999999999</v>
      </c>
      <c r="C76" s="2">
        <f>Specification!$G$30</f>
        <v>109.96225200000001</v>
      </c>
      <c r="D76">
        <f>0.5*Specification!$K$4*Track!B76^2*Specification!$K$3*Specification!$K$2</f>
        <v>93.159842569492653</v>
      </c>
      <c r="E76">
        <v>0</v>
      </c>
      <c r="F76">
        <f>Specification!$C$23*9.81*SIN((E76*PI()/180))</f>
        <v>0</v>
      </c>
      <c r="G76" s="2">
        <f>IF(J76=1,VLOOKUP(K76,RPM!$E$2:$H$62,3,FALSE)-F76-E76-D76,IF(J76=2,VLOOKUP(K76,RPM!$H$2:$K$62,3,FALSE)-F76-E76-D76,IF(J76=3,VLOOKUP(K76,RPM!$K$2:$N$62,3,FALSE)-F76-E76-D76)))</f>
        <v>529.75118105255456</v>
      </c>
      <c r="H76" s="2">
        <f>IF(J76=1,Specification!$I$14,IF(J76=2,Specification!$I$15,IF(J76=3,Specification!$I$16)))</f>
        <v>578.8367922628039</v>
      </c>
      <c r="I76">
        <v>0</v>
      </c>
      <c r="J76">
        <v>3</v>
      </c>
      <c r="K76">
        <f>IF(J76=1,VLOOKUP(B76,RPM!$F$2:$H$62,3,TRUE),IF(J76=2,VLOOKUP(B76,RPM!$I$2:$K$62,3,TRUE),IF(J76=3,VLOOKUP(B76,RPM!$L$2:$N$62,3,TRUE))))</f>
        <v>4200</v>
      </c>
      <c r="L76">
        <f t="shared" si="11"/>
        <v>9.5330826398982023</v>
      </c>
      <c r="M76">
        <f t="shared" si="10"/>
        <v>0</v>
      </c>
      <c r="N76">
        <f>VLOOKUP(K76,RPM!$A$2:$D$62,4,FALSE)</f>
        <v>18.835642857142858</v>
      </c>
      <c r="O76">
        <f>VLOOKUP(K76,RPM!$A$2:$D$62,3,FALSE)</f>
        <v>11.1</v>
      </c>
      <c r="P76">
        <f t="shared" si="12"/>
        <v>14.045738878571429</v>
      </c>
      <c r="Q76" cm="1">
        <f t="array" ref="Q76">_xlfn.XLOOKUP(O76,BSFC!$A$2:$A$24,_xlfn.XLOOKUP(K76,BSFC!$B$2:$O$2,BSFC!$B$2:$O$24,,-1),,-1)</f>
        <v>340</v>
      </c>
      <c r="R76">
        <f t="shared" si="13"/>
        <v>1.3265420051984127</v>
      </c>
      <c r="S76">
        <f t="shared" si="16"/>
        <v>2.9092058376107156E-4</v>
      </c>
      <c r="T76">
        <f t="shared" si="17"/>
        <v>9.8912998478764336E-2</v>
      </c>
      <c r="U76">
        <f t="shared" si="18"/>
        <v>11.440308309096109</v>
      </c>
    </row>
    <row r="77" spans="1:21">
      <c r="A77">
        <f t="shared" si="14"/>
        <v>76</v>
      </c>
      <c r="B77">
        <f t="shared" si="15"/>
        <v>13.411199999999999</v>
      </c>
      <c r="C77" s="2">
        <f>Specification!$G$30</f>
        <v>109.96225200000001</v>
      </c>
      <c r="D77">
        <f>0.5*Specification!$K$4*Track!B77^2*Specification!$K$3*Specification!$K$2</f>
        <v>93.159842569492653</v>
      </c>
      <c r="E77">
        <v>0</v>
      </c>
      <c r="F77">
        <f>Specification!$C$23*9.81*SIN((E77*PI()/180))</f>
        <v>0</v>
      </c>
      <c r="G77" s="2">
        <f>IF(J77=1,VLOOKUP(K77,RPM!$E$2:$H$62,3,FALSE)-F77-E77-D77,IF(J77=2,VLOOKUP(K77,RPM!$H$2:$K$62,3,FALSE)-F77-E77-D77,IF(J77=3,VLOOKUP(K77,RPM!$K$2:$N$62,3,FALSE)-F77-E77-D77)))</f>
        <v>529.75118105255456</v>
      </c>
      <c r="H77" s="2">
        <f>IF(J77=1,Specification!$I$14,IF(J77=2,Specification!$I$15,IF(J77=3,Specification!$I$16)))</f>
        <v>578.8367922628039</v>
      </c>
      <c r="I77">
        <v>0</v>
      </c>
      <c r="J77">
        <v>3</v>
      </c>
      <c r="K77">
        <f>IF(J77=1,VLOOKUP(B77,RPM!$F$2:$H$62,3,TRUE),IF(J77=2,VLOOKUP(B77,RPM!$I$2:$K$62,3,TRUE),IF(J77=3,VLOOKUP(B77,RPM!$L$2:$N$62,3,TRUE))))</f>
        <v>4200</v>
      </c>
      <c r="L77">
        <f t="shared" si="11"/>
        <v>9.6076471829666819</v>
      </c>
      <c r="M77">
        <f t="shared" si="10"/>
        <v>0</v>
      </c>
      <c r="N77">
        <f>VLOOKUP(K77,RPM!$A$2:$D$62,4,FALSE)</f>
        <v>18.835642857142858</v>
      </c>
      <c r="O77">
        <f>VLOOKUP(K77,RPM!$A$2:$D$62,3,FALSE)</f>
        <v>11.1</v>
      </c>
      <c r="P77">
        <f t="shared" si="12"/>
        <v>14.045738878571429</v>
      </c>
      <c r="Q77" cm="1">
        <f t="array" ref="Q77">_xlfn.XLOOKUP(O77,BSFC!$A$2:$A$24,_xlfn.XLOOKUP(K77,BSFC!$B$2:$O$2,BSFC!$B$2:$O$24,,-1),,-1)</f>
        <v>340</v>
      </c>
      <c r="R77">
        <f t="shared" si="13"/>
        <v>1.3265420051984127</v>
      </c>
      <c r="S77">
        <f t="shared" si="16"/>
        <v>2.9092058376107156E-4</v>
      </c>
      <c r="T77">
        <f t="shared" si="17"/>
        <v>9.8912998478764336E-2</v>
      </c>
      <c r="U77">
        <f t="shared" si="18"/>
        <v>11.539221307574874</v>
      </c>
    </row>
    <row r="78" spans="1:21">
      <c r="A78">
        <f t="shared" si="14"/>
        <v>77</v>
      </c>
      <c r="B78">
        <f t="shared" si="15"/>
        <v>13.411199999999999</v>
      </c>
      <c r="C78" s="2">
        <f>Specification!$G$30</f>
        <v>109.96225200000001</v>
      </c>
      <c r="D78">
        <f>0.5*Specification!$K$4*Track!B78^2*Specification!$K$3*Specification!$K$2</f>
        <v>93.159842569492653</v>
      </c>
      <c r="E78">
        <v>0</v>
      </c>
      <c r="F78">
        <f>Specification!$C$23*9.81*SIN((E78*PI()/180))</f>
        <v>0</v>
      </c>
      <c r="G78" s="2">
        <f>IF(J78=1,VLOOKUP(K78,RPM!$E$2:$H$62,3,FALSE)-F78-E78-D78,IF(J78=2,VLOOKUP(K78,RPM!$H$2:$K$62,3,FALSE)-F78-E78-D78,IF(J78=3,VLOOKUP(K78,RPM!$K$2:$N$62,3,FALSE)-F78-E78-D78)))</f>
        <v>529.75118105255456</v>
      </c>
      <c r="H78" s="2">
        <f>IF(J78=1,Specification!$I$14,IF(J78=2,Specification!$I$15,IF(J78=3,Specification!$I$16)))</f>
        <v>578.8367922628039</v>
      </c>
      <c r="I78">
        <v>0</v>
      </c>
      <c r="J78">
        <v>3</v>
      </c>
      <c r="K78">
        <f>IF(J78=1,VLOOKUP(B78,RPM!$F$2:$H$62,3,TRUE),IF(J78=2,VLOOKUP(B78,RPM!$I$2:$K$62,3,TRUE),IF(J78=3,VLOOKUP(B78,RPM!$L$2:$N$62,3,TRUE))))</f>
        <v>4200</v>
      </c>
      <c r="L78">
        <f t="shared" si="11"/>
        <v>9.6822117260351614</v>
      </c>
      <c r="M78">
        <f t="shared" si="10"/>
        <v>0</v>
      </c>
      <c r="N78">
        <f>VLOOKUP(K78,RPM!$A$2:$D$62,4,FALSE)</f>
        <v>18.835642857142858</v>
      </c>
      <c r="O78">
        <f>VLOOKUP(K78,RPM!$A$2:$D$62,3,FALSE)</f>
        <v>11.1</v>
      </c>
      <c r="P78">
        <f t="shared" si="12"/>
        <v>14.045738878571429</v>
      </c>
      <c r="Q78" cm="1">
        <f t="array" ref="Q78">_xlfn.XLOOKUP(O78,BSFC!$A$2:$A$24,_xlfn.XLOOKUP(K78,BSFC!$B$2:$O$2,BSFC!$B$2:$O$24,,-1),,-1)</f>
        <v>340</v>
      </c>
      <c r="R78">
        <f t="shared" si="13"/>
        <v>1.3265420051984127</v>
      </c>
      <c r="S78">
        <f t="shared" si="16"/>
        <v>2.9092058376107156E-4</v>
      </c>
      <c r="T78">
        <f t="shared" si="17"/>
        <v>9.8912998478764336E-2</v>
      </c>
      <c r="U78">
        <f t="shared" si="18"/>
        <v>11.638134306053638</v>
      </c>
    </row>
    <row r="79" spans="1:21">
      <c r="A79">
        <f t="shared" si="14"/>
        <v>78</v>
      </c>
      <c r="B79">
        <f t="shared" si="15"/>
        <v>13.411199999999999</v>
      </c>
      <c r="C79" s="2">
        <f>Specification!$G$30</f>
        <v>109.96225200000001</v>
      </c>
      <c r="D79">
        <f>0.5*Specification!$K$4*Track!B79^2*Specification!$K$3*Specification!$K$2</f>
        <v>93.159842569492653</v>
      </c>
      <c r="E79">
        <v>0</v>
      </c>
      <c r="F79">
        <f>Specification!$C$23*9.81*SIN((E79*PI()/180))</f>
        <v>0</v>
      </c>
      <c r="G79" s="2">
        <f>IF(J79=1,VLOOKUP(K79,RPM!$E$2:$H$62,3,FALSE)-F79-E79-D79,IF(J79=2,VLOOKUP(K79,RPM!$H$2:$K$62,3,FALSE)-F79-E79-D79,IF(J79=3,VLOOKUP(K79,RPM!$K$2:$N$62,3,FALSE)-F79-E79-D79)))</f>
        <v>529.75118105255456</v>
      </c>
      <c r="H79" s="2">
        <f>IF(J79=1,Specification!$I$14,IF(J79=2,Specification!$I$15,IF(J79=3,Specification!$I$16)))</f>
        <v>578.8367922628039</v>
      </c>
      <c r="I79">
        <v>0</v>
      </c>
      <c r="J79">
        <v>3</v>
      </c>
      <c r="K79">
        <f>IF(J79=1,VLOOKUP(B79,RPM!$F$2:$H$62,3,TRUE),IF(J79=2,VLOOKUP(B79,RPM!$I$2:$K$62,3,TRUE),IF(J79=3,VLOOKUP(B79,RPM!$L$2:$N$62,3,TRUE))))</f>
        <v>4200</v>
      </c>
      <c r="L79">
        <f t="shared" si="11"/>
        <v>9.756776269103641</v>
      </c>
      <c r="M79">
        <f t="shared" si="10"/>
        <v>0</v>
      </c>
      <c r="N79">
        <f>VLOOKUP(K79,RPM!$A$2:$D$62,4,FALSE)</f>
        <v>18.835642857142858</v>
      </c>
      <c r="O79">
        <f>VLOOKUP(K79,RPM!$A$2:$D$62,3,FALSE)</f>
        <v>11.1</v>
      </c>
      <c r="P79">
        <f t="shared" si="12"/>
        <v>14.045738878571429</v>
      </c>
      <c r="Q79" cm="1">
        <f t="array" ref="Q79">_xlfn.XLOOKUP(O79,BSFC!$A$2:$A$24,_xlfn.XLOOKUP(K79,BSFC!$B$2:$O$2,BSFC!$B$2:$O$24,,-1),,-1)</f>
        <v>340</v>
      </c>
      <c r="R79">
        <f t="shared" si="13"/>
        <v>1.3265420051984127</v>
      </c>
      <c r="S79">
        <f t="shared" si="16"/>
        <v>2.9092058376107156E-4</v>
      </c>
      <c r="T79">
        <f t="shared" si="17"/>
        <v>9.8912998478764336E-2</v>
      </c>
      <c r="U79">
        <f t="shared" si="18"/>
        <v>11.737047304532403</v>
      </c>
    </row>
    <row r="80" spans="1:21">
      <c r="A80">
        <f t="shared" si="14"/>
        <v>79</v>
      </c>
      <c r="B80">
        <f t="shared" si="15"/>
        <v>13.411199999999999</v>
      </c>
      <c r="C80" s="2">
        <f>Specification!$G$30</f>
        <v>109.96225200000001</v>
      </c>
      <c r="D80">
        <f>0.5*Specification!$K$4*Track!B80^2*Specification!$K$3*Specification!$K$2</f>
        <v>93.159842569492653</v>
      </c>
      <c r="E80">
        <v>0</v>
      </c>
      <c r="F80">
        <f>Specification!$C$23*9.81*SIN((E80*PI()/180))</f>
        <v>0</v>
      </c>
      <c r="G80" s="2">
        <f>IF(J80=1,VLOOKUP(K80,RPM!$E$2:$H$62,3,FALSE)-F80-E80-D80,IF(J80=2,VLOOKUP(K80,RPM!$H$2:$K$62,3,FALSE)-F80-E80-D80,IF(J80=3,VLOOKUP(K80,RPM!$K$2:$N$62,3,FALSE)-F80-E80-D80)))</f>
        <v>529.75118105255456</v>
      </c>
      <c r="H80" s="2">
        <f>IF(J80=1,Specification!$I$14,IF(J80=2,Specification!$I$15,IF(J80=3,Specification!$I$16)))</f>
        <v>578.8367922628039</v>
      </c>
      <c r="I80">
        <v>0</v>
      </c>
      <c r="J80">
        <v>3</v>
      </c>
      <c r="K80">
        <f>IF(J80=1,VLOOKUP(B80,RPM!$F$2:$H$62,3,TRUE),IF(J80=2,VLOOKUP(B80,RPM!$I$2:$K$62,3,TRUE),IF(J80=3,VLOOKUP(B80,RPM!$L$2:$N$62,3,TRUE))))</f>
        <v>4200</v>
      </c>
      <c r="L80">
        <f t="shared" si="11"/>
        <v>9.8313408121721206</v>
      </c>
      <c r="M80">
        <f t="shared" si="10"/>
        <v>0</v>
      </c>
      <c r="N80">
        <f>VLOOKUP(K80,RPM!$A$2:$D$62,4,FALSE)</f>
        <v>18.835642857142858</v>
      </c>
      <c r="O80">
        <f>VLOOKUP(K80,RPM!$A$2:$D$62,3,FALSE)</f>
        <v>11.1</v>
      </c>
      <c r="P80">
        <f t="shared" si="12"/>
        <v>14.045738878571429</v>
      </c>
      <c r="Q80" cm="1">
        <f t="array" ref="Q80">_xlfn.XLOOKUP(O80,BSFC!$A$2:$A$24,_xlfn.XLOOKUP(K80,BSFC!$B$2:$O$2,BSFC!$B$2:$O$24,,-1),,-1)</f>
        <v>340</v>
      </c>
      <c r="R80">
        <f t="shared" si="13"/>
        <v>1.3265420051984127</v>
      </c>
      <c r="S80">
        <f t="shared" si="16"/>
        <v>2.9092058376107156E-4</v>
      </c>
      <c r="T80">
        <f t="shared" si="17"/>
        <v>9.8912998478764336E-2</v>
      </c>
      <c r="U80">
        <f t="shared" si="18"/>
        <v>11.835960303011168</v>
      </c>
    </row>
    <row r="81" spans="1:21">
      <c r="A81">
        <f t="shared" si="14"/>
        <v>80</v>
      </c>
      <c r="B81">
        <f t="shared" si="15"/>
        <v>13.411199999999999</v>
      </c>
      <c r="C81" s="2">
        <f>Specification!$G$30</f>
        <v>109.96225200000001</v>
      </c>
      <c r="D81">
        <f>0.5*Specification!$K$4*Track!B81^2*Specification!$K$3*Specification!$K$2</f>
        <v>93.159842569492653</v>
      </c>
      <c r="E81">
        <v>0</v>
      </c>
      <c r="F81">
        <f>Specification!$C$23*9.81*SIN((E81*PI()/180))</f>
        <v>0</v>
      </c>
      <c r="G81" s="2">
        <f>IF(J81=1,VLOOKUP(K81,RPM!$E$2:$H$62,3,FALSE)-F81-E81-D81,IF(J81=2,VLOOKUP(K81,RPM!$H$2:$K$62,3,FALSE)-F81-E81-D81,IF(J81=3,VLOOKUP(K81,RPM!$K$2:$N$62,3,FALSE)-F81-E81-D81)))</f>
        <v>529.75118105255456</v>
      </c>
      <c r="H81" s="2">
        <f>IF(J81=1,Specification!$I$14,IF(J81=2,Specification!$I$15,IF(J81=3,Specification!$I$16)))</f>
        <v>578.8367922628039</v>
      </c>
      <c r="I81">
        <v>0</v>
      </c>
      <c r="J81">
        <v>3</v>
      </c>
      <c r="K81">
        <f>IF(J81=1,VLOOKUP(B81,RPM!$F$2:$H$62,3,TRUE),IF(J81=2,VLOOKUP(B81,RPM!$I$2:$K$62,3,TRUE),IF(J81=3,VLOOKUP(B81,RPM!$L$2:$N$62,3,TRUE))))</f>
        <v>4200</v>
      </c>
      <c r="L81">
        <f t="shared" si="11"/>
        <v>9.9059053552406002</v>
      </c>
      <c r="M81">
        <f t="shared" si="10"/>
        <v>0</v>
      </c>
      <c r="N81">
        <f>VLOOKUP(K81,RPM!$A$2:$D$62,4,FALSE)</f>
        <v>18.835642857142858</v>
      </c>
      <c r="O81">
        <f>VLOOKUP(K81,RPM!$A$2:$D$62,3,FALSE)</f>
        <v>11.1</v>
      </c>
      <c r="P81">
        <f t="shared" si="12"/>
        <v>14.045738878571429</v>
      </c>
      <c r="Q81" cm="1">
        <f t="array" ref="Q81">_xlfn.XLOOKUP(O81,BSFC!$A$2:$A$24,_xlfn.XLOOKUP(K81,BSFC!$B$2:$O$2,BSFC!$B$2:$O$24,,-1),,-1)</f>
        <v>340</v>
      </c>
      <c r="R81">
        <f t="shared" si="13"/>
        <v>1.3265420051984127</v>
      </c>
      <c r="S81">
        <f t="shared" si="16"/>
        <v>2.9092058376107156E-4</v>
      </c>
      <c r="T81">
        <f t="shared" si="17"/>
        <v>9.8912998478764336E-2</v>
      </c>
      <c r="U81">
        <f t="shared" si="18"/>
        <v>11.934873301489933</v>
      </c>
    </row>
    <row r="82" spans="1:21">
      <c r="A82">
        <f t="shared" si="14"/>
        <v>81</v>
      </c>
      <c r="B82">
        <f t="shared" si="15"/>
        <v>13.411199999999999</v>
      </c>
      <c r="C82" s="2">
        <f>Specification!$G$30</f>
        <v>109.96225200000001</v>
      </c>
      <c r="D82">
        <f>0.5*Specification!$K$4*Track!B82^2*Specification!$K$3*Specification!$K$2</f>
        <v>93.159842569492653</v>
      </c>
      <c r="E82">
        <v>0</v>
      </c>
      <c r="F82">
        <f>Specification!$C$23*9.81*SIN((E82*PI()/180))</f>
        <v>0</v>
      </c>
      <c r="G82" s="2">
        <f>IF(J82=1,VLOOKUP(K82,RPM!$E$2:$H$62,3,FALSE)-F82-E82-D82,IF(J82=2,VLOOKUP(K82,RPM!$H$2:$K$62,3,FALSE)-F82-E82-D82,IF(J82=3,VLOOKUP(K82,RPM!$K$2:$N$62,3,FALSE)-F82-E82-D82)))</f>
        <v>529.75118105255456</v>
      </c>
      <c r="H82" s="2">
        <f>IF(J82=1,Specification!$I$14,IF(J82=2,Specification!$I$15,IF(J82=3,Specification!$I$16)))</f>
        <v>578.8367922628039</v>
      </c>
      <c r="I82">
        <v>0</v>
      </c>
      <c r="J82">
        <v>3</v>
      </c>
      <c r="K82">
        <f>IF(J82=1,VLOOKUP(B82,RPM!$F$2:$H$62,3,TRUE),IF(J82=2,VLOOKUP(B82,RPM!$I$2:$K$62,3,TRUE),IF(J82=3,VLOOKUP(B82,RPM!$L$2:$N$62,3,TRUE))))</f>
        <v>4200</v>
      </c>
      <c r="L82">
        <f t="shared" si="11"/>
        <v>9.9804698983090798</v>
      </c>
      <c r="M82">
        <f t="shared" si="10"/>
        <v>0</v>
      </c>
      <c r="N82">
        <f>VLOOKUP(K82,RPM!$A$2:$D$62,4,FALSE)</f>
        <v>18.835642857142858</v>
      </c>
      <c r="O82">
        <f>VLOOKUP(K82,RPM!$A$2:$D$62,3,FALSE)</f>
        <v>11.1</v>
      </c>
      <c r="P82">
        <f t="shared" si="12"/>
        <v>14.045738878571429</v>
      </c>
      <c r="Q82" cm="1">
        <f t="array" ref="Q82">_xlfn.XLOOKUP(O82,BSFC!$A$2:$A$24,_xlfn.XLOOKUP(K82,BSFC!$B$2:$O$2,BSFC!$B$2:$O$24,,-1),,-1)</f>
        <v>340</v>
      </c>
      <c r="R82">
        <f t="shared" si="13"/>
        <v>1.3265420051984127</v>
      </c>
      <c r="S82">
        <f t="shared" si="16"/>
        <v>2.9092058376107156E-4</v>
      </c>
      <c r="T82">
        <f t="shared" si="17"/>
        <v>9.8912998478764336E-2</v>
      </c>
      <c r="U82">
        <f t="shared" si="18"/>
        <v>12.033786299968698</v>
      </c>
    </row>
    <row r="83" spans="1:21">
      <c r="A83">
        <f t="shared" si="14"/>
        <v>82</v>
      </c>
      <c r="B83">
        <f t="shared" si="15"/>
        <v>13.411199999999999</v>
      </c>
      <c r="C83" s="2">
        <f>Specification!$G$30</f>
        <v>109.96225200000001</v>
      </c>
      <c r="D83">
        <f>0.5*Specification!$K$4*Track!B83^2*Specification!$K$3*Specification!$K$2</f>
        <v>93.159842569492653</v>
      </c>
      <c r="E83">
        <v>0</v>
      </c>
      <c r="F83">
        <f>Specification!$C$23*9.81*SIN((E83*PI()/180))</f>
        <v>0</v>
      </c>
      <c r="G83" s="2">
        <f>IF(J83=1,VLOOKUP(K83,RPM!$E$2:$H$62,3,FALSE)-F83-E83-D83,IF(J83=2,VLOOKUP(K83,RPM!$H$2:$K$62,3,FALSE)-F83-E83-D83,IF(J83=3,VLOOKUP(K83,RPM!$K$2:$N$62,3,FALSE)-F83-E83-D83)))</f>
        <v>529.75118105255456</v>
      </c>
      <c r="H83" s="2">
        <f>IF(J83=1,Specification!$I$14,IF(J83=2,Specification!$I$15,IF(J83=3,Specification!$I$16)))</f>
        <v>578.8367922628039</v>
      </c>
      <c r="I83">
        <v>0</v>
      </c>
      <c r="J83">
        <v>3</v>
      </c>
      <c r="K83">
        <f>IF(J83=1,VLOOKUP(B83,RPM!$F$2:$H$62,3,TRUE),IF(J83=2,VLOOKUP(B83,RPM!$I$2:$K$62,3,TRUE),IF(J83=3,VLOOKUP(B83,RPM!$L$2:$N$62,3,TRUE))))</f>
        <v>4200</v>
      </c>
      <c r="L83">
        <f t="shared" si="11"/>
        <v>10.055034441377559</v>
      </c>
      <c r="M83">
        <f t="shared" si="10"/>
        <v>0</v>
      </c>
      <c r="N83">
        <f>VLOOKUP(K83,RPM!$A$2:$D$62,4,FALSE)</f>
        <v>18.835642857142858</v>
      </c>
      <c r="O83">
        <f>VLOOKUP(K83,RPM!$A$2:$D$62,3,FALSE)</f>
        <v>11.1</v>
      </c>
      <c r="P83">
        <f t="shared" si="12"/>
        <v>14.045738878571429</v>
      </c>
      <c r="Q83" cm="1">
        <f t="array" ref="Q83">_xlfn.XLOOKUP(O83,BSFC!$A$2:$A$24,_xlfn.XLOOKUP(K83,BSFC!$B$2:$O$2,BSFC!$B$2:$O$24,,-1),,-1)</f>
        <v>340</v>
      </c>
      <c r="R83">
        <f t="shared" si="13"/>
        <v>1.3265420051984127</v>
      </c>
      <c r="S83">
        <f t="shared" si="16"/>
        <v>2.9092058376107156E-4</v>
      </c>
      <c r="T83">
        <f t="shared" si="17"/>
        <v>9.8912998478764336E-2</v>
      </c>
      <c r="U83">
        <f t="shared" si="18"/>
        <v>12.132699298447463</v>
      </c>
    </row>
    <row r="84" spans="1:21">
      <c r="A84">
        <f t="shared" si="14"/>
        <v>83</v>
      </c>
      <c r="B84">
        <f t="shared" si="15"/>
        <v>13.411199999999999</v>
      </c>
      <c r="C84" s="2">
        <f>Specification!$G$30</f>
        <v>109.96225200000001</v>
      </c>
      <c r="D84">
        <f>0.5*Specification!$K$4*Track!B84^2*Specification!$K$3*Specification!$K$2</f>
        <v>93.159842569492653</v>
      </c>
      <c r="E84">
        <v>0</v>
      </c>
      <c r="F84">
        <f>Specification!$C$23*9.81*SIN((E84*PI()/180))</f>
        <v>0</v>
      </c>
      <c r="G84" s="2">
        <f>IF(J84=1,VLOOKUP(K84,RPM!$E$2:$H$62,3,FALSE)-F84-E84-D84,IF(J84=2,VLOOKUP(K84,RPM!$H$2:$K$62,3,FALSE)-F84-E84-D84,IF(J84=3,VLOOKUP(K84,RPM!$K$2:$N$62,3,FALSE)-F84-E84-D84)))</f>
        <v>529.75118105255456</v>
      </c>
      <c r="H84" s="2">
        <f>IF(J84=1,Specification!$I$14,IF(J84=2,Specification!$I$15,IF(J84=3,Specification!$I$16)))</f>
        <v>578.8367922628039</v>
      </c>
      <c r="I84">
        <v>0</v>
      </c>
      <c r="J84">
        <v>3</v>
      </c>
      <c r="K84">
        <f>IF(J84=1,VLOOKUP(B84,RPM!$F$2:$H$62,3,TRUE),IF(J84=2,VLOOKUP(B84,RPM!$I$2:$K$62,3,TRUE),IF(J84=3,VLOOKUP(B84,RPM!$L$2:$N$62,3,TRUE))))</f>
        <v>4200</v>
      </c>
      <c r="L84">
        <f t="shared" si="11"/>
        <v>10.129598984446039</v>
      </c>
      <c r="M84">
        <f t="shared" si="10"/>
        <v>0</v>
      </c>
      <c r="N84">
        <f>VLOOKUP(K84,RPM!$A$2:$D$62,4,FALSE)</f>
        <v>18.835642857142858</v>
      </c>
      <c r="O84">
        <f>VLOOKUP(K84,RPM!$A$2:$D$62,3,FALSE)</f>
        <v>11.1</v>
      </c>
      <c r="P84">
        <f t="shared" si="12"/>
        <v>14.045738878571429</v>
      </c>
      <c r="Q84" cm="1">
        <f t="array" ref="Q84">_xlfn.XLOOKUP(O84,BSFC!$A$2:$A$24,_xlfn.XLOOKUP(K84,BSFC!$B$2:$O$2,BSFC!$B$2:$O$24,,-1),,-1)</f>
        <v>340</v>
      </c>
      <c r="R84">
        <f t="shared" si="13"/>
        <v>1.3265420051984127</v>
      </c>
      <c r="S84">
        <f t="shared" si="16"/>
        <v>2.9092058376107156E-4</v>
      </c>
      <c r="T84">
        <f t="shared" si="17"/>
        <v>9.8912998478764336E-2</v>
      </c>
      <c r="U84">
        <f t="shared" si="18"/>
        <v>12.231612296926228</v>
      </c>
    </row>
    <row r="85" spans="1:21">
      <c r="A85">
        <f t="shared" si="14"/>
        <v>84</v>
      </c>
      <c r="B85">
        <f t="shared" si="15"/>
        <v>13.411199999999999</v>
      </c>
      <c r="C85" s="2">
        <f>Specification!$G$30</f>
        <v>109.96225200000001</v>
      </c>
      <c r="D85">
        <f>0.5*Specification!$K$4*Track!B85^2*Specification!$K$3*Specification!$K$2</f>
        <v>93.159842569492653</v>
      </c>
      <c r="E85">
        <v>0</v>
      </c>
      <c r="F85">
        <f>Specification!$C$23*9.81*SIN((E85*PI()/180))</f>
        <v>0</v>
      </c>
      <c r="G85" s="2">
        <f>IF(J85=1,VLOOKUP(K85,RPM!$E$2:$H$62,3,FALSE)-F85-E85-D85,IF(J85=2,VLOOKUP(K85,RPM!$H$2:$K$62,3,FALSE)-F85-E85-D85,IF(J85=3,VLOOKUP(K85,RPM!$K$2:$N$62,3,FALSE)-F85-E85-D85)))</f>
        <v>529.75118105255456</v>
      </c>
      <c r="H85" s="2">
        <f>IF(J85=1,Specification!$I$14,IF(J85=2,Specification!$I$15,IF(J85=3,Specification!$I$16)))</f>
        <v>578.8367922628039</v>
      </c>
      <c r="I85">
        <v>0</v>
      </c>
      <c r="J85">
        <v>3</v>
      </c>
      <c r="K85">
        <f>IF(J85=1,VLOOKUP(B85,RPM!$F$2:$H$62,3,TRUE),IF(J85=2,VLOOKUP(B85,RPM!$I$2:$K$62,3,TRUE),IF(J85=3,VLOOKUP(B85,RPM!$L$2:$N$62,3,TRUE))))</f>
        <v>4200</v>
      </c>
      <c r="L85">
        <f t="shared" si="11"/>
        <v>10.204163527514519</v>
      </c>
      <c r="M85">
        <f t="shared" si="10"/>
        <v>0</v>
      </c>
      <c r="N85">
        <f>VLOOKUP(K85,RPM!$A$2:$D$62,4,FALSE)</f>
        <v>18.835642857142858</v>
      </c>
      <c r="O85">
        <f>VLOOKUP(K85,RPM!$A$2:$D$62,3,FALSE)</f>
        <v>11.1</v>
      </c>
      <c r="P85">
        <f t="shared" si="12"/>
        <v>14.045738878571429</v>
      </c>
      <c r="Q85" cm="1">
        <f t="array" ref="Q85">_xlfn.XLOOKUP(O85,BSFC!$A$2:$A$24,_xlfn.XLOOKUP(K85,BSFC!$B$2:$O$2,BSFC!$B$2:$O$24,,-1),,-1)</f>
        <v>340</v>
      </c>
      <c r="R85">
        <f t="shared" si="13"/>
        <v>1.3265420051984127</v>
      </c>
      <c r="S85">
        <f t="shared" si="16"/>
        <v>2.9092058376107156E-4</v>
      </c>
      <c r="T85">
        <f t="shared" si="17"/>
        <v>9.8912998478764336E-2</v>
      </c>
      <c r="U85">
        <f t="shared" si="18"/>
        <v>12.330525295404993</v>
      </c>
    </row>
    <row r="86" spans="1:21">
      <c r="A86">
        <f t="shared" si="14"/>
        <v>85</v>
      </c>
      <c r="B86">
        <f t="shared" si="15"/>
        <v>13.411199999999999</v>
      </c>
      <c r="C86" s="2">
        <f>Specification!$G$30</f>
        <v>109.96225200000001</v>
      </c>
      <c r="D86">
        <f>0.5*Specification!$K$4*Track!B86^2*Specification!$K$3*Specification!$K$2</f>
        <v>93.159842569492653</v>
      </c>
      <c r="E86">
        <v>0</v>
      </c>
      <c r="F86">
        <f>Specification!$C$23*9.81*SIN((E86*PI()/180))</f>
        <v>0</v>
      </c>
      <c r="G86" s="2">
        <f>IF(J86=1,VLOOKUP(K86,RPM!$E$2:$H$62,3,FALSE)-F86-E86-D86,IF(J86=2,VLOOKUP(K86,RPM!$H$2:$K$62,3,FALSE)-F86-E86-D86,IF(J86=3,VLOOKUP(K86,RPM!$K$2:$N$62,3,FALSE)-F86-E86-D86)))</f>
        <v>529.75118105255456</v>
      </c>
      <c r="H86" s="2">
        <f>IF(J86=1,Specification!$I$14,IF(J86=2,Specification!$I$15,IF(J86=3,Specification!$I$16)))</f>
        <v>578.8367922628039</v>
      </c>
      <c r="I86">
        <v>0</v>
      </c>
      <c r="J86">
        <v>3</v>
      </c>
      <c r="K86">
        <f>IF(J86=1,VLOOKUP(B86,RPM!$F$2:$H$62,3,TRUE),IF(J86=2,VLOOKUP(B86,RPM!$I$2:$K$62,3,TRUE),IF(J86=3,VLOOKUP(B86,RPM!$L$2:$N$62,3,TRUE))))</f>
        <v>4200</v>
      </c>
      <c r="L86">
        <f t="shared" si="11"/>
        <v>10.278728070582998</v>
      </c>
      <c r="M86">
        <f t="shared" si="10"/>
        <v>0</v>
      </c>
      <c r="N86">
        <f>VLOOKUP(K86,RPM!$A$2:$D$62,4,FALSE)</f>
        <v>18.835642857142858</v>
      </c>
      <c r="O86">
        <f>VLOOKUP(K86,RPM!$A$2:$D$62,3,FALSE)</f>
        <v>11.1</v>
      </c>
      <c r="P86">
        <f t="shared" si="12"/>
        <v>14.045738878571429</v>
      </c>
      <c r="Q86" cm="1">
        <f t="array" ref="Q86">_xlfn.XLOOKUP(O86,BSFC!$A$2:$A$24,_xlfn.XLOOKUP(K86,BSFC!$B$2:$O$2,BSFC!$B$2:$O$24,,-1),,-1)</f>
        <v>340</v>
      </c>
      <c r="R86">
        <f t="shared" si="13"/>
        <v>1.3265420051984127</v>
      </c>
      <c r="S86">
        <f t="shared" si="16"/>
        <v>2.9092058376107156E-4</v>
      </c>
      <c r="T86">
        <f t="shared" si="17"/>
        <v>9.8912998478764336E-2</v>
      </c>
      <c r="U86">
        <f t="shared" si="18"/>
        <v>12.429438293883758</v>
      </c>
    </row>
    <row r="87" spans="1:21">
      <c r="A87">
        <f t="shared" si="14"/>
        <v>86</v>
      </c>
      <c r="B87">
        <f t="shared" si="15"/>
        <v>13.411199999999999</v>
      </c>
      <c r="C87" s="2">
        <f>Specification!$G$30</f>
        <v>109.96225200000001</v>
      </c>
      <c r="D87">
        <f>0.5*Specification!$K$4*Track!B87^2*Specification!$K$3*Specification!$K$2</f>
        <v>93.159842569492653</v>
      </c>
      <c r="E87">
        <v>0</v>
      </c>
      <c r="F87">
        <f>Specification!$C$23*9.81*SIN((E87*PI()/180))</f>
        <v>0</v>
      </c>
      <c r="G87" s="2">
        <f>IF(J87=1,VLOOKUP(K87,RPM!$E$2:$H$62,3,FALSE)-F87-E87-D87,IF(J87=2,VLOOKUP(K87,RPM!$H$2:$K$62,3,FALSE)-F87-E87-D87,IF(J87=3,VLOOKUP(K87,RPM!$K$2:$N$62,3,FALSE)-F87-E87-D87)))</f>
        <v>529.75118105255456</v>
      </c>
      <c r="H87" s="2">
        <f>IF(J87=1,Specification!$I$14,IF(J87=2,Specification!$I$15,IF(J87=3,Specification!$I$16)))</f>
        <v>578.8367922628039</v>
      </c>
      <c r="I87">
        <v>0</v>
      </c>
      <c r="J87">
        <v>3</v>
      </c>
      <c r="K87">
        <f>IF(J87=1,VLOOKUP(B87,RPM!$F$2:$H$62,3,TRUE),IF(J87=2,VLOOKUP(B87,RPM!$I$2:$K$62,3,TRUE),IF(J87=3,VLOOKUP(B87,RPM!$L$2:$N$62,3,TRUE))))</f>
        <v>4200</v>
      </c>
      <c r="L87">
        <f t="shared" si="11"/>
        <v>10.353292613651478</v>
      </c>
      <c r="M87">
        <f t="shared" si="10"/>
        <v>0</v>
      </c>
      <c r="N87">
        <f>VLOOKUP(K87,RPM!$A$2:$D$62,4,FALSE)</f>
        <v>18.835642857142858</v>
      </c>
      <c r="O87">
        <f>VLOOKUP(K87,RPM!$A$2:$D$62,3,FALSE)</f>
        <v>11.1</v>
      </c>
      <c r="P87">
        <f t="shared" si="12"/>
        <v>14.045738878571429</v>
      </c>
      <c r="Q87" cm="1">
        <f t="array" ref="Q87">_xlfn.XLOOKUP(O87,BSFC!$A$2:$A$24,_xlfn.XLOOKUP(K87,BSFC!$B$2:$O$2,BSFC!$B$2:$O$24,,-1),,-1)</f>
        <v>340</v>
      </c>
      <c r="R87">
        <f t="shared" si="13"/>
        <v>1.3265420051984127</v>
      </c>
      <c r="S87">
        <f t="shared" si="16"/>
        <v>2.9092058376107156E-4</v>
      </c>
      <c r="T87">
        <f t="shared" si="17"/>
        <v>9.8912998478764336E-2</v>
      </c>
      <c r="U87">
        <f t="shared" si="18"/>
        <v>12.528351292362522</v>
      </c>
    </row>
    <row r="88" spans="1:21">
      <c r="A88">
        <f t="shared" si="14"/>
        <v>87</v>
      </c>
      <c r="B88">
        <f t="shared" si="15"/>
        <v>13.411199999999999</v>
      </c>
      <c r="C88" s="2">
        <f>Specification!$G$30</f>
        <v>109.96225200000001</v>
      </c>
      <c r="D88">
        <f>0.5*Specification!$K$4*Track!B88^2*Specification!$K$3*Specification!$K$2</f>
        <v>93.159842569492653</v>
      </c>
      <c r="E88">
        <v>0</v>
      </c>
      <c r="F88">
        <f>Specification!$C$23*9.81*SIN((E88*PI()/180))</f>
        <v>0</v>
      </c>
      <c r="G88" s="2">
        <f>IF(J88=1,VLOOKUP(K88,RPM!$E$2:$H$62,3,FALSE)-F88-E88-D88,IF(J88=2,VLOOKUP(K88,RPM!$H$2:$K$62,3,FALSE)-F88-E88-D88,IF(J88=3,VLOOKUP(K88,RPM!$K$2:$N$62,3,FALSE)-F88-E88-D88)))</f>
        <v>529.75118105255456</v>
      </c>
      <c r="H88" s="2">
        <f>IF(J88=1,Specification!$I$14,IF(J88=2,Specification!$I$15,IF(J88=3,Specification!$I$16)))</f>
        <v>578.8367922628039</v>
      </c>
      <c r="I88">
        <v>0</v>
      </c>
      <c r="J88">
        <v>3</v>
      </c>
      <c r="K88">
        <f>IF(J88=1,VLOOKUP(B88,RPM!$F$2:$H$62,3,TRUE),IF(J88=2,VLOOKUP(B88,RPM!$I$2:$K$62,3,TRUE),IF(J88=3,VLOOKUP(B88,RPM!$L$2:$N$62,3,TRUE))))</f>
        <v>4200</v>
      </c>
      <c r="L88">
        <f t="shared" si="11"/>
        <v>10.427857156719957</v>
      </c>
      <c r="M88">
        <f t="shared" si="10"/>
        <v>0</v>
      </c>
      <c r="N88">
        <f>VLOOKUP(K88,RPM!$A$2:$D$62,4,FALSE)</f>
        <v>18.835642857142858</v>
      </c>
      <c r="O88">
        <f>VLOOKUP(K88,RPM!$A$2:$D$62,3,FALSE)</f>
        <v>11.1</v>
      </c>
      <c r="P88">
        <f t="shared" si="12"/>
        <v>14.045738878571429</v>
      </c>
      <c r="Q88" cm="1">
        <f t="array" ref="Q88">_xlfn.XLOOKUP(O88,BSFC!$A$2:$A$24,_xlfn.XLOOKUP(K88,BSFC!$B$2:$O$2,BSFC!$B$2:$O$24,,-1),,-1)</f>
        <v>340</v>
      </c>
      <c r="R88">
        <f t="shared" si="13"/>
        <v>1.3265420051984127</v>
      </c>
      <c r="S88">
        <f t="shared" si="16"/>
        <v>2.9092058376107156E-4</v>
      </c>
      <c r="T88">
        <f t="shared" si="17"/>
        <v>9.8912998478764336E-2</v>
      </c>
      <c r="U88">
        <f t="shared" si="18"/>
        <v>12.627264290841287</v>
      </c>
    </row>
    <row r="89" spans="1:21">
      <c r="A89">
        <f t="shared" si="14"/>
        <v>88</v>
      </c>
      <c r="B89">
        <f t="shared" si="15"/>
        <v>13.411199999999999</v>
      </c>
      <c r="C89" s="2">
        <f>Specification!$G$30</f>
        <v>109.96225200000001</v>
      </c>
      <c r="D89">
        <f>0.5*Specification!$K$4*Track!B89^2*Specification!$K$3*Specification!$K$2</f>
        <v>93.159842569492653</v>
      </c>
      <c r="E89">
        <v>0</v>
      </c>
      <c r="F89">
        <f>Specification!$C$23*9.81*SIN((E89*PI()/180))</f>
        <v>0</v>
      </c>
      <c r="G89" s="2">
        <f>IF(J89=1,VLOOKUP(K89,RPM!$E$2:$H$62,3,FALSE)-F89-E89-D89,IF(J89=2,VLOOKUP(K89,RPM!$H$2:$K$62,3,FALSE)-F89-E89-D89,IF(J89=3,VLOOKUP(K89,RPM!$K$2:$N$62,3,FALSE)-F89-E89-D89)))</f>
        <v>529.75118105255456</v>
      </c>
      <c r="H89" s="2">
        <f>IF(J89=1,Specification!$I$14,IF(J89=2,Specification!$I$15,IF(J89=3,Specification!$I$16)))</f>
        <v>578.8367922628039</v>
      </c>
      <c r="I89">
        <v>0</v>
      </c>
      <c r="J89">
        <v>3</v>
      </c>
      <c r="K89">
        <f>IF(J89=1,VLOOKUP(B89,RPM!$F$2:$H$62,3,TRUE),IF(J89=2,VLOOKUP(B89,RPM!$I$2:$K$62,3,TRUE),IF(J89=3,VLOOKUP(B89,RPM!$L$2:$N$62,3,TRUE))))</f>
        <v>4200</v>
      </c>
      <c r="L89">
        <f t="shared" si="11"/>
        <v>10.502421699788437</v>
      </c>
      <c r="M89">
        <f t="shared" si="10"/>
        <v>0</v>
      </c>
      <c r="N89">
        <f>VLOOKUP(K89,RPM!$A$2:$D$62,4,FALSE)</f>
        <v>18.835642857142858</v>
      </c>
      <c r="O89">
        <f>VLOOKUP(K89,RPM!$A$2:$D$62,3,FALSE)</f>
        <v>11.1</v>
      </c>
      <c r="P89">
        <f t="shared" si="12"/>
        <v>14.045738878571429</v>
      </c>
      <c r="Q89" cm="1">
        <f t="array" ref="Q89">_xlfn.XLOOKUP(O89,BSFC!$A$2:$A$24,_xlfn.XLOOKUP(K89,BSFC!$B$2:$O$2,BSFC!$B$2:$O$24,,-1),,-1)</f>
        <v>340</v>
      </c>
      <c r="R89">
        <f t="shared" si="13"/>
        <v>1.3265420051984127</v>
      </c>
      <c r="S89">
        <f t="shared" si="16"/>
        <v>2.9092058376107156E-4</v>
      </c>
      <c r="T89">
        <f t="shared" si="17"/>
        <v>9.8912998478764336E-2</v>
      </c>
      <c r="U89">
        <f t="shared" si="18"/>
        <v>12.726177289320052</v>
      </c>
    </row>
    <row r="90" spans="1:21">
      <c r="A90">
        <f t="shared" si="14"/>
        <v>89</v>
      </c>
      <c r="B90">
        <f t="shared" si="15"/>
        <v>13.411199999999999</v>
      </c>
      <c r="C90" s="2">
        <f>Specification!$G$30</f>
        <v>109.96225200000001</v>
      </c>
      <c r="D90">
        <f>0.5*Specification!$K$4*Track!B90^2*Specification!$K$3*Specification!$K$2</f>
        <v>93.159842569492653</v>
      </c>
      <c r="E90">
        <v>0</v>
      </c>
      <c r="F90">
        <f>Specification!$C$23*9.81*SIN((E90*PI()/180))</f>
        <v>0</v>
      </c>
      <c r="G90" s="2">
        <f>IF(J90=1,VLOOKUP(K90,RPM!$E$2:$H$62,3,FALSE)-F90-E90-D90,IF(J90=2,VLOOKUP(K90,RPM!$H$2:$K$62,3,FALSE)-F90-E90-D90,IF(J90=3,VLOOKUP(K90,RPM!$K$2:$N$62,3,FALSE)-F90-E90-D90)))</f>
        <v>529.75118105255456</v>
      </c>
      <c r="H90" s="2">
        <f>IF(J90=1,Specification!$I$14,IF(J90=2,Specification!$I$15,IF(J90=3,Specification!$I$16)))</f>
        <v>578.8367922628039</v>
      </c>
      <c r="I90">
        <v>0</v>
      </c>
      <c r="J90">
        <v>3</v>
      </c>
      <c r="K90">
        <f>IF(J90=1,VLOOKUP(B90,RPM!$F$2:$H$62,3,TRUE),IF(J90=2,VLOOKUP(B90,RPM!$I$2:$K$62,3,TRUE),IF(J90=3,VLOOKUP(B90,RPM!$L$2:$N$62,3,TRUE))))</f>
        <v>4200</v>
      </c>
      <c r="L90">
        <f t="shared" si="11"/>
        <v>10.576986242856917</v>
      </c>
      <c r="M90">
        <f t="shared" si="10"/>
        <v>0</v>
      </c>
      <c r="N90">
        <f>VLOOKUP(K90,RPM!$A$2:$D$62,4,FALSE)</f>
        <v>18.835642857142858</v>
      </c>
      <c r="O90">
        <f>VLOOKUP(K90,RPM!$A$2:$D$62,3,FALSE)</f>
        <v>11.1</v>
      </c>
      <c r="P90">
        <f t="shared" si="12"/>
        <v>14.045738878571429</v>
      </c>
      <c r="Q90" cm="1">
        <f t="array" ref="Q90">_xlfn.XLOOKUP(O90,BSFC!$A$2:$A$24,_xlfn.XLOOKUP(K90,BSFC!$B$2:$O$2,BSFC!$B$2:$O$24,,-1),,-1)</f>
        <v>340</v>
      </c>
      <c r="R90">
        <f t="shared" si="13"/>
        <v>1.3265420051984127</v>
      </c>
      <c r="S90">
        <f t="shared" si="16"/>
        <v>2.9092058376107156E-4</v>
      </c>
      <c r="T90">
        <f t="shared" si="17"/>
        <v>9.8912998478764336E-2</v>
      </c>
      <c r="U90">
        <f t="shared" si="18"/>
        <v>12.825090287798817</v>
      </c>
    </row>
    <row r="91" spans="1:21">
      <c r="A91">
        <f t="shared" si="14"/>
        <v>90</v>
      </c>
      <c r="B91">
        <f t="shared" si="15"/>
        <v>13.411199999999999</v>
      </c>
      <c r="C91" s="2">
        <f>Specification!$G$30</f>
        <v>109.96225200000001</v>
      </c>
      <c r="D91">
        <f>0.5*Specification!$K$4*Track!B91^2*Specification!$K$3*Specification!$K$2</f>
        <v>93.159842569492653</v>
      </c>
      <c r="E91">
        <v>0</v>
      </c>
      <c r="F91">
        <f>Specification!$C$23*9.81*SIN((E91*PI()/180))</f>
        <v>0</v>
      </c>
      <c r="G91" s="2">
        <f>IF(J91=1,VLOOKUP(K91,RPM!$E$2:$H$62,3,FALSE)-F91-E91-D91,IF(J91=2,VLOOKUP(K91,RPM!$H$2:$K$62,3,FALSE)-F91-E91-D91,IF(J91=3,VLOOKUP(K91,RPM!$K$2:$N$62,3,FALSE)-F91-E91-D91)))</f>
        <v>529.75118105255456</v>
      </c>
      <c r="H91" s="2">
        <f>IF(J91=1,Specification!$I$14,IF(J91=2,Specification!$I$15,IF(J91=3,Specification!$I$16)))</f>
        <v>578.8367922628039</v>
      </c>
      <c r="I91">
        <v>0</v>
      </c>
      <c r="J91">
        <v>3</v>
      </c>
      <c r="K91">
        <f>IF(J91=1,VLOOKUP(B91,RPM!$F$2:$H$62,3,TRUE),IF(J91=2,VLOOKUP(B91,RPM!$I$2:$K$62,3,TRUE),IF(J91=3,VLOOKUP(B91,RPM!$L$2:$N$62,3,TRUE))))</f>
        <v>4200</v>
      </c>
      <c r="L91">
        <f t="shared" si="11"/>
        <v>10.651550785925396</v>
      </c>
      <c r="M91">
        <f t="shared" si="10"/>
        <v>0</v>
      </c>
      <c r="N91">
        <f>VLOOKUP(K91,RPM!$A$2:$D$62,4,FALSE)</f>
        <v>18.835642857142858</v>
      </c>
      <c r="O91">
        <f>VLOOKUP(K91,RPM!$A$2:$D$62,3,FALSE)</f>
        <v>11.1</v>
      </c>
      <c r="P91">
        <f t="shared" si="12"/>
        <v>14.045738878571429</v>
      </c>
      <c r="Q91" cm="1">
        <f t="array" ref="Q91">_xlfn.XLOOKUP(O91,BSFC!$A$2:$A$24,_xlfn.XLOOKUP(K91,BSFC!$B$2:$O$2,BSFC!$B$2:$O$24,,-1),,-1)</f>
        <v>340</v>
      </c>
      <c r="R91">
        <f t="shared" si="13"/>
        <v>1.3265420051984127</v>
      </c>
      <c r="S91">
        <f t="shared" si="16"/>
        <v>2.9092058376107156E-4</v>
      </c>
      <c r="T91">
        <f t="shared" si="17"/>
        <v>9.8912998478764336E-2</v>
      </c>
      <c r="U91">
        <f t="shared" si="18"/>
        <v>12.924003286277582</v>
      </c>
    </row>
    <row r="92" spans="1:21">
      <c r="A92">
        <f t="shared" si="14"/>
        <v>91</v>
      </c>
      <c r="B92">
        <f t="shared" si="15"/>
        <v>13.411199999999999</v>
      </c>
      <c r="C92" s="2">
        <f>Specification!$G$30</f>
        <v>109.96225200000001</v>
      </c>
      <c r="D92">
        <f>0.5*Specification!$K$4*Track!B92^2*Specification!$K$3*Specification!$K$2</f>
        <v>93.159842569492653</v>
      </c>
      <c r="E92">
        <v>0</v>
      </c>
      <c r="F92">
        <f>Specification!$C$23*9.81*SIN((E92*PI()/180))</f>
        <v>0</v>
      </c>
      <c r="G92" s="2">
        <f>IF(J92=1,VLOOKUP(K92,RPM!$E$2:$H$62,3,FALSE)-F92-E92-D92,IF(J92=2,VLOOKUP(K92,RPM!$H$2:$K$62,3,FALSE)-F92-E92-D92,IF(J92=3,VLOOKUP(K92,RPM!$K$2:$N$62,3,FALSE)-F92-E92-D92)))</f>
        <v>529.75118105255456</v>
      </c>
      <c r="H92" s="2">
        <f>IF(J92=1,Specification!$I$14,IF(J92=2,Specification!$I$15,IF(J92=3,Specification!$I$16)))</f>
        <v>578.8367922628039</v>
      </c>
      <c r="I92">
        <v>0</v>
      </c>
      <c r="J92">
        <v>3</v>
      </c>
      <c r="K92">
        <f>IF(J92=1,VLOOKUP(B92,RPM!$F$2:$H$62,3,TRUE),IF(J92=2,VLOOKUP(B92,RPM!$I$2:$K$62,3,TRUE),IF(J92=3,VLOOKUP(B92,RPM!$L$2:$N$62,3,TRUE))))</f>
        <v>4200</v>
      </c>
      <c r="L92">
        <f t="shared" si="11"/>
        <v>10.726115328993876</v>
      </c>
      <c r="M92">
        <f t="shared" si="10"/>
        <v>0</v>
      </c>
      <c r="N92">
        <f>VLOOKUP(K92,RPM!$A$2:$D$62,4,FALSE)</f>
        <v>18.835642857142858</v>
      </c>
      <c r="O92">
        <f>VLOOKUP(K92,RPM!$A$2:$D$62,3,FALSE)</f>
        <v>11.1</v>
      </c>
      <c r="P92">
        <f t="shared" si="12"/>
        <v>14.045738878571429</v>
      </c>
      <c r="Q92" cm="1">
        <f t="array" ref="Q92">_xlfn.XLOOKUP(O92,BSFC!$A$2:$A$24,_xlfn.XLOOKUP(K92,BSFC!$B$2:$O$2,BSFC!$B$2:$O$24,,-1),,-1)</f>
        <v>340</v>
      </c>
      <c r="R92">
        <f t="shared" si="13"/>
        <v>1.3265420051984127</v>
      </c>
      <c r="S92">
        <f t="shared" si="16"/>
        <v>2.9092058376107156E-4</v>
      </c>
      <c r="T92">
        <f t="shared" si="17"/>
        <v>9.8912998478764336E-2</v>
      </c>
      <c r="U92">
        <f t="shared" si="18"/>
        <v>13.022916284756347</v>
      </c>
    </row>
    <row r="93" spans="1:21">
      <c r="A93">
        <f t="shared" si="14"/>
        <v>92</v>
      </c>
      <c r="B93">
        <f t="shared" si="15"/>
        <v>13.411199999999999</v>
      </c>
      <c r="C93" s="2">
        <f>Specification!$G$30</f>
        <v>109.96225200000001</v>
      </c>
      <c r="D93">
        <f>0.5*Specification!$K$4*Track!B93^2*Specification!$K$3*Specification!$K$2</f>
        <v>93.159842569492653</v>
      </c>
      <c r="E93">
        <v>0</v>
      </c>
      <c r="F93">
        <f>Specification!$C$23*9.81*SIN((E93*PI()/180))</f>
        <v>0</v>
      </c>
      <c r="G93" s="2">
        <f>IF(J93=1,VLOOKUP(K93,RPM!$E$2:$H$62,3,FALSE)-F93-E93-D93,IF(J93=2,VLOOKUP(K93,RPM!$H$2:$K$62,3,FALSE)-F93-E93-D93,IF(J93=3,VLOOKUP(K93,RPM!$K$2:$N$62,3,FALSE)-F93-E93-D93)))</f>
        <v>529.75118105255456</v>
      </c>
      <c r="H93" s="2">
        <f>IF(J93=1,Specification!$I$14,IF(J93=2,Specification!$I$15,IF(J93=3,Specification!$I$16)))</f>
        <v>578.8367922628039</v>
      </c>
      <c r="I93">
        <v>0</v>
      </c>
      <c r="J93">
        <v>3</v>
      </c>
      <c r="K93">
        <f>IF(J93=1,VLOOKUP(B93,RPM!$F$2:$H$62,3,TRUE),IF(J93=2,VLOOKUP(B93,RPM!$I$2:$K$62,3,TRUE),IF(J93=3,VLOOKUP(B93,RPM!$L$2:$N$62,3,TRUE))))</f>
        <v>4200</v>
      </c>
      <c r="L93">
        <f t="shared" si="11"/>
        <v>10.800679872062355</v>
      </c>
      <c r="M93">
        <f t="shared" si="10"/>
        <v>0</v>
      </c>
      <c r="N93">
        <f>VLOOKUP(K93,RPM!$A$2:$D$62,4,FALSE)</f>
        <v>18.835642857142858</v>
      </c>
      <c r="O93">
        <f>VLOOKUP(K93,RPM!$A$2:$D$62,3,FALSE)</f>
        <v>11.1</v>
      </c>
      <c r="P93">
        <f t="shared" si="12"/>
        <v>14.045738878571429</v>
      </c>
      <c r="Q93" cm="1">
        <f t="array" ref="Q93">_xlfn.XLOOKUP(O93,BSFC!$A$2:$A$24,_xlfn.XLOOKUP(K93,BSFC!$B$2:$O$2,BSFC!$B$2:$O$24,,-1),,-1)</f>
        <v>340</v>
      </c>
      <c r="R93">
        <f t="shared" si="13"/>
        <v>1.3265420051984127</v>
      </c>
      <c r="S93">
        <f t="shared" si="16"/>
        <v>2.9092058376107156E-4</v>
      </c>
      <c r="T93">
        <f t="shared" si="17"/>
        <v>9.8912998478764336E-2</v>
      </c>
      <c r="U93">
        <f t="shared" si="18"/>
        <v>13.121829283235112</v>
      </c>
    </row>
    <row r="94" spans="1:21">
      <c r="A94">
        <f t="shared" si="14"/>
        <v>93</v>
      </c>
      <c r="B94">
        <f t="shared" si="15"/>
        <v>13.411199999999999</v>
      </c>
      <c r="C94" s="2">
        <f>Specification!$G$30</f>
        <v>109.96225200000001</v>
      </c>
      <c r="D94">
        <f>0.5*Specification!$K$4*Track!B94^2*Specification!$K$3*Specification!$K$2</f>
        <v>93.159842569492653</v>
      </c>
      <c r="E94">
        <v>0</v>
      </c>
      <c r="F94">
        <f>Specification!$C$23*9.81*SIN((E94*PI()/180))</f>
        <v>0</v>
      </c>
      <c r="G94" s="2">
        <f>IF(J94=1,VLOOKUP(K94,RPM!$E$2:$H$62,3,FALSE)-F94-E94-D94,IF(J94=2,VLOOKUP(K94,RPM!$H$2:$K$62,3,FALSE)-F94-E94-D94,IF(J94=3,VLOOKUP(K94,RPM!$K$2:$N$62,3,FALSE)-F94-E94-D94)))</f>
        <v>529.75118105255456</v>
      </c>
      <c r="H94" s="2">
        <f>IF(J94=1,Specification!$I$14,IF(J94=2,Specification!$I$15,IF(J94=3,Specification!$I$16)))</f>
        <v>578.8367922628039</v>
      </c>
      <c r="I94">
        <v>0</v>
      </c>
      <c r="J94">
        <v>3</v>
      </c>
      <c r="K94">
        <f>IF(J94=1,VLOOKUP(B94,RPM!$F$2:$H$62,3,TRUE),IF(J94=2,VLOOKUP(B94,RPM!$I$2:$K$62,3,TRUE),IF(J94=3,VLOOKUP(B94,RPM!$L$2:$N$62,3,TRUE))))</f>
        <v>4200</v>
      </c>
      <c r="L94">
        <f t="shared" si="11"/>
        <v>10.875244415130835</v>
      </c>
      <c r="M94">
        <f t="shared" si="10"/>
        <v>0</v>
      </c>
      <c r="N94">
        <f>VLOOKUP(K94,RPM!$A$2:$D$62,4,FALSE)</f>
        <v>18.835642857142858</v>
      </c>
      <c r="O94">
        <f>VLOOKUP(K94,RPM!$A$2:$D$62,3,FALSE)</f>
        <v>11.1</v>
      </c>
      <c r="P94">
        <f t="shared" si="12"/>
        <v>14.045738878571429</v>
      </c>
      <c r="Q94" cm="1">
        <f t="array" ref="Q94">_xlfn.XLOOKUP(O94,BSFC!$A$2:$A$24,_xlfn.XLOOKUP(K94,BSFC!$B$2:$O$2,BSFC!$B$2:$O$24,,-1),,-1)</f>
        <v>340</v>
      </c>
      <c r="R94">
        <f t="shared" si="13"/>
        <v>1.3265420051984127</v>
      </c>
      <c r="S94">
        <f t="shared" si="16"/>
        <v>2.9092058376107156E-4</v>
      </c>
      <c r="T94">
        <f t="shared" si="17"/>
        <v>9.8912998478764336E-2</v>
      </c>
      <c r="U94">
        <f t="shared" si="18"/>
        <v>13.220742281713877</v>
      </c>
    </row>
    <row r="95" spans="1:21">
      <c r="A95">
        <f t="shared" si="14"/>
        <v>94</v>
      </c>
      <c r="B95">
        <f t="shared" si="15"/>
        <v>13.411199999999999</v>
      </c>
      <c r="C95" s="2">
        <f>Specification!$G$30</f>
        <v>109.96225200000001</v>
      </c>
      <c r="D95">
        <f>0.5*Specification!$K$4*Track!B95^2*Specification!$K$3*Specification!$K$2</f>
        <v>93.159842569492653</v>
      </c>
      <c r="E95">
        <v>0</v>
      </c>
      <c r="F95">
        <f>Specification!$C$23*9.81*SIN((E95*PI()/180))</f>
        <v>0</v>
      </c>
      <c r="G95" s="2">
        <f>IF(J95=1,VLOOKUP(K95,RPM!$E$2:$H$62,3,FALSE)-F95-E95-D95,IF(J95=2,VLOOKUP(K95,RPM!$H$2:$K$62,3,FALSE)-F95-E95-D95,IF(J95=3,VLOOKUP(K95,RPM!$K$2:$N$62,3,FALSE)-F95-E95-D95)))</f>
        <v>529.75118105255456</v>
      </c>
      <c r="H95" s="2">
        <f>IF(J95=1,Specification!$I$14,IF(J95=2,Specification!$I$15,IF(J95=3,Specification!$I$16)))</f>
        <v>578.8367922628039</v>
      </c>
      <c r="I95">
        <v>0</v>
      </c>
      <c r="J95">
        <v>3</v>
      </c>
      <c r="K95">
        <f>IF(J95=1,VLOOKUP(B95,RPM!$F$2:$H$62,3,TRUE),IF(J95=2,VLOOKUP(B95,RPM!$I$2:$K$62,3,TRUE),IF(J95=3,VLOOKUP(B95,RPM!$L$2:$N$62,3,TRUE))))</f>
        <v>4200</v>
      </c>
      <c r="L95">
        <f t="shared" si="11"/>
        <v>10.949808958199315</v>
      </c>
      <c r="M95">
        <f t="shared" si="10"/>
        <v>0</v>
      </c>
      <c r="N95">
        <f>VLOOKUP(K95,RPM!$A$2:$D$62,4,FALSE)</f>
        <v>18.835642857142858</v>
      </c>
      <c r="O95">
        <f>VLOOKUP(K95,RPM!$A$2:$D$62,3,FALSE)</f>
        <v>11.1</v>
      </c>
      <c r="P95">
        <f t="shared" si="12"/>
        <v>14.045738878571429</v>
      </c>
      <c r="Q95" cm="1">
        <f t="array" ref="Q95">_xlfn.XLOOKUP(O95,BSFC!$A$2:$A$24,_xlfn.XLOOKUP(K95,BSFC!$B$2:$O$2,BSFC!$B$2:$O$24,,-1),,-1)</f>
        <v>340</v>
      </c>
      <c r="R95">
        <f t="shared" si="13"/>
        <v>1.3265420051984127</v>
      </c>
      <c r="S95">
        <f t="shared" si="16"/>
        <v>2.9092058376107156E-4</v>
      </c>
      <c r="T95">
        <f t="shared" si="17"/>
        <v>9.8912998478764336E-2</v>
      </c>
      <c r="U95">
        <f t="shared" si="18"/>
        <v>13.319655280192642</v>
      </c>
    </row>
    <row r="96" spans="1:21">
      <c r="A96">
        <f t="shared" si="14"/>
        <v>95</v>
      </c>
      <c r="B96">
        <f t="shared" si="15"/>
        <v>13.411199999999999</v>
      </c>
      <c r="C96" s="2">
        <f>Specification!$G$30</f>
        <v>109.96225200000001</v>
      </c>
      <c r="D96">
        <f>0.5*Specification!$K$4*Track!B96^2*Specification!$K$3*Specification!$K$2</f>
        <v>93.159842569492653</v>
      </c>
      <c r="E96">
        <v>0</v>
      </c>
      <c r="F96">
        <f>Specification!$C$23*9.81*SIN((E96*PI()/180))</f>
        <v>0</v>
      </c>
      <c r="G96" s="2">
        <f>IF(J96=1,VLOOKUP(K96,RPM!$E$2:$H$62,3,FALSE)-F96-E96-D96,IF(J96=2,VLOOKUP(K96,RPM!$H$2:$K$62,3,FALSE)-F96-E96-D96,IF(J96=3,VLOOKUP(K96,RPM!$K$2:$N$62,3,FALSE)-F96-E96-D96)))</f>
        <v>529.75118105255456</v>
      </c>
      <c r="H96" s="2">
        <f>IF(J96=1,Specification!$I$14,IF(J96=2,Specification!$I$15,IF(J96=3,Specification!$I$16)))</f>
        <v>578.8367922628039</v>
      </c>
      <c r="I96">
        <v>0</v>
      </c>
      <c r="J96">
        <v>3</v>
      </c>
      <c r="K96">
        <f>IF(J96=1,VLOOKUP(B96,RPM!$F$2:$H$62,3,TRUE),IF(J96=2,VLOOKUP(B96,RPM!$I$2:$K$62,3,TRUE),IF(J96=3,VLOOKUP(B96,RPM!$L$2:$N$62,3,TRUE))))</f>
        <v>4200</v>
      </c>
      <c r="L96">
        <f t="shared" si="11"/>
        <v>11.024373501267794</v>
      </c>
      <c r="M96">
        <f t="shared" si="10"/>
        <v>0</v>
      </c>
      <c r="N96">
        <f>VLOOKUP(K96,RPM!$A$2:$D$62,4,FALSE)</f>
        <v>18.835642857142858</v>
      </c>
      <c r="O96">
        <f>VLOOKUP(K96,RPM!$A$2:$D$62,3,FALSE)</f>
        <v>11.1</v>
      </c>
      <c r="P96">
        <f t="shared" si="12"/>
        <v>14.045738878571429</v>
      </c>
      <c r="Q96" cm="1">
        <f t="array" ref="Q96">_xlfn.XLOOKUP(O96,BSFC!$A$2:$A$24,_xlfn.XLOOKUP(K96,BSFC!$B$2:$O$2,BSFC!$B$2:$O$24,,-1),,-1)</f>
        <v>340</v>
      </c>
      <c r="R96">
        <f t="shared" si="13"/>
        <v>1.3265420051984127</v>
      </c>
      <c r="S96">
        <f t="shared" si="16"/>
        <v>2.9092058376107156E-4</v>
      </c>
      <c r="T96">
        <f t="shared" si="17"/>
        <v>9.8912998478764336E-2</v>
      </c>
      <c r="U96">
        <f t="shared" si="18"/>
        <v>13.418568278671406</v>
      </c>
    </row>
    <row r="97" spans="1:21">
      <c r="A97">
        <f t="shared" si="14"/>
        <v>96</v>
      </c>
      <c r="B97">
        <f t="shared" si="15"/>
        <v>13.411199999999999</v>
      </c>
      <c r="C97" s="2">
        <f>Specification!$G$30</f>
        <v>109.96225200000001</v>
      </c>
      <c r="D97">
        <f>0.5*Specification!$K$4*Track!B97^2*Specification!$K$3*Specification!$K$2</f>
        <v>93.159842569492653</v>
      </c>
      <c r="E97">
        <v>0</v>
      </c>
      <c r="F97">
        <f>Specification!$C$23*9.81*SIN((E97*PI()/180))</f>
        <v>0</v>
      </c>
      <c r="G97" s="2">
        <f>IF(J97=1,VLOOKUP(K97,RPM!$E$2:$H$62,3,FALSE)-F97-E97-D97,IF(J97=2,VLOOKUP(K97,RPM!$H$2:$K$62,3,FALSE)-F97-E97-D97,IF(J97=3,VLOOKUP(K97,RPM!$K$2:$N$62,3,FALSE)-F97-E97-D97)))</f>
        <v>529.75118105255456</v>
      </c>
      <c r="H97" s="2">
        <f>IF(J97=1,Specification!$I$14,IF(J97=2,Specification!$I$15,IF(J97=3,Specification!$I$16)))</f>
        <v>578.8367922628039</v>
      </c>
      <c r="I97">
        <v>0</v>
      </c>
      <c r="J97">
        <v>3</v>
      </c>
      <c r="K97">
        <f>IF(J97=1,VLOOKUP(B97,RPM!$F$2:$H$62,3,TRUE),IF(J97=2,VLOOKUP(B97,RPM!$I$2:$K$62,3,TRUE),IF(J97=3,VLOOKUP(B97,RPM!$L$2:$N$62,3,TRUE))))</f>
        <v>4200</v>
      </c>
      <c r="L97">
        <f t="shared" si="11"/>
        <v>11.098938044336274</v>
      </c>
      <c r="M97">
        <f t="shared" si="10"/>
        <v>0</v>
      </c>
      <c r="N97">
        <f>VLOOKUP(K97,RPM!$A$2:$D$62,4,FALSE)</f>
        <v>18.835642857142858</v>
      </c>
      <c r="O97">
        <f>VLOOKUP(K97,RPM!$A$2:$D$62,3,FALSE)</f>
        <v>11.1</v>
      </c>
      <c r="P97">
        <f t="shared" si="12"/>
        <v>14.045738878571429</v>
      </c>
      <c r="Q97" cm="1">
        <f t="array" ref="Q97">_xlfn.XLOOKUP(O97,BSFC!$A$2:$A$24,_xlfn.XLOOKUP(K97,BSFC!$B$2:$O$2,BSFC!$B$2:$O$24,,-1),,-1)</f>
        <v>340</v>
      </c>
      <c r="R97">
        <f t="shared" si="13"/>
        <v>1.3265420051984127</v>
      </c>
      <c r="S97">
        <f t="shared" si="16"/>
        <v>2.9092058376107156E-4</v>
      </c>
      <c r="T97">
        <f t="shared" si="17"/>
        <v>9.8912998478764336E-2</v>
      </c>
      <c r="U97">
        <f t="shared" si="18"/>
        <v>13.517481277150171</v>
      </c>
    </row>
    <row r="98" spans="1:21">
      <c r="A98">
        <f t="shared" si="14"/>
        <v>97</v>
      </c>
      <c r="B98">
        <f t="shared" si="15"/>
        <v>13.411199999999999</v>
      </c>
      <c r="C98" s="2">
        <f>Specification!$G$30</f>
        <v>109.96225200000001</v>
      </c>
      <c r="D98">
        <f>0.5*Specification!$K$4*Track!B98^2*Specification!$K$3*Specification!$K$2</f>
        <v>93.159842569492653</v>
      </c>
      <c r="E98">
        <v>0</v>
      </c>
      <c r="F98">
        <f>Specification!$C$23*9.81*SIN((E98*PI()/180))</f>
        <v>0</v>
      </c>
      <c r="G98" s="2">
        <f>IF(J98=1,VLOOKUP(K98,RPM!$E$2:$H$62,3,FALSE)-F98-E98-D98,IF(J98=2,VLOOKUP(K98,RPM!$H$2:$K$62,3,FALSE)-F98-E98-D98,IF(J98=3,VLOOKUP(K98,RPM!$K$2:$N$62,3,FALSE)-F98-E98-D98)))</f>
        <v>529.75118105255456</v>
      </c>
      <c r="H98" s="2">
        <f>IF(J98=1,Specification!$I$14,IF(J98=2,Specification!$I$15,IF(J98=3,Specification!$I$16)))</f>
        <v>578.8367922628039</v>
      </c>
      <c r="I98">
        <v>0</v>
      </c>
      <c r="J98">
        <v>3</v>
      </c>
      <c r="K98">
        <f>IF(J98=1,VLOOKUP(B98,RPM!$F$2:$H$62,3,TRUE),IF(J98=2,VLOOKUP(B98,RPM!$I$2:$K$62,3,TRUE),IF(J98=3,VLOOKUP(B98,RPM!$L$2:$N$62,3,TRUE))))</f>
        <v>4200</v>
      </c>
      <c r="L98">
        <f t="shared" si="11"/>
        <v>11.173502587404753</v>
      </c>
      <c r="M98">
        <f t="shared" si="10"/>
        <v>0</v>
      </c>
      <c r="N98">
        <f>VLOOKUP(K98,RPM!$A$2:$D$62,4,FALSE)</f>
        <v>18.835642857142858</v>
      </c>
      <c r="O98">
        <f>VLOOKUP(K98,RPM!$A$2:$D$62,3,FALSE)</f>
        <v>11.1</v>
      </c>
      <c r="P98">
        <f t="shared" si="12"/>
        <v>14.045738878571429</v>
      </c>
      <c r="Q98" cm="1">
        <f t="array" ref="Q98">_xlfn.XLOOKUP(O98,BSFC!$A$2:$A$24,_xlfn.XLOOKUP(K98,BSFC!$B$2:$O$2,BSFC!$B$2:$O$24,,-1),,-1)</f>
        <v>340</v>
      </c>
      <c r="R98">
        <f t="shared" si="13"/>
        <v>1.3265420051984127</v>
      </c>
      <c r="S98">
        <f t="shared" si="16"/>
        <v>2.9092058376107156E-4</v>
      </c>
      <c r="T98">
        <f t="shared" si="17"/>
        <v>9.8912998478764336E-2</v>
      </c>
      <c r="U98">
        <f t="shared" si="18"/>
        <v>13.616394275628936</v>
      </c>
    </row>
    <row r="99" spans="1:21">
      <c r="A99">
        <f t="shared" si="14"/>
        <v>98</v>
      </c>
      <c r="B99">
        <f t="shared" si="15"/>
        <v>13.411199999999999</v>
      </c>
      <c r="C99" s="2">
        <f>Specification!$G$30</f>
        <v>109.96225200000001</v>
      </c>
      <c r="D99">
        <f>0.5*Specification!$K$4*Track!B99^2*Specification!$K$3*Specification!$K$2</f>
        <v>93.159842569492653</v>
      </c>
      <c r="E99">
        <v>0</v>
      </c>
      <c r="F99">
        <f>Specification!$C$23*9.81*SIN((E99*PI()/180))</f>
        <v>0</v>
      </c>
      <c r="G99" s="2">
        <f>IF(J99=1,VLOOKUP(K99,RPM!$E$2:$H$62,3,FALSE)-F99-E99-D99,IF(J99=2,VLOOKUP(K99,RPM!$H$2:$K$62,3,FALSE)-F99-E99-D99,IF(J99=3,VLOOKUP(K99,RPM!$K$2:$N$62,3,FALSE)-F99-E99-D99)))</f>
        <v>529.75118105255456</v>
      </c>
      <c r="H99" s="2">
        <f>IF(J99=1,Specification!$I$14,IF(J99=2,Specification!$I$15,IF(J99=3,Specification!$I$16)))</f>
        <v>578.8367922628039</v>
      </c>
      <c r="I99">
        <v>0</v>
      </c>
      <c r="J99">
        <v>3</v>
      </c>
      <c r="K99">
        <f>IF(J99=1,VLOOKUP(B99,RPM!$F$2:$H$62,3,TRUE),IF(J99=2,VLOOKUP(B99,RPM!$I$2:$K$62,3,TRUE),IF(J99=3,VLOOKUP(B99,RPM!$L$2:$N$62,3,TRUE))))</f>
        <v>4200</v>
      </c>
      <c r="L99">
        <f t="shared" si="11"/>
        <v>11.248067130473233</v>
      </c>
      <c r="M99">
        <f t="shared" si="10"/>
        <v>0</v>
      </c>
      <c r="N99">
        <f>VLOOKUP(K99,RPM!$A$2:$D$62,4,FALSE)</f>
        <v>18.835642857142858</v>
      </c>
      <c r="O99">
        <f>VLOOKUP(K99,RPM!$A$2:$D$62,3,FALSE)</f>
        <v>11.1</v>
      </c>
      <c r="P99">
        <f t="shared" si="12"/>
        <v>14.045738878571429</v>
      </c>
      <c r="Q99" cm="1">
        <f t="array" ref="Q99">_xlfn.XLOOKUP(O99,BSFC!$A$2:$A$24,_xlfn.XLOOKUP(K99,BSFC!$B$2:$O$2,BSFC!$B$2:$O$24,,-1),,-1)</f>
        <v>340</v>
      </c>
      <c r="R99">
        <f t="shared" si="13"/>
        <v>1.3265420051984127</v>
      </c>
      <c r="S99">
        <f t="shared" si="16"/>
        <v>2.9092058376107156E-4</v>
      </c>
      <c r="T99">
        <f t="shared" si="17"/>
        <v>9.8912998478764336E-2</v>
      </c>
      <c r="U99">
        <f t="shared" si="18"/>
        <v>13.715307274107701</v>
      </c>
    </row>
    <row r="100" spans="1:21">
      <c r="A100">
        <f t="shared" si="14"/>
        <v>99</v>
      </c>
      <c r="B100">
        <f t="shared" si="15"/>
        <v>13.411199999999999</v>
      </c>
      <c r="C100" s="2">
        <f>Specification!$G$30</f>
        <v>109.96225200000001</v>
      </c>
      <c r="D100">
        <f>0.5*Specification!$K$4*Track!B100^2*Specification!$K$3*Specification!$K$2</f>
        <v>93.159842569492653</v>
      </c>
      <c r="E100">
        <v>0</v>
      </c>
      <c r="F100">
        <f>Specification!$C$23*9.81*SIN((E100*PI()/180))</f>
        <v>0</v>
      </c>
      <c r="G100" s="2">
        <f>IF(J100=1,VLOOKUP(K100,RPM!$E$2:$H$62,3,FALSE)-F100-E100-D100,IF(J100=2,VLOOKUP(K100,RPM!$H$2:$K$62,3,FALSE)-F100-E100-D100,IF(J100=3,VLOOKUP(K100,RPM!$K$2:$N$62,3,FALSE)-F100-E100-D100)))</f>
        <v>529.75118105255456</v>
      </c>
      <c r="H100" s="2">
        <f>IF(J100=1,Specification!$I$14,IF(J100=2,Specification!$I$15,IF(J100=3,Specification!$I$16)))</f>
        <v>578.8367922628039</v>
      </c>
      <c r="I100">
        <v>0</v>
      </c>
      <c r="J100">
        <v>3</v>
      </c>
      <c r="K100">
        <f>IF(J100=1,VLOOKUP(B100,RPM!$F$2:$H$62,3,TRUE),IF(J100=2,VLOOKUP(B100,RPM!$I$2:$K$62,3,TRUE),IF(J100=3,VLOOKUP(B100,RPM!$L$2:$N$62,3,TRUE))))</f>
        <v>4200</v>
      </c>
      <c r="L100">
        <f t="shared" si="11"/>
        <v>11.322631673541713</v>
      </c>
      <c r="M100">
        <f t="shared" si="10"/>
        <v>0</v>
      </c>
      <c r="N100">
        <f>VLOOKUP(K100,RPM!$A$2:$D$62,4,FALSE)</f>
        <v>18.835642857142858</v>
      </c>
      <c r="O100">
        <f>VLOOKUP(K100,RPM!$A$2:$D$62,3,FALSE)</f>
        <v>11.1</v>
      </c>
      <c r="P100">
        <f t="shared" si="12"/>
        <v>14.045738878571429</v>
      </c>
      <c r="Q100" cm="1">
        <f t="array" ref="Q100">_xlfn.XLOOKUP(O100,BSFC!$A$2:$A$24,_xlfn.XLOOKUP(K100,BSFC!$B$2:$O$2,BSFC!$B$2:$O$24,,-1),,-1)</f>
        <v>340</v>
      </c>
      <c r="R100">
        <f t="shared" si="13"/>
        <v>1.3265420051984127</v>
      </c>
      <c r="S100">
        <f t="shared" si="16"/>
        <v>2.9092058376107156E-4</v>
      </c>
      <c r="T100">
        <f t="shared" si="17"/>
        <v>9.8912998478764336E-2</v>
      </c>
      <c r="U100">
        <f t="shared" si="18"/>
        <v>13.814220272586466</v>
      </c>
    </row>
    <row r="101" spans="1:21">
      <c r="A101">
        <f t="shared" si="14"/>
        <v>100</v>
      </c>
      <c r="B101">
        <f t="shared" si="15"/>
        <v>13.411199999999999</v>
      </c>
      <c r="C101" s="2">
        <f>Specification!$G$30</f>
        <v>109.96225200000001</v>
      </c>
      <c r="D101">
        <f>0.5*Specification!$K$4*Track!B101^2*Specification!$K$3*Specification!$K$2</f>
        <v>93.159842569492653</v>
      </c>
      <c r="E101">
        <v>0</v>
      </c>
      <c r="F101">
        <f>Specification!$C$23*9.81*SIN((E101*PI()/180))</f>
        <v>0</v>
      </c>
      <c r="G101" s="2">
        <f>IF(J101=1,VLOOKUP(K101,RPM!$E$2:$H$62,3,FALSE)-F101-E101-D101,IF(J101=2,VLOOKUP(K101,RPM!$H$2:$K$62,3,FALSE)-F101-E101-D101,IF(J101=3,VLOOKUP(K101,RPM!$K$2:$N$62,3,FALSE)-F101-E101-D101)))</f>
        <v>529.75118105255456</v>
      </c>
      <c r="H101" s="2">
        <f>IF(J101=1,Specification!$I$14,IF(J101=2,Specification!$I$15,IF(J101=3,Specification!$I$16)))</f>
        <v>578.8367922628039</v>
      </c>
      <c r="I101">
        <v>0</v>
      </c>
      <c r="J101">
        <v>3</v>
      </c>
      <c r="K101">
        <f>IF(J101=1,VLOOKUP(B101,RPM!$F$2:$H$62,3,TRUE),IF(J101=2,VLOOKUP(B101,RPM!$I$2:$K$62,3,TRUE),IF(J101=3,VLOOKUP(B101,RPM!$L$2:$N$62,3,TRUE))))</f>
        <v>4200</v>
      </c>
      <c r="L101">
        <f t="shared" si="11"/>
        <v>11.397196216610192</v>
      </c>
      <c r="M101">
        <f t="shared" si="10"/>
        <v>0</v>
      </c>
      <c r="N101">
        <f>VLOOKUP(K101,RPM!$A$2:$D$62,4,FALSE)</f>
        <v>18.835642857142858</v>
      </c>
      <c r="O101">
        <f>VLOOKUP(K101,RPM!$A$2:$D$62,3,FALSE)</f>
        <v>11.1</v>
      </c>
      <c r="P101">
        <f t="shared" si="12"/>
        <v>14.045738878571429</v>
      </c>
      <c r="Q101" cm="1">
        <f t="array" ref="Q101">_xlfn.XLOOKUP(O101,BSFC!$A$2:$A$24,_xlfn.XLOOKUP(K101,BSFC!$B$2:$O$2,BSFC!$B$2:$O$24,,-1),,-1)</f>
        <v>340</v>
      </c>
      <c r="R101">
        <f t="shared" si="13"/>
        <v>1.3265420051984127</v>
      </c>
      <c r="S101">
        <f t="shared" si="16"/>
        <v>2.9092058376107156E-4</v>
      </c>
      <c r="T101">
        <f t="shared" si="17"/>
        <v>9.8912998478764336E-2</v>
      </c>
      <c r="U101">
        <f t="shared" si="18"/>
        <v>13.913133271065231</v>
      </c>
    </row>
    <row r="102" spans="1:21">
      <c r="A102">
        <f t="shared" si="14"/>
        <v>101</v>
      </c>
      <c r="B102">
        <f t="shared" si="15"/>
        <v>13.411199999999999</v>
      </c>
      <c r="C102" s="2">
        <f>Specification!$G$30</f>
        <v>109.96225200000001</v>
      </c>
      <c r="D102">
        <f>0.5*Specification!$K$4*Track!B102^2*Specification!$K$3*Specification!$K$2</f>
        <v>93.159842569492653</v>
      </c>
      <c r="E102">
        <v>0</v>
      </c>
      <c r="F102">
        <f>Specification!$C$23*9.81*SIN((E102*PI()/180))</f>
        <v>0</v>
      </c>
      <c r="G102" s="2">
        <f>IF(J102=1,VLOOKUP(K102,RPM!$E$2:$H$62,3,FALSE)-F102-E102-D102,IF(J102=2,VLOOKUP(K102,RPM!$H$2:$K$62,3,FALSE)-F102-E102-D102,IF(J102=3,VLOOKUP(K102,RPM!$K$2:$N$62,3,FALSE)-F102-E102-D102)))</f>
        <v>529.75118105255456</v>
      </c>
      <c r="H102" s="2">
        <f>IF(J102=1,Specification!$I$14,IF(J102=2,Specification!$I$15,IF(J102=3,Specification!$I$16)))</f>
        <v>578.8367922628039</v>
      </c>
      <c r="I102">
        <v>0</v>
      </c>
      <c r="J102">
        <v>3</v>
      </c>
      <c r="K102">
        <f>IF(J102=1,VLOOKUP(B102,RPM!$F$2:$H$62,3,TRUE),IF(J102=2,VLOOKUP(B102,RPM!$I$2:$K$62,3,TRUE),IF(J102=3,VLOOKUP(B102,RPM!$L$2:$N$62,3,TRUE))))</f>
        <v>4200</v>
      </c>
      <c r="L102">
        <f t="shared" si="11"/>
        <v>11.471760759678672</v>
      </c>
      <c r="M102">
        <f t="shared" si="10"/>
        <v>0</v>
      </c>
      <c r="N102">
        <f>VLOOKUP(K102,RPM!$A$2:$D$62,4,FALSE)</f>
        <v>18.835642857142858</v>
      </c>
      <c r="O102">
        <f>VLOOKUP(K102,RPM!$A$2:$D$62,3,FALSE)</f>
        <v>11.1</v>
      </c>
      <c r="P102">
        <f t="shared" si="12"/>
        <v>14.045738878571429</v>
      </c>
      <c r="Q102" cm="1">
        <f t="array" ref="Q102">_xlfn.XLOOKUP(O102,BSFC!$A$2:$A$24,_xlfn.XLOOKUP(K102,BSFC!$B$2:$O$2,BSFC!$B$2:$O$24,,-1),,-1)</f>
        <v>340</v>
      </c>
      <c r="R102">
        <f t="shared" si="13"/>
        <v>1.3265420051984127</v>
      </c>
      <c r="S102">
        <f t="shared" si="16"/>
        <v>2.9092058376107156E-4</v>
      </c>
      <c r="T102">
        <f t="shared" si="17"/>
        <v>9.8912998478764336E-2</v>
      </c>
      <c r="U102">
        <f t="shared" si="18"/>
        <v>14.012046269543996</v>
      </c>
    </row>
    <row r="103" spans="1:21">
      <c r="A103">
        <f t="shared" si="14"/>
        <v>102</v>
      </c>
      <c r="B103">
        <f t="shared" si="15"/>
        <v>13.411199999999999</v>
      </c>
      <c r="C103" s="2">
        <f>Specification!$G$30</f>
        <v>109.96225200000001</v>
      </c>
      <c r="D103">
        <f>0.5*Specification!$K$4*Track!B103^2*Specification!$K$3*Specification!$K$2</f>
        <v>93.159842569492653</v>
      </c>
      <c r="E103">
        <v>0</v>
      </c>
      <c r="F103">
        <f>Specification!$C$23*9.81*SIN((E103*PI()/180))</f>
        <v>0</v>
      </c>
      <c r="G103" s="2">
        <f>IF(J103=1,VLOOKUP(K103,RPM!$E$2:$H$62,3,FALSE)-F103-E103-D103,IF(J103=2,VLOOKUP(K103,RPM!$H$2:$K$62,3,FALSE)-F103-E103-D103,IF(J103=3,VLOOKUP(K103,RPM!$K$2:$N$62,3,FALSE)-F103-E103-D103)))</f>
        <v>529.75118105255456</v>
      </c>
      <c r="H103" s="2">
        <f>IF(J103=1,Specification!$I$14,IF(J103=2,Specification!$I$15,IF(J103=3,Specification!$I$16)))</f>
        <v>578.8367922628039</v>
      </c>
      <c r="I103">
        <v>0</v>
      </c>
      <c r="J103">
        <v>3</v>
      </c>
      <c r="K103">
        <f>IF(J103=1,VLOOKUP(B103,RPM!$F$2:$H$62,3,TRUE),IF(J103=2,VLOOKUP(B103,RPM!$I$2:$K$62,3,TRUE),IF(J103=3,VLOOKUP(B103,RPM!$L$2:$N$62,3,TRUE))))</f>
        <v>4200</v>
      </c>
      <c r="L103">
        <f t="shared" si="11"/>
        <v>11.546325302747151</v>
      </c>
      <c r="M103">
        <f t="shared" si="10"/>
        <v>0</v>
      </c>
      <c r="N103">
        <f>VLOOKUP(K103,RPM!$A$2:$D$62,4,FALSE)</f>
        <v>18.835642857142858</v>
      </c>
      <c r="O103">
        <f>VLOOKUP(K103,RPM!$A$2:$D$62,3,FALSE)</f>
        <v>11.1</v>
      </c>
      <c r="P103">
        <f t="shared" si="12"/>
        <v>14.045738878571429</v>
      </c>
      <c r="Q103" cm="1">
        <f t="array" ref="Q103">_xlfn.XLOOKUP(O103,BSFC!$A$2:$A$24,_xlfn.XLOOKUP(K103,BSFC!$B$2:$O$2,BSFC!$B$2:$O$24,,-1),,-1)</f>
        <v>340</v>
      </c>
      <c r="R103">
        <f t="shared" si="13"/>
        <v>1.3265420051984127</v>
      </c>
      <c r="S103">
        <f t="shared" si="16"/>
        <v>2.9092058376107156E-4</v>
      </c>
      <c r="T103">
        <f t="shared" si="17"/>
        <v>9.8912998478764336E-2</v>
      </c>
      <c r="U103">
        <f t="shared" si="18"/>
        <v>14.110959268022761</v>
      </c>
    </row>
    <row r="104" spans="1:21">
      <c r="A104">
        <f t="shared" si="14"/>
        <v>103</v>
      </c>
      <c r="B104">
        <f t="shared" si="15"/>
        <v>13.411199999999999</v>
      </c>
      <c r="C104" s="2">
        <f>Specification!$G$30</f>
        <v>109.96225200000001</v>
      </c>
      <c r="D104">
        <f>0.5*Specification!$K$4*Track!B104^2*Specification!$K$3*Specification!$K$2</f>
        <v>93.159842569492653</v>
      </c>
      <c r="E104">
        <v>0</v>
      </c>
      <c r="F104">
        <f>Specification!$C$23*9.81*SIN((E104*PI()/180))</f>
        <v>0</v>
      </c>
      <c r="G104" s="2">
        <f>IF(J104=1,VLOOKUP(K104,RPM!$E$2:$H$62,3,FALSE)-F104-E104-D104,IF(J104=2,VLOOKUP(K104,RPM!$H$2:$K$62,3,FALSE)-F104-E104-D104,IF(J104=3,VLOOKUP(K104,RPM!$K$2:$N$62,3,FALSE)-F104-E104-D104)))</f>
        <v>529.75118105255456</v>
      </c>
      <c r="H104" s="2">
        <f>IF(J104=1,Specification!$I$14,IF(J104=2,Specification!$I$15,IF(J104=3,Specification!$I$16)))</f>
        <v>578.8367922628039</v>
      </c>
      <c r="I104">
        <v>0</v>
      </c>
      <c r="J104">
        <v>3</v>
      </c>
      <c r="K104">
        <f>IF(J104=1,VLOOKUP(B104,RPM!$F$2:$H$62,3,TRUE),IF(J104=2,VLOOKUP(B104,RPM!$I$2:$K$62,3,TRUE),IF(J104=3,VLOOKUP(B104,RPM!$L$2:$N$62,3,TRUE))))</f>
        <v>4200</v>
      </c>
      <c r="L104">
        <f t="shared" si="11"/>
        <v>11.620889845815631</v>
      </c>
      <c r="M104">
        <f t="shared" si="10"/>
        <v>0</v>
      </c>
      <c r="N104">
        <f>VLOOKUP(K104,RPM!$A$2:$D$62,4,FALSE)</f>
        <v>18.835642857142858</v>
      </c>
      <c r="O104">
        <f>VLOOKUP(K104,RPM!$A$2:$D$62,3,FALSE)</f>
        <v>11.1</v>
      </c>
      <c r="P104">
        <f t="shared" si="12"/>
        <v>14.045738878571429</v>
      </c>
      <c r="Q104" cm="1">
        <f t="array" ref="Q104">_xlfn.XLOOKUP(O104,BSFC!$A$2:$A$24,_xlfn.XLOOKUP(K104,BSFC!$B$2:$O$2,BSFC!$B$2:$O$24,,-1),,-1)</f>
        <v>340</v>
      </c>
      <c r="R104">
        <f t="shared" si="13"/>
        <v>1.3265420051984127</v>
      </c>
      <c r="S104">
        <f t="shared" si="16"/>
        <v>2.9092058376107156E-4</v>
      </c>
      <c r="T104">
        <f t="shared" si="17"/>
        <v>9.8912998478764336E-2</v>
      </c>
      <c r="U104">
        <f t="shared" si="18"/>
        <v>14.209872266501526</v>
      </c>
    </row>
    <row r="105" spans="1:21">
      <c r="A105">
        <f t="shared" si="14"/>
        <v>104</v>
      </c>
      <c r="B105">
        <f t="shared" si="15"/>
        <v>13.411199999999999</v>
      </c>
      <c r="C105" s="2">
        <f>Specification!$G$30</f>
        <v>109.96225200000001</v>
      </c>
      <c r="D105">
        <f>0.5*Specification!$K$4*Track!B105^2*Specification!$K$3*Specification!$K$2</f>
        <v>93.159842569492653</v>
      </c>
      <c r="E105">
        <v>0</v>
      </c>
      <c r="F105">
        <f>Specification!$C$23*9.81*SIN((E105*PI()/180))</f>
        <v>0</v>
      </c>
      <c r="G105" s="2">
        <f>IF(J105=1,VLOOKUP(K105,RPM!$E$2:$H$62,3,FALSE)-F105-E105-D105,IF(J105=2,VLOOKUP(K105,RPM!$H$2:$K$62,3,FALSE)-F105-E105-D105,IF(J105=3,VLOOKUP(K105,RPM!$K$2:$N$62,3,FALSE)-F105-E105-D105)))</f>
        <v>529.75118105255456</v>
      </c>
      <c r="H105" s="2">
        <f>IF(J105=1,Specification!$I$14,IF(J105=2,Specification!$I$15,IF(J105=3,Specification!$I$16)))</f>
        <v>578.8367922628039</v>
      </c>
      <c r="I105">
        <v>0</v>
      </c>
      <c r="J105">
        <v>3</v>
      </c>
      <c r="K105">
        <f>IF(J105=1,VLOOKUP(B105,RPM!$F$2:$H$62,3,TRUE),IF(J105=2,VLOOKUP(B105,RPM!$I$2:$K$62,3,TRUE),IF(J105=3,VLOOKUP(B105,RPM!$L$2:$N$62,3,TRUE))))</f>
        <v>4200</v>
      </c>
      <c r="L105">
        <f t="shared" si="11"/>
        <v>11.69545438888411</v>
      </c>
      <c r="M105">
        <f t="shared" si="10"/>
        <v>0</v>
      </c>
      <c r="N105">
        <f>VLOOKUP(K105,RPM!$A$2:$D$62,4,FALSE)</f>
        <v>18.835642857142858</v>
      </c>
      <c r="O105">
        <f>VLOOKUP(K105,RPM!$A$2:$D$62,3,FALSE)</f>
        <v>11.1</v>
      </c>
      <c r="P105">
        <f t="shared" si="12"/>
        <v>14.045738878571429</v>
      </c>
      <c r="Q105" cm="1">
        <f t="array" ref="Q105">_xlfn.XLOOKUP(O105,BSFC!$A$2:$A$24,_xlfn.XLOOKUP(K105,BSFC!$B$2:$O$2,BSFC!$B$2:$O$24,,-1),,-1)</f>
        <v>340</v>
      </c>
      <c r="R105">
        <f t="shared" si="13"/>
        <v>1.3265420051984127</v>
      </c>
      <c r="S105">
        <f t="shared" si="16"/>
        <v>2.9092058376107156E-4</v>
      </c>
      <c r="T105">
        <f t="shared" si="17"/>
        <v>9.8912998478764336E-2</v>
      </c>
      <c r="U105">
        <f t="shared" si="18"/>
        <v>14.30878526498029</v>
      </c>
    </row>
    <row r="106" spans="1:21">
      <c r="A106">
        <f t="shared" si="14"/>
        <v>105</v>
      </c>
      <c r="B106">
        <f t="shared" si="15"/>
        <v>13.411199999999999</v>
      </c>
      <c r="C106" s="2">
        <f>Specification!$G$30</f>
        <v>109.96225200000001</v>
      </c>
      <c r="D106">
        <f>0.5*Specification!$K$4*Track!B106^2*Specification!$K$3*Specification!$K$2</f>
        <v>93.159842569492653</v>
      </c>
      <c r="E106">
        <v>0</v>
      </c>
      <c r="F106">
        <f>Specification!$C$23*9.81*SIN((E106*PI()/180))</f>
        <v>0</v>
      </c>
      <c r="G106" s="2">
        <f>IF(J106=1,VLOOKUP(K106,RPM!$E$2:$H$62,3,FALSE)-F106-E106-D106,IF(J106=2,VLOOKUP(K106,RPM!$H$2:$K$62,3,FALSE)-F106-E106-D106,IF(J106=3,VLOOKUP(K106,RPM!$K$2:$N$62,3,FALSE)-F106-E106-D106)))</f>
        <v>529.75118105255456</v>
      </c>
      <c r="H106" s="2">
        <f>IF(J106=1,Specification!$I$14,IF(J106=2,Specification!$I$15,IF(J106=3,Specification!$I$16)))</f>
        <v>578.8367922628039</v>
      </c>
      <c r="I106">
        <v>0</v>
      </c>
      <c r="J106">
        <v>3</v>
      </c>
      <c r="K106">
        <f>IF(J106=1,VLOOKUP(B106,RPM!$F$2:$H$62,3,TRUE),IF(J106=2,VLOOKUP(B106,RPM!$I$2:$K$62,3,TRUE),IF(J106=3,VLOOKUP(B106,RPM!$L$2:$N$62,3,TRUE))))</f>
        <v>4200</v>
      </c>
      <c r="L106">
        <f t="shared" si="11"/>
        <v>11.77001893195259</v>
      </c>
      <c r="M106">
        <f t="shared" si="10"/>
        <v>0</v>
      </c>
      <c r="N106">
        <f>VLOOKUP(K106,RPM!$A$2:$D$62,4,FALSE)</f>
        <v>18.835642857142858</v>
      </c>
      <c r="O106">
        <f>VLOOKUP(K106,RPM!$A$2:$D$62,3,FALSE)</f>
        <v>11.1</v>
      </c>
      <c r="P106">
        <f t="shared" si="12"/>
        <v>14.045738878571429</v>
      </c>
      <c r="Q106" cm="1">
        <f t="array" ref="Q106">_xlfn.XLOOKUP(O106,BSFC!$A$2:$A$24,_xlfn.XLOOKUP(K106,BSFC!$B$2:$O$2,BSFC!$B$2:$O$24,,-1),,-1)</f>
        <v>340</v>
      </c>
      <c r="R106">
        <f t="shared" si="13"/>
        <v>1.3265420051984127</v>
      </c>
      <c r="S106">
        <f t="shared" si="16"/>
        <v>2.9092058376107156E-4</v>
      </c>
      <c r="T106">
        <f t="shared" si="17"/>
        <v>9.8912998478764336E-2</v>
      </c>
      <c r="U106">
        <f t="shared" si="18"/>
        <v>14.407698263459055</v>
      </c>
    </row>
    <row r="107" spans="1:21">
      <c r="A107">
        <f t="shared" si="14"/>
        <v>106</v>
      </c>
      <c r="B107">
        <f t="shared" si="15"/>
        <v>13.411199999999999</v>
      </c>
      <c r="C107" s="2">
        <f>Specification!$G$30</f>
        <v>109.96225200000001</v>
      </c>
      <c r="D107">
        <f>0.5*Specification!$K$4*Track!B107^2*Specification!$K$3*Specification!$K$2</f>
        <v>93.159842569492653</v>
      </c>
      <c r="E107">
        <v>0</v>
      </c>
      <c r="F107">
        <f>Specification!$C$23*9.81*SIN((E107*PI()/180))</f>
        <v>0</v>
      </c>
      <c r="G107" s="2">
        <f>IF(J107=1,VLOOKUP(K107,RPM!$E$2:$H$62,3,FALSE)-F107-E107-D107,IF(J107=2,VLOOKUP(K107,RPM!$H$2:$K$62,3,FALSE)-F107-E107-D107,IF(J107=3,VLOOKUP(K107,RPM!$K$2:$N$62,3,FALSE)-F107-E107-D107)))</f>
        <v>529.75118105255456</v>
      </c>
      <c r="H107" s="2">
        <f>IF(J107=1,Specification!$I$14,IF(J107=2,Specification!$I$15,IF(J107=3,Specification!$I$16)))</f>
        <v>578.8367922628039</v>
      </c>
      <c r="I107">
        <v>0</v>
      </c>
      <c r="J107">
        <v>3</v>
      </c>
      <c r="K107">
        <f>IF(J107=1,VLOOKUP(B107,RPM!$F$2:$H$62,3,TRUE),IF(J107=2,VLOOKUP(B107,RPM!$I$2:$K$62,3,TRUE),IF(J107=3,VLOOKUP(B107,RPM!$L$2:$N$62,3,TRUE))))</f>
        <v>4200</v>
      </c>
      <c r="L107">
        <f t="shared" si="11"/>
        <v>11.84458347502107</v>
      </c>
      <c r="M107">
        <f t="shared" si="10"/>
        <v>0</v>
      </c>
      <c r="N107">
        <f>VLOOKUP(K107,RPM!$A$2:$D$62,4,FALSE)</f>
        <v>18.835642857142858</v>
      </c>
      <c r="O107">
        <f>VLOOKUP(K107,RPM!$A$2:$D$62,3,FALSE)</f>
        <v>11.1</v>
      </c>
      <c r="P107">
        <f t="shared" si="12"/>
        <v>14.045738878571429</v>
      </c>
      <c r="Q107" cm="1">
        <f t="array" ref="Q107">_xlfn.XLOOKUP(O107,BSFC!$A$2:$A$24,_xlfn.XLOOKUP(K107,BSFC!$B$2:$O$2,BSFC!$B$2:$O$24,,-1),,-1)</f>
        <v>340</v>
      </c>
      <c r="R107">
        <f t="shared" si="13"/>
        <v>1.3265420051984127</v>
      </c>
      <c r="S107">
        <f t="shared" si="16"/>
        <v>2.9092058376107156E-4</v>
      </c>
      <c r="T107">
        <f t="shared" si="17"/>
        <v>9.8912998478764336E-2</v>
      </c>
      <c r="U107">
        <f t="shared" si="18"/>
        <v>14.50661126193782</v>
      </c>
    </row>
    <row r="108" spans="1:21">
      <c r="A108">
        <f t="shared" si="14"/>
        <v>107</v>
      </c>
      <c r="B108">
        <f t="shared" si="15"/>
        <v>13.411199999999999</v>
      </c>
      <c r="C108" s="2">
        <f>Specification!$G$30</f>
        <v>109.96225200000001</v>
      </c>
      <c r="D108">
        <f>0.5*Specification!$K$4*Track!B108^2*Specification!$K$3*Specification!$K$2</f>
        <v>93.159842569492653</v>
      </c>
      <c r="E108">
        <v>0</v>
      </c>
      <c r="F108">
        <f>Specification!$C$23*9.81*SIN((E108*PI()/180))</f>
        <v>0</v>
      </c>
      <c r="G108" s="2">
        <f>IF(J108=1,VLOOKUP(K108,RPM!$E$2:$H$62,3,FALSE)-F108-E108-D108,IF(J108=2,VLOOKUP(K108,RPM!$H$2:$K$62,3,FALSE)-F108-E108-D108,IF(J108=3,VLOOKUP(K108,RPM!$K$2:$N$62,3,FALSE)-F108-E108-D108)))</f>
        <v>529.75118105255456</v>
      </c>
      <c r="H108" s="2">
        <f>IF(J108=1,Specification!$I$14,IF(J108=2,Specification!$I$15,IF(J108=3,Specification!$I$16)))</f>
        <v>578.8367922628039</v>
      </c>
      <c r="I108">
        <v>0</v>
      </c>
      <c r="J108">
        <v>3</v>
      </c>
      <c r="K108">
        <f>IF(J108=1,VLOOKUP(B108,RPM!$F$2:$H$62,3,TRUE),IF(J108=2,VLOOKUP(B108,RPM!$I$2:$K$62,3,TRUE),IF(J108=3,VLOOKUP(B108,RPM!$L$2:$N$62,3,TRUE))))</f>
        <v>4200</v>
      </c>
      <c r="L108">
        <f t="shared" si="11"/>
        <v>11.919148018089549</v>
      </c>
      <c r="M108">
        <f t="shared" si="10"/>
        <v>0</v>
      </c>
      <c r="N108">
        <f>VLOOKUP(K108,RPM!$A$2:$D$62,4,FALSE)</f>
        <v>18.835642857142858</v>
      </c>
      <c r="O108">
        <f>VLOOKUP(K108,RPM!$A$2:$D$62,3,FALSE)</f>
        <v>11.1</v>
      </c>
      <c r="P108">
        <f t="shared" si="12"/>
        <v>14.045738878571429</v>
      </c>
      <c r="Q108" cm="1">
        <f t="array" ref="Q108">_xlfn.XLOOKUP(O108,BSFC!$A$2:$A$24,_xlfn.XLOOKUP(K108,BSFC!$B$2:$O$2,BSFC!$B$2:$O$24,,-1),,-1)</f>
        <v>340</v>
      </c>
      <c r="R108">
        <f t="shared" si="13"/>
        <v>1.3265420051984127</v>
      </c>
      <c r="S108">
        <f t="shared" si="16"/>
        <v>2.9092058376107156E-4</v>
      </c>
      <c r="T108">
        <f t="shared" si="17"/>
        <v>9.8912998478764336E-2</v>
      </c>
      <c r="U108">
        <f t="shared" si="18"/>
        <v>14.605524260416585</v>
      </c>
    </row>
    <row r="109" spans="1:21">
      <c r="A109">
        <f t="shared" si="14"/>
        <v>108</v>
      </c>
      <c r="B109">
        <f t="shared" si="15"/>
        <v>13.411199999999999</v>
      </c>
      <c r="C109" s="2">
        <f>Specification!$G$30</f>
        <v>109.96225200000001</v>
      </c>
      <c r="D109">
        <f>0.5*Specification!$K$4*Track!B109^2*Specification!$K$3*Specification!$K$2</f>
        <v>93.159842569492653</v>
      </c>
      <c r="E109">
        <v>0</v>
      </c>
      <c r="F109">
        <f>Specification!$C$23*9.81*SIN((E109*PI()/180))</f>
        <v>0</v>
      </c>
      <c r="G109" s="2">
        <f>IF(J109=1,VLOOKUP(K109,RPM!$E$2:$H$62,3,FALSE)-F109-E109-D109,IF(J109=2,VLOOKUP(K109,RPM!$H$2:$K$62,3,FALSE)-F109-E109-D109,IF(J109=3,VLOOKUP(K109,RPM!$K$2:$N$62,3,FALSE)-F109-E109-D109)))</f>
        <v>529.75118105255456</v>
      </c>
      <c r="H109" s="2">
        <f>IF(J109=1,Specification!$I$14,IF(J109=2,Specification!$I$15,IF(J109=3,Specification!$I$16)))</f>
        <v>578.8367922628039</v>
      </c>
      <c r="I109">
        <v>0</v>
      </c>
      <c r="J109">
        <v>3</v>
      </c>
      <c r="K109">
        <f>IF(J109=1,VLOOKUP(B109,RPM!$F$2:$H$62,3,TRUE),IF(J109=2,VLOOKUP(B109,RPM!$I$2:$K$62,3,TRUE),IF(J109=3,VLOOKUP(B109,RPM!$L$2:$N$62,3,TRUE))))</f>
        <v>4200</v>
      </c>
      <c r="L109">
        <f t="shared" si="11"/>
        <v>11.993712561158029</v>
      </c>
      <c r="M109">
        <f t="shared" si="10"/>
        <v>0</v>
      </c>
      <c r="N109">
        <f>VLOOKUP(K109,RPM!$A$2:$D$62,4,FALSE)</f>
        <v>18.835642857142858</v>
      </c>
      <c r="O109">
        <f>VLOOKUP(K109,RPM!$A$2:$D$62,3,FALSE)</f>
        <v>11.1</v>
      </c>
      <c r="P109">
        <f t="shared" si="12"/>
        <v>14.045738878571429</v>
      </c>
      <c r="Q109" cm="1">
        <f t="array" ref="Q109">_xlfn.XLOOKUP(O109,BSFC!$A$2:$A$24,_xlfn.XLOOKUP(K109,BSFC!$B$2:$O$2,BSFC!$B$2:$O$24,,-1),,-1)</f>
        <v>340</v>
      </c>
      <c r="R109">
        <f t="shared" si="13"/>
        <v>1.3265420051984127</v>
      </c>
      <c r="S109">
        <f t="shared" si="16"/>
        <v>2.9092058376107156E-4</v>
      </c>
      <c r="T109">
        <f t="shared" si="17"/>
        <v>9.8912998478764336E-2</v>
      </c>
      <c r="U109">
        <f t="shared" si="18"/>
        <v>14.70443725889535</v>
      </c>
    </row>
    <row r="110" spans="1:21">
      <c r="A110">
        <f t="shared" si="14"/>
        <v>109</v>
      </c>
      <c r="B110">
        <f t="shared" si="15"/>
        <v>13.411199999999999</v>
      </c>
      <c r="C110" s="2">
        <f>Specification!$G$30</f>
        <v>109.96225200000001</v>
      </c>
      <c r="D110">
        <f>0.5*Specification!$K$4*Track!B110^2*Specification!$K$3*Specification!$K$2</f>
        <v>93.159842569492653</v>
      </c>
      <c r="E110">
        <v>0</v>
      </c>
      <c r="F110">
        <f>Specification!$C$23*9.81*SIN((E110*PI()/180))</f>
        <v>0</v>
      </c>
      <c r="G110" s="2">
        <f>IF(J110=1,VLOOKUP(K110,RPM!$E$2:$H$62,3,FALSE)-F110-E110-D110,IF(J110=2,VLOOKUP(K110,RPM!$H$2:$K$62,3,FALSE)-F110-E110-D110,IF(J110=3,VLOOKUP(K110,RPM!$K$2:$N$62,3,FALSE)-F110-E110-D110)))</f>
        <v>529.75118105255456</v>
      </c>
      <c r="H110" s="2">
        <f>IF(J110=1,Specification!$I$14,IF(J110=2,Specification!$I$15,IF(J110=3,Specification!$I$16)))</f>
        <v>578.8367922628039</v>
      </c>
      <c r="I110">
        <v>0</v>
      </c>
      <c r="J110">
        <v>3</v>
      </c>
      <c r="K110">
        <f>IF(J110=1,VLOOKUP(B110,RPM!$F$2:$H$62,3,TRUE),IF(J110=2,VLOOKUP(B110,RPM!$I$2:$K$62,3,TRUE),IF(J110=3,VLOOKUP(B110,RPM!$L$2:$N$62,3,TRUE))))</f>
        <v>4200</v>
      </c>
      <c r="L110">
        <f t="shared" si="11"/>
        <v>12.068277104226508</v>
      </c>
      <c r="M110">
        <f t="shared" si="10"/>
        <v>0</v>
      </c>
      <c r="N110">
        <f>VLOOKUP(K110,RPM!$A$2:$D$62,4,FALSE)</f>
        <v>18.835642857142858</v>
      </c>
      <c r="O110">
        <f>VLOOKUP(K110,RPM!$A$2:$D$62,3,FALSE)</f>
        <v>11.1</v>
      </c>
      <c r="P110">
        <f t="shared" si="12"/>
        <v>14.045738878571429</v>
      </c>
      <c r="Q110" cm="1">
        <f t="array" ref="Q110">_xlfn.XLOOKUP(O110,BSFC!$A$2:$A$24,_xlfn.XLOOKUP(K110,BSFC!$B$2:$O$2,BSFC!$B$2:$O$24,,-1),,-1)</f>
        <v>340</v>
      </c>
      <c r="R110">
        <f t="shared" si="13"/>
        <v>1.3265420051984127</v>
      </c>
      <c r="S110">
        <f t="shared" si="16"/>
        <v>2.9092058376107156E-4</v>
      </c>
      <c r="T110">
        <f t="shared" si="17"/>
        <v>9.8912998478764336E-2</v>
      </c>
      <c r="U110">
        <f t="shared" si="18"/>
        <v>14.803350257374115</v>
      </c>
    </row>
    <row r="111" spans="1:21">
      <c r="A111">
        <f t="shared" si="14"/>
        <v>110</v>
      </c>
      <c r="B111">
        <f t="shared" si="15"/>
        <v>13.411199999999999</v>
      </c>
      <c r="C111" s="2">
        <f>Specification!$G$30</f>
        <v>109.96225200000001</v>
      </c>
      <c r="D111">
        <f>0.5*Specification!$K$4*Track!B111^2*Specification!$K$3*Specification!$K$2</f>
        <v>93.159842569492653</v>
      </c>
      <c r="E111">
        <v>0</v>
      </c>
      <c r="F111">
        <f>Specification!$C$23*9.81*SIN((E111*PI()/180))</f>
        <v>0</v>
      </c>
      <c r="G111" s="2">
        <f>IF(J111=1,VLOOKUP(K111,RPM!$E$2:$H$62,3,FALSE)-F111-E111-D111,IF(J111=2,VLOOKUP(K111,RPM!$H$2:$K$62,3,FALSE)-F111-E111-D111,IF(J111=3,VLOOKUP(K111,RPM!$K$2:$N$62,3,FALSE)-F111-E111-D111)))</f>
        <v>529.75118105255456</v>
      </c>
      <c r="H111" s="2">
        <f>IF(J111=1,Specification!$I$14,IF(J111=2,Specification!$I$15,IF(J111=3,Specification!$I$16)))</f>
        <v>578.8367922628039</v>
      </c>
      <c r="I111">
        <v>0</v>
      </c>
      <c r="J111">
        <v>3</v>
      </c>
      <c r="K111">
        <f>IF(J111=1,VLOOKUP(B111,RPM!$F$2:$H$62,3,TRUE),IF(J111=2,VLOOKUP(B111,RPM!$I$2:$K$62,3,TRUE),IF(J111=3,VLOOKUP(B111,RPM!$L$2:$N$62,3,TRUE))))</f>
        <v>4200</v>
      </c>
      <c r="L111">
        <f t="shared" si="11"/>
        <v>12.142841647294988</v>
      </c>
      <c r="M111">
        <f t="shared" si="10"/>
        <v>0</v>
      </c>
      <c r="N111">
        <f>VLOOKUP(K111,RPM!$A$2:$D$62,4,FALSE)</f>
        <v>18.835642857142858</v>
      </c>
      <c r="O111">
        <f>VLOOKUP(K111,RPM!$A$2:$D$62,3,FALSE)</f>
        <v>11.1</v>
      </c>
      <c r="P111">
        <f t="shared" si="12"/>
        <v>14.045738878571429</v>
      </c>
      <c r="Q111" cm="1">
        <f t="array" ref="Q111">_xlfn.XLOOKUP(O111,BSFC!$A$2:$A$24,_xlfn.XLOOKUP(K111,BSFC!$B$2:$O$2,BSFC!$B$2:$O$24,,-1),,-1)</f>
        <v>340</v>
      </c>
      <c r="R111">
        <f t="shared" si="13"/>
        <v>1.3265420051984127</v>
      </c>
      <c r="S111">
        <f t="shared" si="16"/>
        <v>2.9092058376107156E-4</v>
      </c>
      <c r="T111">
        <f t="shared" si="17"/>
        <v>9.8912998478764336E-2</v>
      </c>
      <c r="U111">
        <f t="shared" si="18"/>
        <v>14.90226325585288</v>
      </c>
    </row>
    <row r="112" spans="1:21">
      <c r="A112">
        <f t="shared" si="14"/>
        <v>111</v>
      </c>
      <c r="B112">
        <f t="shared" si="15"/>
        <v>13.411199999999999</v>
      </c>
      <c r="C112" s="2">
        <f>Specification!$G$30</f>
        <v>109.96225200000001</v>
      </c>
      <c r="D112">
        <f>0.5*Specification!$K$4*Track!B112^2*Specification!$K$3*Specification!$K$2</f>
        <v>93.159842569492653</v>
      </c>
      <c r="E112">
        <v>0</v>
      </c>
      <c r="F112">
        <f>Specification!$C$23*9.81*SIN((E112*PI()/180))</f>
        <v>0</v>
      </c>
      <c r="G112" s="2">
        <f>IF(J112=1,VLOOKUP(K112,RPM!$E$2:$H$62,3,FALSE)-F112-E112-D112,IF(J112=2,VLOOKUP(K112,RPM!$H$2:$K$62,3,FALSE)-F112-E112-D112,IF(J112=3,VLOOKUP(K112,RPM!$K$2:$N$62,3,FALSE)-F112-E112-D112)))</f>
        <v>529.75118105255456</v>
      </c>
      <c r="H112" s="2">
        <f>IF(J112=1,Specification!$I$14,IF(J112=2,Specification!$I$15,IF(J112=3,Specification!$I$16)))</f>
        <v>578.8367922628039</v>
      </c>
      <c r="I112">
        <v>0</v>
      </c>
      <c r="J112">
        <v>3</v>
      </c>
      <c r="K112">
        <f>IF(J112=1,VLOOKUP(B112,RPM!$F$2:$H$62,3,TRUE),IF(J112=2,VLOOKUP(B112,RPM!$I$2:$K$62,3,TRUE),IF(J112=3,VLOOKUP(B112,RPM!$L$2:$N$62,3,TRUE))))</f>
        <v>4200</v>
      </c>
      <c r="L112">
        <f t="shared" si="11"/>
        <v>12.217406190363468</v>
      </c>
      <c r="M112">
        <f t="shared" si="10"/>
        <v>0</v>
      </c>
      <c r="N112">
        <f>VLOOKUP(K112,RPM!$A$2:$D$62,4,FALSE)</f>
        <v>18.835642857142858</v>
      </c>
      <c r="O112">
        <f>VLOOKUP(K112,RPM!$A$2:$D$62,3,FALSE)</f>
        <v>11.1</v>
      </c>
      <c r="P112">
        <f t="shared" si="12"/>
        <v>14.045738878571429</v>
      </c>
      <c r="Q112" cm="1">
        <f t="array" ref="Q112">_xlfn.XLOOKUP(O112,BSFC!$A$2:$A$24,_xlfn.XLOOKUP(K112,BSFC!$B$2:$O$2,BSFC!$B$2:$O$24,,-1),,-1)</f>
        <v>340</v>
      </c>
      <c r="R112">
        <f t="shared" si="13"/>
        <v>1.3265420051984127</v>
      </c>
      <c r="S112">
        <f t="shared" si="16"/>
        <v>2.9092058376107156E-4</v>
      </c>
      <c r="T112">
        <f t="shared" si="17"/>
        <v>9.8912998478764336E-2</v>
      </c>
      <c r="U112">
        <f t="shared" si="18"/>
        <v>15.001176254331645</v>
      </c>
    </row>
    <row r="113" spans="1:21">
      <c r="A113">
        <f t="shared" si="14"/>
        <v>112</v>
      </c>
      <c r="B113">
        <f t="shared" si="15"/>
        <v>13.411199999999999</v>
      </c>
      <c r="C113" s="2">
        <f>Specification!$G$30</f>
        <v>109.96225200000001</v>
      </c>
      <c r="D113">
        <f>0.5*Specification!$K$4*Track!B113^2*Specification!$K$3*Specification!$K$2</f>
        <v>93.159842569492653</v>
      </c>
      <c r="E113">
        <v>0</v>
      </c>
      <c r="F113">
        <f>Specification!$C$23*9.81*SIN((E113*PI()/180))</f>
        <v>0</v>
      </c>
      <c r="G113" s="2">
        <f>IF(J113=1,VLOOKUP(K113,RPM!$E$2:$H$62,3,FALSE)-F113-E113-D113,IF(J113=2,VLOOKUP(K113,RPM!$H$2:$K$62,3,FALSE)-F113-E113-D113,IF(J113=3,VLOOKUP(K113,RPM!$K$2:$N$62,3,FALSE)-F113-E113-D113)))</f>
        <v>529.75118105255456</v>
      </c>
      <c r="H113" s="2">
        <f>IF(J113=1,Specification!$I$14,IF(J113=2,Specification!$I$15,IF(J113=3,Specification!$I$16)))</f>
        <v>578.8367922628039</v>
      </c>
      <c r="I113">
        <v>0</v>
      </c>
      <c r="J113">
        <v>3</v>
      </c>
      <c r="K113">
        <f>IF(J113=1,VLOOKUP(B113,RPM!$F$2:$H$62,3,TRUE),IF(J113=2,VLOOKUP(B113,RPM!$I$2:$K$62,3,TRUE),IF(J113=3,VLOOKUP(B113,RPM!$L$2:$N$62,3,TRUE))))</f>
        <v>4200</v>
      </c>
      <c r="L113">
        <f t="shared" si="11"/>
        <v>12.291970733431947</v>
      </c>
      <c r="M113">
        <f t="shared" si="10"/>
        <v>0</v>
      </c>
      <c r="N113">
        <f>VLOOKUP(K113,RPM!$A$2:$D$62,4,FALSE)</f>
        <v>18.835642857142858</v>
      </c>
      <c r="O113">
        <f>VLOOKUP(K113,RPM!$A$2:$D$62,3,FALSE)</f>
        <v>11.1</v>
      </c>
      <c r="P113">
        <f t="shared" si="12"/>
        <v>14.045738878571429</v>
      </c>
      <c r="Q113" cm="1">
        <f t="array" ref="Q113">_xlfn.XLOOKUP(O113,BSFC!$A$2:$A$24,_xlfn.XLOOKUP(K113,BSFC!$B$2:$O$2,BSFC!$B$2:$O$24,,-1),,-1)</f>
        <v>340</v>
      </c>
      <c r="R113">
        <f t="shared" si="13"/>
        <v>1.3265420051984127</v>
      </c>
      <c r="S113">
        <f t="shared" si="16"/>
        <v>2.9092058376107156E-4</v>
      </c>
      <c r="T113">
        <f t="shared" si="17"/>
        <v>9.8912998478764336E-2</v>
      </c>
      <c r="U113">
        <f t="shared" si="18"/>
        <v>15.10008925281041</v>
      </c>
    </row>
    <row r="114" spans="1:21">
      <c r="A114">
        <f t="shared" si="14"/>
        <v>113</v>
      </c>
      <c r="B114">
        <f t="shared" si="15"/>
        <v>13.411199999999999</v>
      </c>
      <c r="C114" s="2">
        <f>Specification!$G$30</f>
        <v>109.96225200000001</v>
      </c>
      <c r="D114">
        <f>0.5*Specification!$K$4*Track!B114^2*Specification!$K$3*Specification!$K$2</f>
        <v>93.159842569492653</v>
      </c>
      <c r="E114">
        <v>0</v>
      </c>
      <c r="F114">
        <f>Specification!$C$23*9.81*SIN((E114*PI()/180))</f>
        <v>0</v>
      </c>
      <c r="G114" s="2">
        <f>IF(J114=1,VLOOKUP(K114,RPM!$E$2:$H$62,3,FALSE)-F114-E114-D114,IF(J114=2,VLOOKUP(K114,RPM!$H$2:$K$62,3,FALSE)-F114-E114-D114,IF(J114=3,VLOOKUP(K114,RPM!$K$2:$N$62,3,FALSE)-F114-E114-D114)))</f>
        <v>529.75118105255456</v>
      </c>
      <c r="H114" s="2">
        <f>IF(J114=1,Specification!$I$14,IF(J114=2,Specification!$I$15,IF(J114=3,Specification!$I$16)))</f>
        <v>578.8367922628039</v>
      </c>
      <c r="I114">
        <v>0</v>
      </c>
      <c r="J114">
        <v>3</v>
      </c>
      <c r="K114">
        <f>IF(J114=1,VLOOKUP(B114,RPM!$F$2:$H$62,3,TRUE),IF(J114=2,VLOOKUP(B114,RPM!$I$2:$K$62,3,TRUE),IF(J114=3,VLOOKUP(B114,RPM!$L$2:$N$62,3,TRUE))))</f>
        <v>4200</v>
      </c>
      <c r="L114">
        <f t="shared" si="11"/>
        <v>12.366535276500427</v>
      </c>
      <c r="M114">
        <f t="shared" si="10"/>
        <v>0</v>
      </c>
      <c r="N114">
        <f>VLOOKUP(K114,RPM!$A$2:$D$62,4,FALSE)</f>
        <v>18.835642857142858</v>
      </c>
      <c r="O114">
        <f>VLOOKUP(K114,RPM!$A$2:$D$62,3,FALSE)</f>
        <v>11.1</v>
      </c>
      <c r="P114">
        <f t="shared" si="12"/>
        <v>14.045738878571429</v>
      </c>
      <c r="Q114" cm="1">
        <f t="array" ref="Q114">_xlfn.XLOOKUP(O114,BSFC!$A$2:$A$24,_xlfn.XLOOKUP(K114,BSFC!$B$2:$O$2,BSFC!$B$2:$O$24,,-1),,-1)</f>
        <v>340</v>
      </c>
      <c r="R114">
        <f t="shared" si="13"/>
        <v>1.3265420051984127</v>
      </c>
      <c r="S114">
        <f t="shared" si="16"/>
        <v>2.9092058376107156E-4</v>
      </c>
      <c r="T114">
        <f t="shared" si="17"/>
        <v>9.8912998478764336E-2</v>
      </c>
      <c r="U114">
        <f t="shared" si="18"/>
        <v>15.199002251289174</v>
      </c>
    </row>
    <row r="115" spans="1:21">
      <c r="A115">
        <f t="shared" si="14"/>
        <v>114</v>
      </c>
      <c r="B115">
        <f t="shared" si="15"/>
        <v>13.411199999999999</v>
      </c>
      <c r="C115" s="2">
        <f>Specification!$G$30</f>
        <v>109.96225200000001</v>
      </c>
      <c r="D115">
        <f>0.5*Specification!$K$4*Track!B115^2*Specification!$K$3*Specification!$K$2</f>
        <v>93.159842569492653</v>
      </c>
      <c r="E115">
        <v>0</v>
      </c>
      <c r="F115">
        <f>Specification!$C$23*9.81*SIN((E115*PI()/180))</f>
        <v>0</v>
      </c>
      <c r="G115" s="2">
        <f>IF(J115=1,VLOOKUP(K115,RPM!$E$2:$H$62,3,FALSE)-F115-E115-D115,IF(J115=2,VLOOKUP(K115,RPM!$H$2:$K$62,3,FALSE)-F115-E115-D115,IF(J115=3,VLOOKUP(K115,RPM!$K$2:$N$62,3,FALSE)-F115-E115-D115)))</f>
        <v>529.75118105255456</v>
      </c>
      <c r="H115" s="2">
        <f>IF(J115=1,Specification!$I$14,IF(J115=2,Specification!$I$15,IF(J115=3,Specification!$I$16)))</f>
        <v>578.8367922628039</v>
      </c>
      <c r="I115">
        <v>0</v>
      </c>
      <c r="J115">
        <v>3</v>
      </c>
      <c r="K115">
        <f>IF(J115=1,VLOOKUP(B115,RPM!$F$2:$H$62,3,TRUE),IF(J115=2,VLOOKUP(B115,RPM!$I$2:$K$62,3,TRUE),IF(J115=3,VLOOKUP(B115,RPM!$L$2:$N$62,3,TRUE))))</f>
        <v>4200</v>
      </c>
      <c r="L115">
        <f t="shared" si="11"/>
        <v>12.441099819568906</v>
      </c>
      <c r="M115">
        <f t="shared" si="10"/>
        <v>0</v>
      </c>
      <c r="N115">
        <f>VLOOKUP(K115,RPM!$A$2:$D$62,4,FALSE)</f>
        <v>18.835642857142858</v>
      </c>
      <c r="O115">
        <f>VLOOKUP(K115,RPM!$A$2:$D$62,3,FALSE)</f>
        <v>11.1</v>
      </c>
      <c r="P115">
        <f t="shared" si="12"/>
        <v>14.045738878571429</v>
      </c>
      <c r="Q115" cm="1">
        <f t="array" ref="Q115">_xlfn.XLOOKUP(O115,BSFC!$A$2:$A$24,_xlfn.XLOOKUP(K115,BSFC!$B$2:$O$2,BSFC!$B$2:$O$24,,-1),,-1)</f>
        <v>340</v>
      </c>
      <c r="R115">
        <f t="shared" si="13"/>
        <v>1.3265420051984127</v>
      </c>
      <c r="S115">
        <f t="shared" si="16"/>
        <v>2.9092058376107156E-4</v>
      </c>
      <c r="T115">
        <f t="shared" si="17"/>
        <v>9.8912998478764336E-2</v>
      </c>
      <c r="U115">
        <f t="shared" si="18"/>
        <v>15.297915249767939</v>
      </c>
    </row>
    <row r="116" spans="1:21">
      <c r="A116">
        <f t="shared" si="14"/>
        <v>115</v>
      </c>
      <c r="B116">
        <f t="shared" si="15"/>
        <v>13.411199999999999</v>
      </c>
      <c r="C116" s="2">
        <f>Specification!$G$30</f>
        <v>109.96225200000001</v>
      </c>
      <c r="D116">
        <f>0.5*Specification!$K$4*Track!B116^2*Specification!$K$3*Specification!$K$2</f>
        <v>93.159842569492653</v>
      </c>
      <c r="E116">
        <v>0</v>
      </c>
      <c r="F116">
        <f>Specification!$C$23*9.81*SIN((E116*PI()/180))</f>
        <v>0</v>
      </c>
      <c r="G116" s="2">
        <f>IF(J116=1,VLOOKUP(K116,RPM!$E$2:$H$62,3,FALSE)-F116-E116-D116,IF(J116=2,VLOOKUP(K116,RPM!$H$2:$K$62,3,FALSE)-F116-E116-D116,IF(J116=3,VLOOKUP(K116,RPM!$K$2:$N$62,3,FALSE)-F116-E116-D116)))</f>
        <v>529.75118105255456</v>
      </c>
      <c r="H116" s="2">
        <f>IF(J116=1,Specification!$I$14,IF(J116=2,Specification!$I$15,IF(J116=3,Specification!$I$16)))</f>
        <v>578.8367922628039</v>
      </c>
      <c r="I116">
        <v>0</v>
      </c>
      <c r="J116">
        <v>3</v>
      </c>
      <c r="K116">
        <f>IF(J116=1,VLOOKUP(B116,RPM!$F$2:$H$62,3,TRUE),IF(J116=2,VLOOKUP(B116,RPM!$I$2:$K$62,3,TRUE),IF(J116=3,VLOOKUP(B116,RPM!$L$2:$N$62,3,TRUE))))</f>
        <v>4200</v>
      </c>
      <c r="L116">
        <f t="shared" si="11"/>
        <v>12.515664362637386</v>
      </c>
      <c r="M116">
        <f t="shared" si="10"/>
        <v>0</v>
      </c>
      <c r="N116">
        <f>VLOOKUP(K116,RPM!$A$2:$D$62,4,FALSE)</f>
        <v>18.835642857142858</v>
      </c>
      <c r="O116">
        <f>VLOOKUP(K116,RPM!$A$2:$D$62,3,FALSE)</f>
        <v>11.1</v>
      </c>
      <c r="P116">
        <f t="shared" si="12"/>
        <v>14.045738878571429</v>
      </c>
      <c r="Q116" cm="1">
        <f t="array" ref="Q116">_xlfn.XLOOKUP(O116,BSFC!$A$2:$A$24,_xlfn.XLOOKUP(K116,BSFC!$B$2:$O$2,BSFC!$B$2:$O$24,,-1),,-1)</f>
        <v>340</v>
      </c>
      <c r="R116">
        <f t="shared" si="13"/>
        <v>1.3265420051984127</v>
      </c>
      <c r="S116">
        <f t="shared" si="16"/>
        <v>2.9092058376107156E-4</v>
      </c>
      <c r="T116">
        <f t="shared" si="17"/>
        <v>9.8912998478764336E-2</v>
      </c>
      <c r="U116">
        <f t="shared" si="18"/>
        <v>15.396828248246704</v>
      </c>
    </row>
    <row r="117" spans="1:21">
      <c r="A117">
        <f t="shared" si="14"/>
        <v>116</v>
      </c>
      <c r="B117">
        <f t="shared" si="15"/>
        <v>13.411199999999999</v>
      </c>
      <c r="C117" s="2">
        <f>Specification!$G$30</f>
        <v>109.96225200000001</v>
      </c>
      <c r="D117">
        <f>0.5*Specification!$K$4*Track!B117^2*Specification!$K$3*Specification!$K$2</f>
        <v>93.159842569492653</v>
      </c>
      <c r="E117">
        <v>0</v>
      </c>
      <c r="F117">
        <f>Specification!$C$23*9.81*SIN((E117*PI()/180))</f>
        <v>0</v>
      </c>
      <c r="G117" s="2">
        <f>IF(J117=1,VLOOKUP(K117,RPM!$E$2:$H$62,3,FALSE)-F117-E117-D117,IF(J117=2,VLOOKUP(K117,RPM!$H$2:$K$62,3,FALSE)-F117-E117-D117,IF(J117=3,VLOOKUP(K117,RPM!$K$2:$N$62,3,FALSE)-F117-E117-D117)))</f>
        <v>529.75118105255456</v>
      </c>
      <c r="H117" s="2">
        <f>IF(J117=1,Specification!$I$14,IF(J117=2,Specification!$I$15,IF(J117=3,Specification!$I$16)))</f>
        <v>578.8367922628039</v>
      </c>
      <c r="I117">
        <v>0</v>
      </c>
      <c r="J117">
        <v>3</v>
      </c>
      <c r="K117">
        <f>IF(J117=1,VLOOKUP(B117,RPM!$F$2:$H$62,3,TRUE),IF(J117=2,VLOOKUP(B117,RPM!$I$2:$K$62,3,TRUE),IF(J117=3,VLOOKUP(B117,RPM!$L$2:$N$62,3,TRUE))))</f>
        <v>4200</v>
      </c>
      <c r="L117">
        <f t="shared" si="11"/>
        <v>12.590228905705866</v>
      </c>
      <c r="M117">
        <f t="shared" si="10"/>
        <v>0</v>
      </c>
      <c r="N117">
        <f>VLOOKUP(K117,RPM!$A$2:$D$62,4,FALSE)</f>
        <v>18.835642857142858</v>
      </c>
      <c r="O117">
        <f>VLOOKUP(K117,RPM!$A$2:$D$62,3,FALSE)</f>
        <v>11.1</v>
      </c>
      <c r="P117">
        <f t="shared" si="12"/>
        <v>14.045738878571429</v>
      </c>
      <c r="Q117" cm="1">
        <f t="array" ref="Q117">_xlfn.XLOOKUP(O117,BSFC!$A$2:$A$24,_xlfn.XLOOKUP(K117,BSFC!$B$2:$O$2,BSFC!$B$2:$O$24,,-1),,-1)</f>
        <v>340</v>
      </c>
      <c r="R117">
        <f t="shared" si="13"/>
        <v>1.3265420051984127</v>
      </c>
      <c r="S117">
        <f t="shared" si="16"/>
        <v>2.9092058376107156E-4</v>
      </c>
      <c r="T117">
        <f t="shared" si="17"/>
        <v>9.8912998478764336E-2</v>
      </c>
      <c r="U117">
        <f t="shared" si="18"/>
        <v>15.495741246725469</v>
      </c>
    </row>
    <row r="118" spans="1:21">
      <c r="A118">
        <f t="shared" si="14"/>
        <v>117</v>
      </c>
      <c r="B118">
        <f t="shared" si="15"/>
        <v>13.411199999999999</v>
      </c>
      <c r="C118" s="2">
        <f>Specification!$G$30</f>
        <v>109.96225200000001</v>
      </c>
      <c r="D118">
        <f>0.5*Specification!$K$4*Track!B118^2*Specification!$K$3*Specification!$K$2</f>
        <v>93.159842569492653</v>
      </c>
      <c r="E118">
        <v>0</v>
      </c>
      <c r="F118">
        <f>Specification!$C$23*9.81*SIN((E118*PI()/180))</f>
        <v>0</v>
      </c>
      <c r="G118" s="2">
        <f>IF(J118=1,VLOOKUP(K118,RPM!$E$2:$H$62,3,FALSE)-F118-E118-D118,IF(J118=2,VLOOKUP(K118,RPM!$H$2:$K$62,3,FALSE)-F118-E118-D118,IF(J118=3,VLOOKUP(K118,RPM!$K$2:$N$62,3,FALSE)-F118-E118-D118)))</f>
        <v>529.75118105255456</v>
      </c>
      <c r="H118" s="2">
        <f>IF(J118=1,Specification!$I$14,IF(J118=2,Specification!$I$15,IF(J118=3,Specification!$I$16)))</f>
        <v>578.8367922628039</v>
      </c>
      <c r="I118">
        <v>0</v>
      </c>
      <c r="J118">
        <v>3</v>
      </c>
      <c r="K118">
        <f>IF(J118=1,VLOOKUP(B118,RPM!$F$2:$H$62,3,TRUE),IF(J118=2,VLOOKUP(B118,RPM!$I$2:$K$62,3,TRUE),IF(J118=3,VLOOKUP(B118,RPM!$L$2:$N$62,3,TRUE))))</f>
        <v>4200</v>
      </c>
      <c r="L118">
        <f t="shared" si="11"/>
        <v>12.664793448774345</v>
      </c>
      <c r="M118">
        <f t="shared" si="10"/>
        <v>0</v>
      </c>
      <c r="N118">
        <f>VLOOKUP(K118,RPM!$A$2:$D$62,4,FALSE)</f>
        <v>18.835642857142858</v>
      </c>
      <c r="O118">
        <f>VLOOKUP(K118,RPM!$A$2:$D$62,3,FALSE)</f>
        <v>11.1</v>
      </c>
      <c r="P118">
        <f t="shared" si="12"/>
        <v>14.045738878571429</v>
      </c>
      <c r="Q118" cm="1">
        <f t="array" ref="Q118">_xlfn.XLOOKUP(O118,BSFC!$A$2:$A$24,_xlfn.XLOOKUP(K118,BSFC!$B$2:$O$2,BSFC!$B$2:$O$24,,-1),,-1)</f>
        <v>340</v>
      </c>
      <c r="R118">
        <f t="shared" si="13"/>
        <v>1.3265420051984127</v>
      </c>
      <c r="S118">
        <f t="shared" si="16"/>
        <v>2.9092058376107156E-4</v>
      </c>
      <c r="T118">
        <f t="shared" si="17"/>
        <v>9.8912998478764336E-2</v>
      </c>
      <c r="U118">
        <f t="shared" si="18"/>
        <v>15.594654245204234</v>
      </c>
    </row>
    <row r="119" spans="1:21">
      <c r="A119">
        <f t="shared" si="14"/>
        <v>118</v>
      </c>
      <c r="B119">
        <f t="shared" si="15"/>
        <v>13.411199999999999</v>
      </c>
      <c r="C119" s="2">
        <f>Specification!$G$30</f>
        <v>109.96225200000001</v>
      </c>
      <c r="D119">
        <f>0.5*Specification!$K$4*Track!B119^2*Specification!$K$3*Specification!$K$2</f>
        <v>93.159842569492653</v>
      </c>
      <c r="E119">
        <v>0</v>
      </c>
      <c r="F119">
        <f>Specification!$C$23*9.81*SIN((E119*PI()/180))</f>
        <v>0</v>
      </c>
      <c r="G119" s="2">
        <f>IF(J119=1,VLOOKUP(K119,RPM!$E$2:$H$62,3,FALSE)-F119-E119-D119,IF(J119=2,VLOOKUP(K119,RPM!$H$2:$K$62,3,FALSE)-F119-E119-D119,IF(J119=3,VLOOKUP(K119,RPM!$K$2:$N$62,3,FALSE)-F119-E119-D119)))</f>
        <v>529.75118105255456</v>
      </c>
      <c r="H119" s="2">
        <f>IF(J119=1,Specification!$I$14,IF(J119=2,Specification!$I$15,IF(J119=3,Specification!$I$16)))</f>
        <v>578.8367922628039</v>
      </c>
      <c r="I119">
        <v>0</v>
      </c>
      <c r="J119">
        <v>3</v>
      </c>
      <c r="K119">
        <f>IF(J119=1,VLOOKUP(B119,RPM!$F$2:$H$62,3,TRUE),IF(J119=2,VLOOKUP(B119,RPM!$I$2:$K$62,3,TRUE),IF(J119=3,VLOOKUP(B119,RPM!$L$2:$N$62,3,TRUE))))</f>
        <v>4200</v>
      </c>
      <c r="L119">
        <f t="shared" si="11"/>
        <v>12.739357991842825</v>
      </c>
      <c r="M119">
        <f t="shared" si="10"/>
        <v>0</v>
      </c>
      <c r="N119">
        <f>VLOOKUP(K119,RPM!$A$2:$D$62,4,FALSE)</f>
        <v>18.835642857142858</v>
      </c>
      <c r="O119">
        <f>VLOOKUP(K119,RPM!$A$2:$D$62,3,FALSE)</f>
        <v>11.1</v>
      </c>
      <c r="P119">
        <f t="shared" si="12"/>
        <v>14.045738878571429</v>
      </c>
      <c r="Q119" cm="1">
        <f t="array" ref="Q119">_xlfn.XLOOKUP(O119,BSFC!$A$2:$A$24,_xlfn.XLOOKUP(K119,BSFC!$B$2:$O$2,BSFC!$B$2:$O$24,,-1),,-1)</f>
        <v>340</v>
      </c>
      <c r="R119">
        <f t="shared" si="13"/>
        <v>1.3265420051984127</v>
      </c>
      <c r="S119">
        <f t="shared" si="16"/>
        <v>2.9092058376107156E-4</v>
      </c>
      <c r="T119">
        <f t="shared" si="17"/>
        <v>9.8912998478764336E-2</v>
      </c>
      <c r="U119">
        <f t="shared" si="18"/>
        <v>15.693567243682999</v>
      </c>
    </row>
    <row r="120" spans="1:21">
      <c r="A120">
        <f t="shared" si="14"/>
        <v>119</v>
      </c>
      <c r="B120">
        <f t="shared" si="15"/>
        <v>13.411199999999999</v>
      </c>
      <c r="C120" s="2">
        <f>Specification!$G$30</f>
        <v>109.96225200000001</v>
      </c>
      <c r="D120">
        <f>0.5*Specification!$K$4*Track!B120^2*Specification!$K$3*Specification!$K$2</f>
        <v>93.159842569492653</v>
      </c>
      <c r="E120">
        <v>0</v>
      </c>
      <c r="F120">
        <f>Specification!$C$23*9.81*SIN((E120*PI()/180))</f>
        <v>0</v>
      </c>
      <c r="G120" s="2">
        <f>IF(J120=1,VLOOKUP(K120,RPM!$E$2:$H$62,3,FALSE)-F120-E120-D120,IF(J120=2,VLOOKUP(K120,RPM!$H$2:$K$62,3,FALSE)-F120-E120-D120,IF(J120=3,VLOOKUP(K120,RPM!$K$2:$N$62,3,FALSE)-F120-E120-D120)))</f>
        <v>529.75118105255456</v>
      </c>
      <c r="H120" s="2">
        <f>IF(J120=1,Specification!$I$14,IF(J120=2,Specification!$I$15,IF(J120=3,Specification!$I$16)))</f>
        <v>578.8367922628039</v>
      </c>
      <c r="I120">
        <v>0</v>
      </c>
      <c r="J120">
        <v>3</v>
      </c>
      <c r="K120">
        <f>IF(J120=1,VLOOKUP(B120,RPM!$F$2:$H$62,3,TRUE),IF(J120=2,VLOOKUP(B120,RPM!$I$2:$K$62,3,TRUE),IF(J120=3,VLOOKUP(B120,RPM!$L$2:$N$62,3,TRUE))))</f>
        <v>4200</v>
      </c>
      <c r="L120">
        <f t="shared" si="11"/>
        <v>12.813922534911304</v>
      </c>
      <c r="M120">
        <f t="shared" si="10"/>
        <v>0</v>
      </c>
      <c r="N120">
        <f>VLOOKUP(K120,RPM!$A$2:$D$62,4,FALSE)</f>
        <v>18.835642857142858</v>
      </c>
      <c r="O120">
        <f>VLOOKUP(K120,RPM!$A$2:$D$62,3,FALSE)</f>
        <v>11.1</v>
      </c>
      <c r="P120">
        <f t="shared" si="12"/>
        <v>14.045738878571429</v>
      </c>
      <c r="Q120" cm="1">
        <f t="array" ref="Q120">_xlfn.XLOOKUP(O120,BSFC!$A$2:$A$24,_xlfn.XLOOKUP(K120,BSFC!$B$2:$O$2,BSFC!$B$2:$O$24,,-1),,-1)</f>
        <v>340</v>
      </c>
      <c r="R120">
        <f t="shared" si="13"/>
        <v>1.3265420051984127</v>
      </c>
      <c r="S120">
        <f t="shared" si="16"/>
        <v>2.9092058376107156E-4</v>
      </c>
      <c r="T120">
        <f t="shared" si="17"/>
        <v>9.8912998478764336E-2</v>
      </c>
      <c r="U120">
        <f t="shared" si="18"/>
        <v>15.792480242161764</v>
      </c>
    </row>
    <row r="121" spans="1:21">
      <c r="A121">
        <f t="shared" si="14"/>
        <v>120</v>
      </c>
      <c r="B121">
        <f t="shared" si="15"/>
        <v>13.411199999999999</v>
      </c>
      <c r="C121" s="2">
        <f>Specification!$G$30</f>
        <v>109.96225200000001</v>
      </c>
      <c r="D121">
        <f>0.5*Specification!$K$4*Track!B121^2*Specification!$K$3*Specification!$K$2</f>
        <v>93.159842569492653</v>
      </c>
      <c r="E121">
        <v>0</v>
      </c>
      <c r="F121">
        <f>Specification!$C$23*9.81*SIN((E121*PI()/180))</f>
        <v>0</v>
      </c>
      <c r="G121" s="2">
        <f>IF(J121=1,VLOOKUP(K121,RPM!$E$2:$H$62,3,FALSE)-F121-E121-D121,IF(J121=2,VLOOKUP(K121,RPM!$H$2:$K$62,3,FALSE)-F121-E121-D121,IF(J121=3,VLOOKUP(K121,RPM!$K$2:$N$62,3,FALSE)-F121-E121-D121)))</f>
        <v>529.75118105255456</v>
      </c>
      <c r="H121" s="2">
        <f>IF(J121=1,Specification!$I$14,IF(J121=2,Specification!$I$15,IF(J121=3,Specification!$I$16)))</f>
        <v>578.8367922628039</v>
      </c>
      <c r="I121">
        <v>0</v>
      </c>
      <c r="J121">
        <v>3</v>
      </c>
      <c r="K121">
        <f>IF(J121=1,VLOOKUP(B121,RPM!$F$2:$H$62,3,TRUE),IF(J121=2,VLOOKUP(B121,RPM!$I$2:$K$62,3,TRUE),IF(J121=3,VLOOKUP(B121,RPM!$L$2:$N$62,3,TRUE))))</f>
        <v>4200</v>
      </c>
      <c r="L121">
        <f t="shared" si="11"/>
        <v>12.888487077979784</v>
      </c>
      <c r="M121">
        <f t="shared" si="10"/>
        <v>0</v>
      </c>
      <c r="N121">
        <f>VLOOKUP(K121,RPM!$A$2:$D$62,4,FALSE)</f>
        <v>18.835642857142858</v>
      </c>
      <c r="O121">
        <f>VLOOKUP(K121,RPM!$A$2:$D$62,3,FALSE)</f>
        <v>11.1</v>
      </c>
      <c r="P121">
        <f t="shared" si="12"/>
        <v>14.045738878571429</v>
      </c>
      <c r="Q121" cm="1">
        <f t="array" ref="Q121">_xlfn.XLOOKUP(O121,BSFC!$A$2:$A$24,_xlfn.XLOOKUP(K121,BSFC!$B$2:$O$2,BSFC!$B$2:$O$24,,-1),,-1)</f>
        <v>340</v>
      </c>
      <c r="R121">
        <f t="shared" si="13"/>
        <v>1.3265420051984127</v>
      </c>
      <c r="S121">
        <f t="shared" si="16"/>
        <v>2.9092058376107156E-4</v>
      </c>
      <c r="T121">
        <f t="shared" si="17"/>
        <v>9.8912998478764336E-2</v>
      </c>
      <c r="U121">
        <f t="shared" si="18"/>
        <v>15.891393240640529</v>
      </c>
    </row>
    <row r="122" spans="1:21">
      <c r="A122">
        <f t="shared" si="14"/>
        <v>121</v>
      </c>
      <c r="B122">
        <f t="shared" si="15"/>
        <v>13.411199999999999</v>
      </c>
      <c r="C122" s="2">
        <f>Specification!$G$30</f>
        <v>109.96225200000001</v>
      </c>
      <c r="D122">
        <f>0.5*Specification!$K$4*Track!B122^2*Specification!$K$3*Specification!$K$2</f>
        <v>93.159842569492653</v>
      </c>
      <c r="E122">
        <v>0</v>
      </c>
      <c r="F122">
        <f>Specification!$C$23*9.81*SIN((E122*PI()/180))</f>
        <v>0</v>
      </c>
      <c r="G122" s="2">
        <f>IF(J122=1,VLOOKUP(K122,RPM!$E$2:$H$62,3,FALSE)-F122-E122-D122,IF(J122=2,VLOOKUP(K122,RPM!$H$2:$K$62,3,FALSE)-F122-E122-D122,IF(J122=3,VLOOKUP(K122,RPM!$K$2:$N$62,3,FALSE)-F122-E122-D122)))</f>
        <v>529.75118105255456</v>
      </c>
      <c r="H122" s="2">
        <f>IF(J122=1,Specification!$I$14,IF(J122=2,Specification!$I$15,IF(J122=3,Specification!$I$16)))</f>
        <v>578.8367922628039</v>
      </c>
      <c r="I122">
        <v>0</v>
      </c>
      <c r="J122">
        <v>3</v>
      </c>
      <c r="K122">
        <f>IF(J122=1,VLOOKUP(B122,RPM!$F$2:$H$62,3,TRUE),IF(J122=2,VLOOKUP(B122,RPM!$I$2:$K$62,3,TRUE),IF(J122=3,VLOOKUP(B122,RPM!$L$2:$N$62,3,TRUE))))</f>
        <v>4200</v>
      </c>
      <c r="L122">
        <f t="shared" si="11"/>
        <v>12.963051621048264</v>
      </c>
      <c r="M122">
        <f t="shared" si="10"/>
        <v>0</v>
      </c>
      <c r="N122">
        <f>VLOOKUP(K122,RPM!$A$2:$D$62,4,FALSE)</f>
        <v>18.835642857142858</v>
      </c>
      <c r="O122">
        <f>VLOOKUP(K122,RPM!$A$2:$D$62,3,FALSE)</f>
        <v>11.1</v>
      </c>
      <c r="P122">
        <f t="shared" si="12"/>
        <v>14.045738878571429</v>
      </c>
      <c r="Q122" cm="1">
        <f t="array" ref="Q122">_xlfn.XLOOKUP(O122,BSFC!$A$2:$A$24,_xlfn.XLOOKUP(K122,BSFC!$B$2:$O$2,BSFC!$B$2:$O$24,,-1),,-1)</f>
        <v>340</v>
      </c>
      <c r="R122">
        <f t="shared" si="13"/>
        <v>1.3265420051984127</v>
      </c>
      <c r="S122">
        <f t="shared" si="16"/>
        <v>2.9092058376107156E-4</v>
      </c>
      <c r="T122">
        <f t="shared" si="17"/>
        <v>9.8912998478764336E-2</v>
      </c>
      <c r="U122">
        <f t="shared" si="18"/>
        <v>15.990306239119294</v>
      </c>
    </row>
    <row r="123" spans="1:21">
      <c r="A123">
        <f t="shared" si="14"/>
        <v>122</v>
      </c>
      <c r="B123">
        <f t="shared" si="15"/>
        <v>13.411199999999999</v>
      </c>
      <c r="C123" s="2">
        <f>Specification!$G$30</f>
        <v>109.96225200000001</v>
      </c>
      <c r="D123">
        <f>0.5*Specification!$K$4*Track!B123^2*Specification!$K$3*Specification!$K$2</f>
        <v>93.159842569492653</v>
      </c>
      <c r="E123">
        <v>0</v>
      </c>
      <c r="F123">
        <f>Specification!$C$23*9.81*SIN((E123*PI()/180))</f>
        <v>0</v>
      </c>
      <c r="G123" s="2">
        <f>IF(J123=1,VLOOKUP(K123,RPM!$E$2:$H$62,3,FALSE)-F123-E123-D123,IF(J123=2,VLOOKUP(K123,RPM!$H$2:$K$62,3,FALSE)-F123-E123-D123,IF(J123=3,VLOOKUP(K123,RPM!$K$2:$N$62,3,FALSE)-F123-E123-D123)))</f>
        <v>529.75118105255456</v>
      </c>
      <c r="H123" s="2">
        <f>IF(J123=1,Specification!$I$14,IF(J123=2,Specification!$I$15,IF(J123=3,Specification!$I$16)))</f>
        <v>578.8367922628039</v>
      </c>
      <c r="I123">
        <v>0</v>
      </c>
      <c r="J123">
        <v>3</v>
      </c>
      <c r="K123">
        <f>IF(J123=1,VLOOKUP(B123,RPM!$F$2:$H$62,3,TRUE),IF(J123=2,VLOOKUP(B123,RPM!$I$2:$K$62,3,TRUE),IF(J123=3,VLOOKUP(B123,RPM!$L$2:$N$62,3,TRUE))))</f>
        <v>4200</v>
      </c>
      <c r="L123">
        <f t="shared" si="11"/>
        <v>13.037616164116743</v>
      </c>
      <c r="M123">
        <f t="shared" si="10"/>
        <v>0</v>
      </c>
      <c r="N123">
        <f>VLOOKUP(K123,RPM!$A$2:$D$62,4,FALSE)</f>
        <v>18.835642857142858</v>
      </c>
      <c r="O123">
        <f>VLOOKUP(K123,RPM!$A$2:$D$62,3,FALSE)</f>
        <v>11.1</v>
      </c>
      <c r="P123">
        <f t="shared" si="12"/>
        <v>14.045738878571429</v>
      </c>
      <c r="Q123" cm="1">
        <f t="array" ref="Q123">_xlfn.XLOOKUP(O123,BSFC!$A$2:$A$24,_xlfn.XLOOKUP(K123,BSFC!$B$2:$O$2,BSFC!$B$2:$O$24,,-1),,-1)</f>
        <v>340</v>
      </c>
      <c r="R123">
        <f t="shared" si="13"/>
        <v>1.3265420051984127</v>
      </c>
      <c r="S123">
        <f t="shared" si="16"/>
        <v>2.9092058376107156E-4</v>
      </c>
      <c r="T123">
        <f t="shared" si="17"/>
        <v>9.8912998478764336E-2</v>
      </c>
      <c r="U123">
        <f t="shared" si="18"/>
        <v>16.089219237598058</v>
      </c>
    </row>
    <row r="124" spans="1:21">
      <c r="A124">
        <f t="shared" si="14"/>
        <v>123</v>
      </c>
      <c r="B124">
        <f t="shared" si="15"/>
        <v>13.411199999999999</v>
      </c>
      <c r="C124" s="2">
        <f>Specification!$G$30</f>
        <v>109.96225200000001</v>
      </c>
      <c r="D124">
        <f>0.5*Specification!$K$4*Track!B124^2*Specification!$K$3*Specification!$K$2</f>
        <v>93.159842569492653</v>
      </c>
      <c r="E124">
        <v>0</v>
      </c>
      <c r="F124">
        <f>Specification!$C$23*9.81*SIN((E124*PI()/180))</f>
        <v>0</v>
      </c>
      <c r="G124" s="2">
        <f>IF(J124=1,VLOOKUP(K124,RPM!$E$2:$H$62,3,FALSE)-F124-E124-D124,IF(J124=2,VLOOKUP(K124,RPM!$H$2:$K$62,3,FALSE)-F124-E124-D124,IF(J124=3,VLOOKUP(K124,RPM!$K$2:$N$62,3,FALSE)-F124-E124-D124)))</f>
        <v>529.75118105255456</v>
      </c>
      <c r="H124" s="2">
        <f>IF(J124=1,Specification!$I$14,IF(J124=2,Specification!$I$15,IF(J124=3,Specification!$I$16)))</f>
        <v>578.8367922628039</v>
      </c>
      <c r="I124">
        <v>0</v>
      </c>
      <c r="J124">
        <v>3</v>
      </c>
      <c r="K124">
        <f>IF(J124=1,VLOOKUP(B124,RPM!$F$2:$H$62,3,TRUE),IF(J124=2,VLOOKUP(B124,RPM!$I$2:$K$62,3,TRUE),IF(J124=3,VLOOKUP(B124,RPM!$L$2:$N$62,3,TRUE))))</f>
        <v>4200</v>
      </c>
      <c r="L124">
        <f t="shared" si="11"/>
        <v>13.112180707185223</v>
      </c>
      <c r="M124">
        <f t="shared" si="10"/>
        <v>0</v>
      </c>
      <c r="N124">
        <f>VLOOKUP(K124,RPM!$A$2:$D$62,4,FALSE)</f>
        <v>18.835642857142858</v>
      </c>
      <c r="O124">
        <f>VLOOKUP(K124,RPM!$A$2:$D$62,3,FALSE)</f>
        <v>11.1</v>
      </c>
      <c r="P124">
        <f t="shared" si="12"/>
        <v>14.045738878571429</v>
      </c>
      <c r="Q124" cm="1">
        <f t="array" ref="Q124">_xlfn.XLOOKUP(O124,BSFC!$A$2:$A$24,_xlfn.XLOOKUP(K124,BSFC!$B$2:$O$2,BSFC!$B$2:$O$24,,-1),,-1)</f>
        <v>340</v>
      </c>
      <c r="R124">
        <f t="shared" si="13"/>
        <v>1.3265420051984127</v>
      </c>
      <c r="S124">
        <f t="shared" si="16"/>
        <v>2.9092058376107156E-4</v>
      </c>
      <c r="T124">
        <f t="shared" si="17"/>
        <v>9.8912998478764336E-2</v>
      </c>
      <c r="U124">
        <f t="shared" si="18"/>
        <v>16.188132236076822</v>
      </c>
    </row>
    <row r="125" spans="1:21">
      <c r="A125">
        <f t="shared" si="14"/>
        <v>124</v>
      </c>
      <c r="B125">
        <f t="shared" si="15"/>
        <v>13.411199999999999</v>
      </c>
      <c r="C125" s="2">
        <f>Specification!$G$30</f>
        <v>109.96225200000001</v>
      </c>
      <c r="D125">
        <f>0.5*Specification!$K$4*Track!B125^2*Specification!$K$3*Specification!$K$2</f>
        <v>93.159842569492653</v>
      </c>
      <c r="E125">
        <v>0</v>
      </c>
      <c r="F125">
        <f>Specification!$C$23*9.81*SIN((E125*PI()/180))</f>
        <v>0</v>
      </c>
      <c r="G125" s="2">
        <f>IF(J125=1,VLOOKUP(K125,RPM!$E$2:$H$62,3,FALSE)-F125-E125-D125,IF(J125=2,VLOOKUP(K125,RPM!$H$2:$K$62,3,FALSE)-F125-E125-D125,IF(J125=3,VLOOKUP(K125,RPM!$K$2:$N$62,3,FALSE)-F125-E125-D125)))</f>
        <v>529.75118105255456</v>
      </c>
      <c r="H125" s="2">
        <f>IF(J125=1,Specification!$I$14,IF(J125=2,Specification!$I$15,IF(J125=3,Specification!$I$16)))</f>
        <v>578.8367922628039</v>
      </c>
      <c r="I125">
        <v>0</v>
      </c>
      <c r="J125">
        <v>3</v>
      </c>
      <c r="K125">
        <f>IF(J125=1,VLOOKUP(B125,RPM!$F$2:$H$62,3,TRUE),IF(J125=2,VLOOKUP(B125,RPM!$I$2:$K$62,3,TRUE),IF(J125=3,VLOOKUP(B125,RPM!$L$2:$N$62,3,TRUE))))</f>
        <v>4200</v>
      </c>
      <c r="L125">
        <f t="shared" si="11"/>
        <v>13.186745250253702</v>
      </c>
      <c r="M125">
        <f t="shared" si="10"/>
        <v>0</v>
      </c>
      <c r="N125">
        <f>VLOOKUP(K125,RPM!$A$2:$D$62,4,FALSE)</f>
        <v>18.835642857142858</v>
      </c>
      <c r="O125">
        <f>VLOOKUP(K125,RPM!$A$2:$D$62,3,FALSE)</f>
        <v>11.1</v>
      </c>
      <c r="P125">
        <f t="shared" si="12"/>
        <v>14.045738878571429</v>
      </c>
      <c r="Q125" cm="1">
        <f t="array" ref="Q125">_xlfn.XLOOKUP(O125,BSFC!$A$2:$A$24,_xlfn.XLOOKUP(K125,BSFC!$B$2:$O$2,BSFC!$B$2:$O$24,,-1),,-1)</f>
        <v>340</v>
      </c>
      <c r="R125">
        <f t="shared" si="13"/>
        <v>1.3265420051984127</v>
      </c>
      <c r="S125">
        <f t="shared" si="16"/>
        <v>2.9092058376107156E-4</v>
      </c>
      <c r="T125">
        <f t="shared" si="17"/>
        <v>9.8912998478764336E-2</v>
      </c>
      <c r="U125">
        <f t="shared" si="18"/>
        <v>16.287045234555585</v>
      </c>
    </row>
    <row r="126" spans="1:21">
      <c r="A126">
        <f t="shared" si="14"/>
        <v>125</v>
      </c>
      <c r="B126">
        <f t="shared" si="15"/>
        <v>13.411199999999999</v>
      </c>
      <c r="C126" s="2">
        <f>Specification!$G$30</f>
        <v>109.96225200000001</v>
      </c>
      <c r="D126">
        <f>0.5*Specification!$K$4*Track!B126^2*Specification!$K$3*Specification!$K$2</f>
        <v>93.159842569492653</v>
      </c>
      <c r="E126">
        <v>0</v>
      </c>
      <c r="F126">
        <f>Specification!$C$23*9.81*SIN((E126*PI()/180))</f>
        <v>0</v>
      </c>
      <c r="G126" s="2">
        <f>IF(J126=1,VLOOKUP(K126,RPM!$E$2:$H$62,3,FALSE)-F126-E126-D126,IF(J126=2,VLOOKUP(K126,RPM!$H$2:$K$62,3,FALSE)-F126-E126-D126,IF(J126=3,VLOOKUP(K126,RPM!$K$2:$N$62,3,FALSE)-F126-E126-D126)))</f>
        <v>529.75118105255456</v>
      </c>
      <c r="H126" s="2">
        <f>IF(J126=1,Specification!$I$14,IF(J126=2,Specification!$I$15,IF(J126=3,Specification!$I$16)))</f>
        <v>578.8367922628039</v>
      </c>
      <c r="I126">
        <v>0</v>
      </c>
      <c r="J126">
        <v>3</v>
      </c>
      <c r="K126">
        <f>IF(J126=1,VLOOKUP(B126,RPM!$F$2:$H$62,3,TRUE),IF(J126=2,VLOOKUP(B126,RPM!$I$2:$K$62,3,TRUE),IF(J126=3,VLOOKUP(B126,RPM!$L$2:$N$62,3,TRUE))))</f>
        <v>4200</v>
      </c>
      <c r="L126">
        <f t="shared" si="11"/>
        <v>13.261309793322182</v>
      </c>
      <c r="M126">
        <f t="shared" si="10"/>
        <v>0</v>
      </c>
      <c r="N126">
        <f>VLOOKUP(K126,RPM!$A$2:$D$62,4,FALSE)</f>
        <v>18.835642857142858</v>
      </c>
      <c r="O126">
        <f>VLOOKUP(K126,RPM!$A$2:$D$62,3,FALSE)</f>
        <v>11.1</v>
      </c>
      <c r="P126">
        <f t="shared" si="12"/>
        <v>14.045738878571429</v>
      </c>
      <c r="Q126" cm="1">
        <f t="array" ref="Q126">_xlfn.XLOOKUP(O126,BSFC!$A$2:$A$24,_xlfn.XLOOKUP(K126,BSFC!$B$2:$O$2,BSFC!$B$2:$O$24,,-1),,-1)</f>
        <v>340</v>
      </c>
      <c r="R126">
        <f t="shared" si="13"/>
        <v>1.3265420051984127</v>
      </c>
      <c r="S126">
        <f t="shared" si="16"/>
        <v>2.9092058376107156E-4</v>
      </c>
      <c r="T126">
        <f t="shared" si="17"/>
        <v>9.8912998478764336E-2</v>
      </c>
      <c r="U126">
        <f t="shared" si="18"/>
        <v>16.385958233034348</v>
      </c>
    </row>
    <row r="127" spans="1:21">
      <c r="A127">
        <f t="shared" si="14"/>
        <v>126</v>
      </c>
      <c r="B127">
        <f t="shared" si="15"/>
        <v>13.411199999999999</v>
      </c>
      <c r="C127" s="2">
        <f>Specification!$G$30</f>
        <v>109.96225200000001</v>
      </c>
      <c r="D127">
        <f>0.5*Specification!$K$4*Track!B127^2*Specification!$K$3*Specification!$K$2</f>
        <v>93.159842569492653</v>
      </c>
      <c r="E127">
        <v>0</v>
      </c>
      <c r="F127">
        <f>Specification!$C$23*9.81*SIN((E127*PI()/180))</f>
        <v>0</v>
      </c>
      <c r="G127" s="2">
        <f>IF(J127=1,VLOOKUP(K127,RPM!$E$2:$H$62,3,FALSE)-F127-E127-D127,IF(J127=2,VLOOKUP(K127,RPM!$H$2:$K$62,3,FALSE)-F127-E127-D127,IF(J127=3,VLOOKUP(K127,RPM!$K$2:$N$62,3,FALSE)-F127-E127-D127)))</f>
        <v>529.75118105255456</v>
      </c>
      <c r="H127" s="2">
        <f>IF(J127=1,Specification!$I$14,IF(J127=2,Specification!$I$15,IF(J127=3,Specification!$I$16)))</f>
        <v>578.8367922628039</v>
      </c>
      <c r="I127">
        <v>0</v>
      </c>
      <c r="J127">
        <v>3</v>
      </c>
      <c r="K127">
        <f>IF(J127=1,VLOOKUP(B127,RPM!$F$2:$H$62,3,TRUE),IF(J127=2,VLOOKUP(B127,RPM!$I$2:$K$62,3,TRUE),IF(J127=3,VLOOKUP(B127,RPM!$L$2:$N$62,3,TRUE))))</f>
        <v>4200</v>
      </c>
      <c r="L127">
        <f t="shared" si="11"/>
        <v>13.335874336390662</v>
      </c>
      <c r="M127">
        <f t="shared" si="10"/>
        <v>0</v>
      </c>
      <c r="N127">
        <f>VLOOKUP(K127,RPM!$A$2:$D$62,4,FALSE)</f>
        <v>18.835642857142858</v>
      </c>
      <c r="O127">
        <f>VLOOKUP(K127,RPM!$A$2:$D$62,3,FALSE)</f>
        <v>11.1</v>
      </c>
      <c r="P127">
        <f t="shared" si="12"/>
        <v>14.045738878571429</v>
      </c>
      <c r="Q127" cm="1">
        <f t="array" ref="Q127">_xlfn.XLOOKUP(O127,BSFC!$A$2:$A$24,_xlfn.XLOOKUP(K127,BSFC!$B$2:$O$2,BSFC!$B$2:$O$24,,-1),,-1)</f>
        <v>340</v>
      </c>
      <c r="R127">
        <f t="shared" si="13"/>
        <v>1.3265420051984127</v>
      </c>
      <c r="S127">
        <f t="shared" si="16"/>
        <v>2.9092058376107156E-4</v>
      </c>
      <c r="T127">
        <f t="shared" si="17"/>
        <v>9.8912998478764336E-2</v>
      </c>
      <c r="U127">
        <f t="shared" si="18"/>
        <v>16.484871231513111</v>
      </c>
    </row>
    <row r="128" spans="1:21">
      <c r="A128">
        <f t="shared" si="14"/>
        <v>127</v>
      </c>
      <c r="B128">
        <f t="shared" si="15"/>
        <v>13.411199999999999</v>
      </c>
      <c r="C128" s="2">
        <f>Specification!$G$30</f>
        <v>109.96225200000001</v>
      </c>
      <c r="D128">
        <f>0.5*Specification!$K$4*Track!B128^2*Specification!$K$3*Specification!$K$2</f>
        <v>93.159842569492653</v>
      </c>
      <c r="E128">
        <v>0</v>
      </c>
      <c r="F128">
        <f>Specification!$C$23*9.81*SIN((E128*PI()/180))</f>
        <v>0</v>
      </c>
      <c r="G128" s="2">
        <f>IF(J128=1,VLOOKUP(K128,RPM!$E$2:$H$62,3,FALSE)-F128-E128-D128,IF(J128=2,VLOOKUP(K128,RPM!$H$2:$K$62,3,FALSE)-F128-E128-D128,IF(J128=3,VLOOKUP(K128,RPM!$K$2:$N$62,3,FALSE)-F128-E128-D128)))</f>
        <v>529.75118105255456</v>
      </c>
      <c r="H128" s="2">
        <f>IF(J128=1,Specification!$I$14,IF(J128=2,Specification!$I$15,IF(J128=3,Specification!$I$16)))</f>
        <v>578.8367922628039</v>
      </c>
      <c r="I128">
        <v>0</v>
      </c>
      <c r="J128">
        <v>3</v>
      </c>
      <c r="K128">
        <f>IF(J128=1,VLOOKUP(B128,RPM!$F$2:$H$62,3,TRUE),IF(J128=2,VLOOKUP(B128,RPM!$I$2:$K$62,3,TRUE),IF(J128=3,VLOOKUP(B128,RPM!$L$2:$N$62,3,TRUE))))</f>
        <v>4200</v>
      </c>
      <c r="L128">
        <f t="shared" si="11"/>
        <v>13.410438879459141</v>
      </c>
      <c r="M128">
        <f t="shared" si="10"/>
        <v>0</v>
      </c>
      <c r="N128">
        <f>VLOOKUP(K128,RPM!$A$2:$D$62,4,FALSE)</f>
        <v>18.835642857142858</v>
      </c>
      <c r="O128">
        <f>VLOOKUP(K128,RPM!$A$2:$D$62,3,FALSE)</f>
        <v>11.1</v>
      </c>
      <c r="P128">
        <f t="shared" si="12"/>
        <v>14.045738878571429</v>
      </c>
      <c r="Q128" cm="1">
        <f t="array" ref="Q128">_xlfn.XLOOKUP(O128,BSFC!$A$2:$A$24,_xlfn.XLOOKUP(K128,BSFC!$B$2:$O$2,BSFC!$B$2:$O$24,,-1),,-1)</f>
        <v>340</v>
      </c>
      <c r="R128">
        <f t="shared" si="13"/>
        <v>1.3265420051984127</v>
      </c>
      <c r="S128">
        <f t="shared" si="16"/>
        <v>2.9092058376107156E-4</v>
      </c>
      <c r="T128">
        <f t="shared" si="17"/>
        <v>9.8912998478764336E-2</v>
      </c>
      <c r="U128">
        <f t="shared" si="18"/>
        <v>16.583784229991874</v>
      </c>
    </row>
    <row r="129" spans="1:21">
      <c r="A129">
        <f t="shared" si="14"/>
        <v>128</v>
      </c>
      <c r="B129">
        <f t="shared" si="15"/>
        <v>13.411199999999999</v>
      </c>
      <c r="C129" s="2">
        <f>Specification!$G$30</f>
        <v>109.96225200000001</v>
      </c>
      <c r="D129">
        <f>0.5*Specification!$K$4*Track!B129^2*Specification!$K$3*Specification!$K$2</f>
        <v>93.159842569492653</v>
      </c>
      <c r="E129">
        <v>0</v>
      </c>
      <c r="F129">
        <f>Specification!$C$23*9.81*SIN((E129*PI()/180))</f>
        <v>0</v>
      </c>
      <c r="G129" s="2">
        <f>IF(J129=1,VLOOKUP(K129,RPM!$E$2:$H$62,3,FALSE)-F129-E129-D129,IF(J129=2,VLOOKUP(K129,RPM!$H$2:$K$62,3,FALSE)-F129-E129-D129,IF(J129=3,VLOOKUP(K129,RPM!$K$2:$N$62,3,FALSE)-F129-E129-D129)))</f>
        <v>529.75118105255456</v>
      </c>
      <c r="H129" s="2">
        <f>IF(J129=1,Specification!$I$14,IF(J129=2,Specification!$I$15,IF(J129=3,Specification!$I$16)))</f>
        <v>578.8367922628039</v>
      </c>
      <c r="I129">
        <v>0</v>
      </c>
      <c r="J129">
        <v>3</v>
      </c>
      <c r="K129">
        <f>IF(J129=1,VLOOKUP(B129,RPM!$F$2:$H$62,3,TRUE),IF(J129=2,VLOOKUP(B129,RPM!$I$2:$K$62,3,TRUE),IF(J129=3,VLOOKUP(B129,RPM!$L$2:$N$62,3,TRUE))))</f>
        <v>4200</v>
      </c>
      <c r="L129">
        <f t="shared" si="11"/>
        <v>13.485003422527621</v>
      </c>
      <c r="M129">
        <f t="shared" si="10"/>
        <v>0</v>
      </c>
      <c r="N129">
        <f>VLOOKUP(K129,RPM!$A$2:$D$62,4,FALSE)</f>
        <v>18.835642857142858</v>
      </c>
      <c r="O129">
        <f>VLOOKUP(K129,RPM!$A$2:$D$62,3,FALSE)</f>
        <v>11.1</v>
      </c>
      <c r="P129">
        <f t="shared" si="12"/>
        <v>14.045738878571429</v>
      </c>
      <c r="Q129" cm="1">
        <f t="array" ref="Q129">_xlfn.XLOOKUP(O129,BSFC!$A$2:$A$24,_xlfn.XLOOKUP(K129,BSFC!$B$2:$O$2,BSFC!$B$2:$O$24,,-1),,-1)</f>
        <v>340</v>
      </c>
      <c r="R129">
        <f t="shared" si="13"/>
        <v>1.3265420051984127</v>
      </c>
      <c r="S129">
        <f t="shared" si="16"/>
        <v>2.9092058376107156E-4</v>
      </c>
      <c r="T129">
        <f t="shared" si="17"/>
        <v>9.8912998478764336E-2</v>
      </c>
      <c r="U129">
        <f t="shared" si="18"/>
        <v>16.682697228470637</v>
      </c>
    </row>
    <row r="130" spans="1:21">
      <c r="A130">
        <f t="shared" si="14"/>
        <v>129</v>
      </c>
      <c r="B130">
        <f t="shared" si="15"/>
        <v>13.411199999999999</v>
      </c>
      <c r="C130" s="2">
        <f>Specification!$G$30</f>
        <v>109.96225200000001</v>
      </c>
      <c r="D130">
        <f>0.5*Specification!$K$4*Track!B130^2*Specification!$K$3*Specification!$K$2</f>
        <v>93.159842569492653</v>
      </c>
      <c r="E130">
        <v>0</v>
      </c>
      <c r="F130">
        <f>Specification!$C$23*9.81*SIN((E130*PI()/180))</f>
        <v>0</v>
      </c>
      <c r="G130" s="2">
        <f>IF(J130=1,VLOOKUP(K130,RPM!$E$2:$H$62,3,FALSE)-F130-E130-D130,IF(J130=2,VLOOKUP(K130,RPM!$H$2:$K$62,3,FALSE)-F130-E130-D130,IF(J130=3,VLOOKUP(K130,RPM!$K$2:$N$62,3,FALSE)-F130-E130-D130)))</f>
        <v>529.75118105255456</v>
      </c>
      <c r="H130" s="2">
        <f>IF(J130=1,Specification!$I$14,IF(J130=2,Specification!$I$15,IF(J130=3,Specification!$I$16)))</f>
        <v>578.8367922628039</v>
      </c>
      <c r="I130">
        <v>0</v>
      </c>
      <c r="J130">
        <v>3</v>
      </c>
      <c r="K130">
        <f>IF(J130=1,VLOOKUP(B130,RPM!$F$2:$H$62,3,TRUE),IF(J130=2,VLOOKUP(B130,RPM!$I$2:$K$62,3,TRUE),IF(J130=3,VLOOKUP(B130,RPM!$L$2:$N$62,3,TRUE))))</f>
        <v>4200</v>
      </c>
      <c r="L130">
        <f t="shared" si="11"/>
        <v>13.5595679655961</v>
      </c>
      <c r="M130">
        <f t="shared" ref="M130:M193" si="19">TAN(E130*PI()/180)+M129</f>
        <v>0</v>
      </c>
      <c r="N130">
        <f>VLOOKUP(K130,RPM!$A$2:$D$62,4,FALSE)</f>
        <v>18.835642857142858</v>
      </c>
      <c r="O130">
        <f>VLOOKUP(K130,RPM!$A$2:$D$62,3,FALSE)</f>
        <v>11.1</v>
      </c>
      <c r="P130">
        <f t="shared" si="12"/>
        <v>14.045738878571429</v>
      </c>
      <c r="Q130" cm="1">
        <f t="array" ref="Q130">_xlfn.XLOOKUP(O130,BSFC!$A$2:$A$24,_xlfn.XLOOKUP(K130,BSFC!$B$2:$O$2,BSFC!$B$2:$O$24,,-1),,-1)</f>
        <v>340</v>
      </c>
      <c r="R130">
        <f t="shared" si="13"/>
        <v>1.3265420051984127</v>
      </c>
      <c r="S130">
        <f t="shared" si="16"/>
        <v>2.9092058376107156E-4</v>
      </c>
      <c r="T130">
        <f t="shared" si="17"/>
        <v>9.8912998478764336E-2</v>
      </c>
      <c r="U130">
        <f t="shared" si="18"/>
        <v>16.7816102269494</v>
      </c>
    </row>
    <row r="131" spans="1:21">
      <c r="A131">
        <f t="shared" si="14"/>
        <v>130</v>
      </c>
      <c r="B131">
        <f t="shared" si="15"/>
        <v>13.411199999999999</v>
      </c>
      <c r="C131" s="2">
        <f>Specification!$G$30</f>
        <v>109.96225200000001</v>
      </c>
      <c r="D131">
        <f>0.5*Specification!$K$4*Track!B131^2*Specification!$K$3*Specification!$K$2</f>
        <v>93.159842569492653</v>
      </c>
      <c r="E131">
        <v>0</v>
      </c>
      <c r="F131">
        <f>Specification!$C$23*9.81*SIN((E131*PI()/180))</f>
        <v>0</v>
      </c>
      <c r="G131" s="2">
        <f>IF(J131=1,VLOOKUP(K131,RPM!$E$2:$H$62,3,FALSE)-F131-E131-D131,IF(J131=2,VLOOKUP(K131,RPM!$H$2:$K$62,3,FALSE)-F131-E131-D131,IF(J131=3,VLOOKUP(K131,RPM!$K$2:$N$62,3,FALSE)-F131-E131-D131)))</f>
        <v>529.75118105255456</v>
      </c>
      <c r="H131" s="2">
        <f>IF(J131=1,Specification!$I$14,IF(J131=2,Specification!$I$15,IF(J131=3,Specification!$I$16)))</f>
        <v>578.8367922628039</v>
      </c>
      <c r="I131">
        <v>0</v>
      </c>
      <c r="J131">
        <v>3</v>
      </c>
      <c r="K131">
        <f>IF(J131=1,VLOOKUP(B131,RPM!$F$2:$H$62,3,TRUE),IF(J131=2,VLOOKUP(B131,RPM!$I$2:$K$62,3,TRUE),IF(J131=3,VLOOKUP(B131,RPM!$L$2:$N$62,3,TRUE))))</f>
        <v>4200</v>
      </c>
      <c r="L131">
        <f t="shared" ref="L131:L194" si="20">IF(I131=0,ABS(1/B131)+L130,ABS((B132-B131)/I131)+L130)</f>
        <v>13.63413250866458</v>
      </c>
      <c r="M131">
        <f t="shared" si="19"/>
        <v>0</v>
      </c>
      <c r="N131">
        <f>VLOOKUP(K131,RPM!$A$2:$D$62,4,FALSE)</f>
        <v>18.835642857142858</v>
      </c>
      <c r="O131">
        <f>VLOOKUP(K131,RPM!$A$2:$D$62,3,FALSE)</f>
        <v>11.1</v>
      </c>
      <c r="P131">
        <f t="shared" ref="P131:P194" si="21">N131*0.7457</f>
        <v>14.045738878571429</v>
      </c>
      <c r="Q131" cm="1">
        <f t="array" ref="Q131">_xlfn.XLOOKUP(O131,BSFC!$A$2:$A$24,_xlfn.XLOOKUP(K131,BSFC!$B$2:$O$2,BSFC!$B$2:$O$24,,-1),,-1)</f>
        <v>340</v>
      </c>
      <c r="R131">
        <f t="shared" ref="R131:R194" si="22">Q131*P131/3600</f>
        <v>1.3265420051984127</v>
      </c>
      <c r="S131">
        <f t="shared" si="16"/>
        <v>2.9092058376107156E-4</v>
      </c>
      <c r="T131">
        <f t="shared" si="17"/>
        <v>9.8912998478764336E-2</v>
      </c>
      <c r="U131">
        <f t="shared" si="18"/>
        <v>16.880523225428163</v>
      </c>
    </row>
    <row r="132" spans="1:21">
      <c r="A132">
        <f t="shared" ref="A132:A195" si="23">A131+1</f>
        <v>131</v>
      </c>
      <c r="B132">
        <f t="shared" ref="B132:B195" si="24">IF(SQRT(B131^2+2*I131)&gt;13.4112,13.4112,SQRT(B131^2+2*I131))</f>
        <v>13.411199999999999</v>
      </c>
      <c r="C132" s="2">
        <f>Specification!$G$30</f>
        <v>109.96225200000001</v>
      </c>
      <c r="D132">
        <f>0.5*Specification!$K$4*Track!B132^2*Specification!$K$3*Specification!$K$2</f>
        <v>93.159842569492653</v>
      </c>
      <c r="E132">
        <v>0</v>
      </c>
      <c r="F132">
        <f>Specification!$C$23*9.81*SIN((E132*PI()/180))</f>
        <v>0</v>
      </c>
      <c r="G132" s="2">
        <f>IF(J132=1,VLOOKUP(K132,RPM!$E$2:$H$62,3,FALSE)-F132-E132-D132,IF(J132=2,VLOOKUP(K132,RPM!$H$2:$K$62,3,FALSE)-F132-E132-D132,IF(J132=3,VLOOKUP(K132,RPM!$K$2:$N$62,3,FALSE)-F132-E132-D132)))</f>
        <v>529.75118105255456</v>
      </c>
      <c r="H132" s="2">
        <f>IF(J132=1,Specification!$I$14,IF(J132=2,Specification!$I$15,IF(J132=3,Specification!$I$16)))</f>
        <v>578.8367922628039</v>
      </c>
      <c r="I132">
        <v>0</v>
      </c>
      <c r="J132">
        <v>3</v>
      </c>
      <c r="K132">
        <f>IF(J132=1,VLOOKUP(B132,RPM!$F$2:$H$62,3,TRUE),IF(J132=2,VLOOKUP(B132,RPM!$I$2:$K$62,3,TRUE),IF(J132=3,VLOOKUP(B132,RPM!$L$2:$N$62,3,TRUE))))</f>
        <v>4200</v>
      </c>
      <c r="L132">
        <f t="shared" si="20"/>
        <v>13.70869705173306</v>
      </c>
      <c r="M132">
        <f t="shared" si="19"/>
        <v>0</v>
      </c>
      <c r="N132">
        <f>VLOOKUP(K132,RPM!$A$2:$D$62,4,FALSE)</f>
        <v>18.835642857142858</v>
      </c>
      <c r="O132">
        <f>VLOOKUP(K132,RPM!$A$2:$D$62,3,FALSE)</f>
        <v>11.1</v>
      </c>
      <c r="P132">
        <f t="shared" si="21"/>
        <v>14.045738878571429</v>
      </c>
      <c r="Q132" cm="1">
        <f t="array" ref="Q132">_xlfn.XLOOKUP(O132,BSFC!$A$2:$A$24,_xlfn.XLOOKUP(K132,BSFC!$B$2:$O$2,BSFC!$B$2:$O$24,,-1),,-1)</f>
        <v>340</v>
      </c>
      <c r="R132">
        <f t="shared" si="22"/>
        <v>1.3265420051984127</v>
      </c>
      <c r="S132">
        <f t="shared" ref="S132:S195" si="25">(L132-L131)/3600*P132</f>
        <v>2.9092058376107156E-4</v>
      </c>
      <c r="T132">
        <f t="shared" ref="T132:T195" si="26">S132*Q132</f>
        <v>9.8912998478764336E-2</v>
      </c>
      <c r="U132">
        <f t="shared" ref="U132:U195" si="27">U131+T132</f>
        <v>16.979436223906927</v>
      </c>
    </row>
    <row r="133" spans="1:21">
      <c r="A133">
        <f t="shared" si="23"/>
        <v>132</v>
      </c>
      <c r="B133">
        <f t="shared" si="24"/>
        <v>13.411199999999999</v>
      </c>
      <c r="C133" s="2">
        <f>Specification!$G$30</f>
        <v>109.96225200000001</v>
      </c>
      <c r="D133">
        <f>0.5*Specification!$K$4*Track!B133^2*Specification!$K$3*Specification!$K$2</f>
        <v>93.159842569492653</v>
      </c>
      <c r="E133">
        <v>0</v>
      </c>
      <c r="F133">
        <f>Specification!$C$23*9.81*SIN((E133*PI()/180))</f>
        <v>0</v>
      </c>
      <c r="G133" s="2">
        <f>IF(J133=1,VLOOKUP(K133,RPM!$E$2:$H$62,3,FALSE)-F133-E133-D133,IF(J133=2,VLOOKUP(K133,RPM!$H$2:$K$62,3,FALSE)-F133-E133-D133,IF(J133=3,VLOOKUP(K133,RPM!$K$2:$N$62,3,FALSE)-F133-E133-D133)))</f>
        <v>529.75118105255456</v>
      </c>
      <c r="H133" s="2">
        <f>IF(J133=1,Specification!$I$14,IF(J133=2,Specification!$I$15,IF(J133=3,Specification!$I$16)))</f>
        <v>578.8367922628039</v>
      </c>
      <c r="I133">
        <v>0</v>
      </c>
      <c r="J133">
        <v>3</v>
      </c>
      <c r="K133">
        <f>IF(J133=1,VLOOKUP(B133,RPM!$F$2:$H$62,3,TRUE),IF(J133=2,VLOOKUP(B133,RPM!$I$2:$K$62,3,TRUE),IF(J133=3,VLOOKUP(B133,RPM!$L$2:$N$62,3,TRUE))))</f>
        <v>4200</v>
      </c>
      <c r="L133">
        <f t="shared" si="20"/>
        <v>13.783261594801539</v>
      </c>
      <c r="M133">
        <f t="shared" si="19"/>
        <v>0</v>
      </c>
      <c r="N133">
        <f>VLOOKUP(K133,RPM!$A$2:$D$62,4,FALSE)</f>
        <v>18.835642857142858</v>
      </c>
      <c r="O133">
        <f>VLOOKUP(K133,RPM!$A$2:$D$62,3,FALSE)</f>
        <v>11.1</v>
      </c>
      <c r="P133">
        <f t="shared" si="21"/>
        <v>14.045738878571429</v>
      </c>
      <c r="Q133" cm="1">
        <f t="array" ref="Q133">_xlfn.XLOOKUP(O133,BSFC!$A$2:$A$24,_xlfn.XLOOKUP(K133,BSFC!$B$2:$O$2,BSFC!$B$2:$O$24,,-1),,-1)</f>
        <v>340</v>
      </c>
      <c r="R133">
        <f t="shared" si="22"/>
        <v>1.3265420051984127</v>
      </c>
      <c r="S133">
        <f t="shared" si="25"/>
        <v>2.9092058376107156E-4</v>
      </c>
      <c r="T133">
        <f t="shared" si="26"/>
        <v>9.8912998478764336E-2</v>
      </c>
      <c r="U133">
        <f t="shared" si="27"/>
        <v>17.07834922238569</v>
      </c>
    </row>
    <row r="134" spans="1:21">
      <c r="A134">
        <f t="shared" si="23"/>
        <v>133</v>
      </c>
      <c r="B134">
        <f t="shared" si="24"/>
        <v>13.411199999999999</v>
      </c>
      <c r="C134" s="2">
        <f>Specification!$G$30</f>
        <v>109.96225200000001</v>
      </c>
      <c r="D134">
        <f>0.5*Specification!$K$4*Track!B134^2*Specification!$K$3*Specification!$K$2</f>
        <v>93.159842569492653</v>
      </c>
      <c r="E134">
        <v>0</v>
      </c>
      <c r="F134">
        <f>Specification!$C$23*9.81*SIN((E134*PI()/180))</f>
        <v>0</v>
      </c>
      <c r="G134" s="2">
        <f>IF(J134=1,VLOOKUP(K134,RPM!$E$2:$H$62,3,FALSE)-F134-E134-D134,IF(J134=2,VLOOKUP(K134,RPM!$H$2:$K$62,3,FALSE)-F134-E134-D134,IF(J134=3,VLOOKUP(K134,RPM!$K$2:$N$62,3,FALSE)-F134-E134-D134)))</f>
        <v>529.75118105255456</v>
      </c>
      <c r="H134" s="2">
        <f>IF(J134=1,Specification!$I$14,IF(J134=2,Specification!$I$15,IF(J134=3,Specification!$I$16)))</f>
        <v>578.8367922628039</v>
      </c>
      <c r="I134">
        <v>0</v>
      </c>
      <c r="J134">
        <v>3</v>
      </c>
      <c r="K134">
        <f>IF(J134=1,VLOOKUP(B134,RPM!$F$2:$H$62,3,TRUE),IF(J134=2,VLOOKUP(B134,RPM!$I$2:$K$62,3,TRUE),IF(J134=3,VLOOKUP(B134,RPM!$L$2:$N$62,3,TRUE))))</f>
        <v>4200</v>
      </c>
      <c r="L134">
        <f t="shared" si="20"/>
        <v>13.857826137870019</v>
      </c>
      <c r="M134">
        <f t="shared" si="19"/>
        <v>0</v>
      </c>
      <c r="N134">
        <f>VLOOKUP(K134,RPM!$A$2:$D$62,4,FALSE)</f>
        <v>18.835642857142858</v>
      </c>
      <c r="O134">
        <f>VLOOKUP(K134,RPM!$A$2:$D$62,3,FALSE)</f>
        <v>11.1</v>
      </c>
      <c r="P134">
        <f t="shared" si="21"/>
        <v>14.045738878571429</v>
      </c>
      <c r="Q134" cm="1">
        <f t="array" ref="Q134">_xlfn.XLOOKUP(O134,BSFC!$A$2:$A$24,_xlfn.XLOOKUP(K134,BSFC!$B$2:$O$2,BSFC!$B$2:$O$24,,-1),,-1)</f>
        <v>340</v>
      </c>
      <c r="R134">
        <f t="shared" si="22"/>
        <v>1.3265420051984127</v>
      </c>
      <c r="S134">
        <f t="shared" si="25"/>
        <v>2.9092058376107156E-4</v>
      </c>
      <c r="T134">
        <f t="shared" si="26"/>
        <v>9.8912998478764336E-2</v>
      </c>
      <c r="U134">
        <f t="shared" si="27"/>
        <v>17.177262220864453</v>
      </c>
    </row>
    <row r="135" spans="1:21">
      <c r="A135">
        <f t="shared" si="23"/>
        <v>134</v>
      </c>
      <c r="B135">
        <f t="shared" si="24"/>
        <v>13.411199999999999</v>
      </c>
      <c r="C135" s="2">
        <f>Specification!$G$30</f>
        <v>109.96225200000001</v>
      </c>
      <c r="D135">
        <f>0.5*Specification!$K$4*Track!B135^2*Specification!$K$3*Specification!$K$2</f>
        <v>93.159842569492653</v>
      </c>
      <c r="E135">
        <v>0</v>
      </c>
      <c r="F135">
        <f>Specification!$C$23*9.81*SIN((E135*PI()/180))</f>
        <v>0</v>
      </c>
      <c r="G135" s="2">
        <f>IF(J135=1,VLOOKUP(K135,RPM!$E$2:$H$62,3,FALSE)-F135-E135-D135,IF(J135=2,VLOOKUP(K135,RPM!$H$2:$K$62,3,FALSE)-F135-E135-D135,IF(J135=3,VLOOKUP(K135,RPM!$K$2:$N$62,3,FALSE)-F135-E135-D135)))</f>
        <v>529.75118105255456</v>
      </c>
      <c r="H135" s="2">
        <f>IF(J135=1,Specification!$I$14,IF(J135=2,Specification!$I$15,IF(J135=3,Specification!$I$16)))</f>
        <v>578.8367922628039</v>
      </c>
      <c r="I135">
        <v>0</v>
      </c>
      <c r="J135">
        <v>3</v>
      </c>
      <c r="K135">
        <f>IF(J135=1,VLOOKUP(B135,RPM!$F$2:$H$62,3,TRUE),IF(J135=2,VLOOKUP(B135,RPM!$I$2:$K$62,3,TRUE),IF(J135=3,VLOOKUP(B135,RPM!$L$2:$N$62,3,TRUE))))</f>
        <v>4200</v>
      </c>
      <c r="L135">
        <f t="shared" si="20"/>
        <v>13.932390680938498</v>
      </c>
      <c r="M135">
        <f t="shared" si="19"/>
        <v>0</v>
      </c>
      <c r="N135">
        <f>VLOOKUP(K135,RPM!$A$2:$D$62,4,FALSE)</f>
        <v>18.835642857142858</v>
      </c>
      <c r="O135">
        <f>VLOOKUP(K135,RPM!$A$2:$D$62,3,FALSE)</f>
        <v>11.1</v>
      </c>
      <c r="P135">
        <f t="shared" si="21"/>
        <v>14.045738878571429</v>
      </c>
      <c r="Q135" cm="1">
        <f t="array" ref="Q135">_xlfn.XLOOKUP(O135,BSFC!$A$2:$A$24,_xlfn.XLOOKUP(K135,BSFC!$B$2:$O$2,BSFC!$B$2:$O$24,,-1),,-1)</f>
        <v>340</v>
      </c>
      <c r="R135">
        <f t="shared" si="22"/>
        <v>1.3265420051984127</v>
      </c>
      <c r="S135">
        <f t="shared" si="25"/>
        <v>2.9092058376107156E-4</v>
      </c>
      <c r="T135">
        <f t="shared" si="26"/>
        <v>9.8912998478764336E-2</v>
      </c>
      <c r="U135">
        <f t="shared" si="27"/>
        <v>17.276175219343216</v>
      </c>
    </row>
    <row r="136" spans="1:21">
      <c r="A136">
        <f t="shared" si="23"/>
        <v>135</v>
      </c>
      <c r="B136">
        <f t="shared" si="24"/>
        <v>13.411199999999999</v>
      </c>
      <c r="C136" s="2">
        <f>Specification!$G$30</f>
        <v>109.96225200000001</v>
      </c>
      <c r="D136">
        <f>0.5*Specification!$K$4*Track!B136^2*Specification!$K$3*Specification!$K$2</f>
        <v>93.159842569492653</v>
      </c>
      <c r="E136">
        <v>0</v>
      </c>
      <c r="F136">
        <f>Specification!$C$23*9.81*SIN((E136*PI()/180))</f>
        <v>0</v>
      </c>
      <c r="G136" s="2">
        <f>IF(J136=1,VLOOKUP(K136,RPM!$E$2:$H$62,3,FALSE)-F136-E136-D136,IF(J136=2,VLOOKUP(K136,RPM!$H$2:$K$62,3,FALSE)-F136-E136-D136,IF(J136=3,VLOOKUP(K136,RPM!$K$2:$N$62,3,FALSE)-F136-E136-D136)))</f>
        <v>529.75118105255456</v>
      </c>
      <c r="H136" s="2">
        <f>IF(J136=1,Specification!$I$14,IF(J136=2,Specification!$I$15,IF(J136=3,Specification!$I$16)))</f>
        <v>578.8367922628039</v>
      </c>
      <c r="I136">
        <v>0</v>
      </c>
      <c r="J136">
        <v>3</v>
      </c>
      <c r="K136">
        <f>IF(J136=1,VLOOKUP(B136,RPM!$F$2:$H$62,3,TRUE),IF(J136=2,VLOOKUP(B136,RPM!$I$2:$K$62,3,TRUE),IF(J136=3,VLOOKUP(B136,RPM!$L$2:$N$62,3,TRUE))))</f>
        <v>4200</v>
      </c>
      <c r="L136">
        <f t="shared" si="20"/>
        <v>14.006955224006978</v>
      </c>
      <c r="M136">
        <f t="shared" si="19"/>
        <v>0</v>
      </c>
      <c r="N136">
        <f>VLOOKUP(K136,RPM!$A$2:$D$62,4,FALSE)</f>
        <v>18.835642857142858</v>
      </c>
      <c r="O136">
        <f>VLOOKUP(K136,RPM!$A$2:$D$62,3,FALSE)</f>
        <v>11.1</v>
      </c>
      <c r="P136">
        <f t="shared" si="21"/>
        <v>14.045738878571429</v>
      </c>
      <c r="Q136" cm="1">
        <f t="array" ref="Q136">_xlfn.XLOOKUP(O136,BSFC!$A$2:$A$24,_xlfn.XLOOKUP(K136,BSFC!$B$2:$O$2,BSFC!$B$2:$O$24,,-1),,-1)</f>
        <v>340</v>
      </c>
      <c r="R136">
        <f t="shared" si="22"/>
        <v>1.3265420051984127</v>
      </c>
      <c r="S136">
        <f t="shared" si="25"/>
        <v>2.9092058376107156E-4</v>
      </c>
      <c r="T136">
        <f t="shared" si="26"/>
        <v>9.8912998478764336E-2</v>
      </c>
      <c r="U136">
        <f t="shared" si="27"/>
        <v>17.375088217821979</v>
      </c>
    </row>
    <row r="137" spans="1:21">
      <c r="A137">
        <f t="shared" si="23"/>
        <v>136</v>
      </c>
      <c r="B137">
        <f t="shared" si="24"/>
        <v>13.411199999999999</v>
      </c>
      <c r="C137" s="2">
        <f>Specification!$G$30</f>
        <v>109.96225200000001</v>
      </c>
      <c r="D137">
        <f>0.5*Specification!$K$4*Track!B137^2*Specification!$K$3*Specification!$K$2</f>
        <v>93.159842569492653</v>
      </c>
      <c r="E137">
        <v>0</v>
      </c>
      <c r="F137">
        <f>Specification!$C$23*9.81*SIN((E137*PI()/180))</f>
        <v>0</v>
      </c>
      <c r="G137" s="2">
        <f>IF(J137=1,VLOOKUP(K137,RPM!$E$2:$H$62,3,FALSE)-F137-E137-D137,IF(J137=2,VLOOKUP(K137,RPM!$H$2:$K$62,3,FALSE)-F137-E137-D137,IF(J137=3,VLOOKUP(K137,RPM!$K$2:$N$62,3,FALSE)-F137-E137-D137)))</f>
        <v>529.75118105255456</v>
      </c>
      <c r="H137" s="2">
        <f>IF(J137=1,Specification!$I$14,IF(J137=2,Specification!$I$15,IF(J137=3,Specification!$I$16)))</f>
        <v>578.8367922628039</v>
      </c>
      <c r="I137">
        <v>0</v>
      </c>
      <c r="J137">
        <v>3</v>
      </c>
      <c r="K137">
        <f>IF(J137=1,VLOOKUP(B137,RPM!$F$2:$H$62,3,TRUE),IF(J137=2,VLOOKUP(B137,RPM!$I$2:$K$62,3,TRUE),IF(J137=3,VLOOKUP(B137,RPM!$L$2:$N$62,3,TRUE))))</f>
        <v>4200</v>
      </c>
      <c r="L137">
        <f t="shared" si="20"/>
        <v>14.081519767075457</v>
      </c>
      <c r="M137">
        <f t="shared" si="19"/>
        <v>0</v>
      </c>
      <c r="N137">
        <f>VLOOKUP(K137,RPM!$A$2:$D$62,4,FALSE)</f>
        <v>18.835642857142858</v>
      </c>
      <c r="O137">
        <f>VLOOKUP(K137,RPM!$A$2:$D$62,3,FALSE)</f>
        <v>11.1</v>
      </c>
      <c r="P137">
        <f t="shared" si="21"/>
        <v>14.045738878571429</v>
      </c>
      <c r="Q137" cm="1">
        <f t="array" ref="Q137">_xlfn.XLOOKUP(O137,BSFC!$A$2:$A$24,_xlfn.XLOOKUP(K137,BSFC!$B$2:$O$2,BSFC!$B$2:$O$24,,-1),,-1)</f>
        <v>340</v>
      </c>
      <c r="R137">
        <f t="shared" si="22"/>
        <v>1.3265420051984127</v>
      </c>
      <c r="S137">
        <f t="shared" si="25"/>
        <v>2.9092058376107156E-4</v>
      </c>
      <c r="T137">
        <f t="shared" si="26"/>
        <v>9.8912998478764336E-2</v>
      </c>
      <c r="U137">
        <f t="shared" si="27"/>
        <v>17.474001216300742</v>
      </c>
    </row>
    <row r="138" spans="1:21">
      <c r="A138">
        <f t="shared" si="23"/>
        <v>137</v>
      </c>
      <c r="B138">
        <f t="shared" si="24"/>
        <v>13.411199999999999</v>
      </c>
      <c r="C138" s="2">
        <f>Specification!$G$30</f>
        <v>109.96225200000001</v>
      </c>
      <c r="D138">
        <f>0.5*Specification!$K$4*Track!B138^2*Specification!$K$3*Specification!$K$2</f>
        <v>93.159842569492653</v>
      </c>
      <c r="E138">
        <v>0</v>
      </c>
      <c r="F138">
        <f>Specification!$C$23*9.81*SIN((E138*PI()/180))</f>
        <v>0</v>
      </c>
      <c r="G138" s="2">
        <f>IF(J138=1,VLOOKUP(K138,RPM!$E$2:$H$62,3,FALSE)-F138-E138-D138,IF(J138=2,VLOOKUP(K138,RPM!$H$2:$K$62,3,FALSE)-F138-E138-D138,IF(J138=3,VLOOKUP(K138,RPM!$K$2:$N$62,3,FALSE)-F138-E138-D138)))</f>
        <v>529.75118105255456</v>
      </c>
      <c r="H138" s="2">
        <f>IF(J138=1,Specification!$I$14,IF(J138=2,Specification!$I$15,IF(J138=3,Specification!$I$16)))</f>
        <v>578.8367922628039</v>
      </c>
      <c r="I138">
        <v>0</v>
      </c>
      <c r="J138">
        <v>3</v>
      </c>
      <c r="K138">
        <f>IF(J138=1,VLOOKUP(B138,RPM!$F$2:$H$62,3,TRUE),IF(J138=2,VLOOKUP(B138,RPM!$I$2:$K$62,3,TRUE),IF(J138=3,VLOOKUP(B138,RPM!$L$2:$N$62,3,TRUE))))</f>
        <v>4200</v>
      </c>
      <c r="L138">
        <f t="shared" si="20"/>
        <v>14.156084310143937</v>
      </c>
      <c r="M138">
        <f t="shared" si="19"/>
        <v>0</v>
      </c>
      <c r="N138">
        <f>VLOOKUP(K138,RPM!$A$2:$D$62,4,FALSE)</f>
        <v>18.835642857142858</v>
      </c>
      <c r="O138">
        <f>VLOOKUP(K138,RPM!$A$2:$D$62,3,FALSE)</f>
        <v>11.1</v>
      </c>
      <c r="P138">
        <f t="shared" si="21"/>
        <v>14.045738878571429</v>
      </c>
      <c r="Q138" cm="1">
        <f t="array" ref="Q138">_xlfn.XLOOKUP(O138,BSFC!$A$2:$A$24,_xlfn.XLOOKUP(K138,BSFC!$B$2:$O$2,BSFC!$B$2:$O$24,,-1),,-1)</f>
        <v>340</v>
      </c>
      <c r="R138">
        <f t="shared" si="22"/>
        <v>1.3265420051984127</v>
      </c>
      <c r="S138">
        <f t="shared" si="25"/>
        <v>2.9092058376107156E-4</v>
      </c>
      <c r="T138">
        <f t="shared" si="26"/>
        <v>9.8912998478764336E-2</v>
      </c>
      <c r="U138">
        <f t="shared" si="27"/>
        <v>17.572914214779505</v>
      </c>
    </row>
    <row r="139" spans="1:21">
      <c r="A139">
        <f t="shared" si="23"/>
        <v>138</v>
      </c>
      <c r="B139">
        <f t="shared" si="24"/>
        <v>13.411199999999999</v>
      </c>
      <c r="C139" s="2">
        <f>Specification!$G$30</f>
        <v>109.96225200000001</v>
      </c>
      <c r="D139">
        <f>0.5*Specification!$K$4*Track!B139^2*Specification!$K$3*Specification!$K$2</f>
        <v>93.159842569492653</v>
      </c>
      <c r="E139">
        <v>0</v>
      </c>
      <c r="F139">
        <f>Specification!$C$23*9.81*SIN((E139*PI()/180))</f>
        <v>0</v>
      </c>
      <c r="G139" s="2">
        <f>IF(J139=1,VLOOKUP(K139,RPM!$E$2:$H$62,3,FALSE)-F139-E139-D139,IF(J139=2,VLOOKUP(K139,RPM!$H$2:$K$62,3,FALSE)-F139-E139-D139,IF(J139=3,VLOOKUP(K139,RPM!$K$2:$N$62,3,FALSE)-F139-E139-D139)))</f>
        <v>529.75118105255456</v>
      </c>
      <c r="H139" s="2">
        <f>IF(J139=1,Specification!$I$14,IF(J139=2,Specification!$I$15,IF(J139=3,Specification!$I$16)))</f>
        <v>578.8367922628039</v>
      </c>
      <c r="I139">
        <v>0</v>
      </c>
      <c r="J139">
        <v>3</v>
      </c>
      <c r="K139">
        <f>IF(J139=1,VLOOKUP(B139,RPM!$F$2:$H$62,3,TRUE),IF(J139=2,VLOOKUP(B139,RPM!$I$2:$K$62,3,TRUE),IF(J139=3,VLOOKUP(B139,RPM!$L$2:$N$62,3,TRUE))))</f>
        <v>4200</v>
      </c>
      <c r="L139">
        <f t="shared" si="20"/>
        <v>14.230648853212417</v>
      </c>
      <c r="M139">
        <f t="shared" si="19"/>
        <v>0</v>
      </c>
      <c r="N139">
        <f>VLOOKUP(K139,RPM!$A$2:$D$62,4,FALSE)</f>
        <v>18.835642857142858</v>
      </c>
      <c r="O139">
        <f>VLOOKUP(K139,RPM!$A$2:$D$62,3,FALSE)</f>
        <v>11.1</v>
      </c>
      <c r="P139">
        <f t="shared" si="21"/>
        <v>14.045738878571429</v>
      </c>
      <c r="Q139" cm="1">
        <f t="array" ref="Q139">_xlfn.XLOOKUP(O139,BSFC!$A$2:$A$24,_xlfn.XLOOKUP(K139,BSFC!$B$2:$O$2,BSFC!$B$2:$O$24,,-1),,-1)</f>
        <v>340</v>
      </c>
      <c r="R139">
        <f t="shared" si="22"/>
        <v>1.3265420051984127</v>
      </c>
      <c r="S139">
        <f t="shared" si="25"/>
        <v>2.9092058376107156E-4</v>
      </c>
      <c r="T139">
        <f t="shared" si="26"/>
        <v>9.8912998478764336E-2</v>
      </c>
      <c r="U139">
        <f t="shared" si="27"/>
        <v>17.671827213258268</v>
      </c>
    </row>
    <row r="140" spans="1:21">
      <c r="A140">
        <f t="shared" si="23"/>
        <v>139</v>
      </c>
      <c r="B140">
        <f t="shared" si="24"/>
        <v>13.411199999999999</v>
      </c>
      <c r="C140" s="2">
        <f>Specification!$G$30</f>
        <v>109.96225200000001</v>
      </c>
      <c r="D140">
        <f>0.5*Specification!$K$4*Track!B140^2*Specification!$K$3*Specification!$K$2</f>
        <v>93.159842569492653</v>
      </c>
      <c r="E140">
        <v>0</v>
      </c>
      <c r="F140">
        <f>Specification!$C$23*9.81*SIN((E140*PI()/180))</f>
        <v>0</v>
      </c>
      <c r="G140" s="2">
        <f>IF(J140=1,VLOOKUP(K140,RPM!$E$2:$H$62,3,FALSE)-F140-E140-D140,IF(J140=2,VLOOKUP(K140,RPM!$H$2:$K$62,3,FALSE)-F140-E140-D140,IF(J140=3,VLOOKUP(K140,RPM!$K$2:$N$62,3,FALSE)-F140-E140-D140)))</f>
        <v>529.75118105255456</v>
      </c>
      <c r="H140" s="2">
        <f>IF(J140=1,Specification!$I$14,IF(J140=2,Specification!$I$15,IF(J140=3,Specification!$I$16)))</f>
        <v>578.8367922628039</v>
      </c>
      <c r="I140">
        <v>0</v>
      </c>
      <c r="J140">
        <v>3</v>
      </c>
      <c r="K140">
        <f>IF(J140=1,VLOOKUP(B140,RPM!$F$2:$H$62,3,TRUE),IF(J140=2,VLOOKUP(B140,RPM!$I$2:$K$62,3,TRUE),IF(J140=3,VLOOKUP(B140,RPM!$L$2:$N$62,3,TRUE))))</f>
        <v>4200</v>
      </c>
      <c r="L140">
        <f t="shared" si="20"/>
        <v>14.305213396280896</v>
      </c>
      <c r="M140">
        <f t="shared" si="19"/>
        <v>0</v>
      </c>
      <c r="N140">
        <f>VLOOKUP(K140,RPM!$A$2:$D$62,4,FALSE)</f>
        <v>18.835642857142858</v>
      </c>
      <c r="O140">
        <f>VLOOKUP(K140,RPM!$A$2:$D$62,3,FALSE)</f>
        <v>11.1</v>
      </c>
      <c r="P140">
        <f t="shared" si="21"/>
        <v>14.045738878571429</v>
      </c>
      <c r="Q140" cm="1">
        <f t="array" ref="Q140">_xlfn.XLOOKUP(O140,BSFC!$A$2:$A$24,_xlfn.XLOOKUP(K140,BSFC!$B$2:$O$2,BSFC!$B$2:$O$24,,-1),,-1)</f>
        <v>340</v>
      </c>
      <c r="R140">
        <f t="shared" si="22"/>
        <v>1.3265420051984127</v>
      </c>
      <c r="S140">
        <f t="shared" si="25"/>
        <v>2.9092058376107156E-4</v>
      </c>
      <c r="T140">
        <f t="shared" si="26"/>
        <v>9.8912998478764336E-2</v>
      </c>
      <c r="U140">
        <f t="shared" si="27"/>
        <v>17.770740211737031</v>
      </c>
    </row>
    <row r="141" spans="1:21">
      <c r="A141">
        <f t="shared" si="23"/>
        <v>140</v>
      </c>
      <c r="B141">
        <f t="shared" si="24"/>
        <v>13.411199999999999</v>
      </c>
      <c r="C141" s="2">
        <f>Specification!$G$30</f>
        <v>109.96225200000001</v>
      </c>
      <c r="D141">
        <f>0.5*Specification!$K$4*Track!B141^2*Specification!$K$3*Specification!$K$2</f>
        <v>93.159842569492653</v>
      </c>
      <c r="E141">
        <v>0</v>
      </c>
      <c r="F141">
        <f>Specification!$C$23*9.81*SIN((E141*PI()/180))</f>
        <v>0</v>
      </c>
      <c r="G141" s="2">
        <f>IF(J141=1,VLOOKUP(K141,RPM!$E$2:$H$62,3,FALSE)-F141-E141-D141,IF(J141=2,VLOOKUP(K141,RPM!$H$2:$K$62,3,FALSE)-F141-E141-D141,IF(J141=3,VLOOKUP(K141,RPM!$K$2:$N$62,3,FALSE)-F141-E141-D141)))</f>
        <v>529.75118105255456</v>
      </c>
      <c r="H141" s="2">
        <f>IF(J141=1,Specification!$I$14,IF(J141=2,Specification!$I$15,IF(J141=3,Specification!$I$16)))</f>
        <v>578.8367922628039</v>
      </c>
      <c r="I141">
        <v>0</v>
      </c>
      <c r="J141">
        <v>3</v>
      </c>
      <c r="K141">
        <f>IF(J141=1,VLOOKUP(B141,RPM!$F$2:$H$62,3,TRUE),IF(J141=2,VLOOKUP(B141,RPM!$I$2:$K$62,3,TRUE),IF(J141=3,VLOOKUP(B141,RPM!$L$2:$N$62,3,TRUE))))</f>
        <v>4200</v>
      </c>
      <c r="L141">
        <f t="shared" si="20"/>
        <v>14.379777939349376</v>
      </c>
      <c r="M141">
        <f t="shared" si="19"/>
        <v>0</v>
      </c>
      <c r="N141">
        <f>VLOOKUP(K141,RPM!$A$2:$D$62,4,FALSE)</f>
        <v>18.835642857142858</v>
      </c>
      <c r="O141">
        <f>VLOOKUP(K141,RPM!$A$2:$D$62,3,FALSE)</f>
        <v>11.1</v>
      </c>
      <c r="P141">
        <f t="shared" si="21"/>
        <v>14.045738878571429</v>
      </c>
      <c r="Q141" cm="1">
        <f t="array" ref="Q141">_xlfn.XLOOKUP(O141,BSFC!$A$2:$A$24,_xlfn.XLOOKUP(K141,BSFC!$B$2:$O$2,BSFC!$B$2:$O$24,,-1),,-1)</f>
        <v>340</v>
      </c>
      <c r="R141">
        <f t="shared" si="22"/>
        <v>1.3265420051984127</v>
      </c>
      <c r="S141">
        <f t="shared" si="25"/>
        <v>2.9092058376107156E-4</v>
      </c>
      <c r="T141">
        <f t="shared" si="26"/>
        <v>9.8912998478764336E-2</v>
      </c>
      <c r="U141">
        <f t="shared" si="27"/>
        <v>17.869653210215795</v>
      </c>
    </row>
    <row r="142" spans="1:21">
      <c r="A142">
        <f t="shared" si="23"/>
        <v>141</v>
      </c>
      <c r="B142">
        <f t="shared" si="24"/>
        <v>13.411199999999999</v>
      </c>
      <c r="C142" s="2">
        <f>Specification!$G$30</f>
        <v>109.96225200000001</v>
      </c>
      <c r="D142">
        <f>0.5*Specification!$K$4*Track!B142^2*Specification!$K$3*Specification!$K$2</f>
        <v>93.159842569492653</v>
      </c>
      <c r="E142">
        <v>0</v>
      </c>
      <c r="F142">
        <f>Specification!$C$23*9.81*SIN((E142*PI()/180))</f>
        <v>0</v>
      </c>
      <c r="G142" s="2">
        <f>IF(J142=1,VLOOKUP(K142,RPM!$E$2:$H$62,3,FALSE)-F142-E142-D142,IF(J142=2,VLOOKUP(K142,RPM!$H$2:$K$62,3,FALSE)-F142-E142-D142,IF(J142=3,VLOOKUP(K142,RPM!$K$2:$N$62,3,FALSE)-F142-E142-D142)))</f>
        <v>529.75118105255456</v>
      </c>
      <c r="H142" s="2">
        <f>IF(J142=1,Specification!$I$14,IF(J142=2,Specification!$I$15,IF(J142=3,Specification!$I$16)))</f>
        <v>578.8367922628039</v>
      </c>
      <c r="I142">
        <v>0</v>
      </c>
      <c r="J142">
        <v>3</v>
      </c>
      <c r="K142">
        <f>IF(J142=1,VLOOKUP(B142,RPM!$F$2:$H$62,3,TRUE),IF(J142=2,VLOOKUP(B142,RPM!$I$2:$K$62,3,TRUE),IF(J142=3,VLOOKUP(B142,RPM!$L$2:$N$62,3,TRUE))))</f>
        <v>4200</v>
      </c>
      <c r="L142">
        <f t="shared" si="20"/>
        <v>14.454342482417855</v>
      </c>
      <c r="M142">
        <f t="shared" si="19"/>
        <v>0</v>
      </c>
      <c r="N142">
        <f>VLOOKUP(K142,RPM!$A$2:$D$62,4,FALSE)</f>
        <v>18.835642857142858</v>
      </c>
      <c r="O142">
        <f>VLOOKUP(K142,RPM!$A$2:$D$62,3,FALSE)</f>
        <v>11.1</v>
      </c>
      <c r="P142">
        <f t="shared" si="21"/>
        <v>14.045738878571429</v>
      </c>
      <c r="Q142" cm="1">
        <f t="array" ref="Q142">_xlfn.XLOOKUP(O142,BSFC!$A$2:$A$24,_xlfn.XLOOKUP(K142,BSFC!$B$2:$O$2,BSFC!$B$2:$O$24,,-1),,-1)</f>
        <v>340</v>
      </c>
      <c r="R142">
        <f t="shared" si="22"/>
        <v>1.3265420051984127</v>
      </c>
      <c r="S142">
        <f t="shared" si="25"/>
        <v>2.9092058376107156E-4</v>
      </c>
      <c r="T142">
        <f t="shared" si="26"/>
        <v>9.8912998478764336E-2</v>
      </c>
      <c r="U142">
        <f t="shared" si="27"/>
        <v>17.968566208694558</v>
      </c>
    </row>
    <row r="143" spans="1:21">
      <c r="A143">
        <f t="shared" si="23"/>
        <v>142</v>
      </c>
      <c r="B143">
        <f t="shared" si="24"/>
        <v>13.411199999999999</v>
      </c>
      <c r="C143" s="2">
        <f>Specification!$G$30</f>
        <v>109.96225200000001</v>
      </c>
      <c r="D143">
        <f>0.5*Specification!$K$4*Track!B143^2*Specification!$K$3*Specification!$K$2</f>
        <v>93.159842569492653</v>
      </c>
      <c r="E143">
        <v>0</v>
      </c>
      <c r="F143">
        <f>Specification!$C$23*9.81*SIN((E143*PI()/180))</f>
        <v>0</v>
      </c>
      <c r="G143" s="2">
        <f>IF(J143=1,VLOOKUP(K143,RPM!$E$2:$H$62,3,FALSE)-F143-E143-D143,IF(J143=2,VLOOKUP(K143,RPM!$H$2:$K$62,3,FALSE)-F143-E143-D143,IF(J143=3,VLOOKUP(K143,RPM!$K$2:$N$62,3,FALSE)-F143-E143-D143)))</f>
        <v>529.75118105255456</v>
      </c>
      <c r="H143" s="2">
        <f>IF(J143=1,Specification!$I$14,IF(J143=2,Specification!$I$15,IF(J143=3,Specification!$I$16)))</f>
        <v>578.8367922628039</v>
      </c>
      <c r="I143">
        <v>0</v>
      </c>
      <c r="J143">
        <v>3</v>
      </c>
      <c r="K143">
        <f>IF(J143=1,VLOOKUP(B143,RPM!$F$2:$H$62,3,TRUE),IF(J143=2,VLOOKUP(B143,RPM!$I$2:$K$62,3,TRUE),IF(J143=3,VLOOKUP(B143,RPM!$L$2:$N$62,3,TRUE))))</f>
        <v>4200</v>
      </c>
      <c r="L143">
        <f t="shared" si="20"/>
        <v>14.528907025486335</v>
      </c>
      <c r="M143">
        <f t="shared" si="19"/>
        <v>0</v>
      </c>
      <c r="N143">
        <f>VLOOKUP(K143,RPM!$A$2:$D$62,4,FALSE)</f>
        <v>18.835642857142858</v>
      </c>
      <c r="O143">
        <f>VLOOKUP(K143,RPM!$A$2:$D$62,3,FALSE)</f>
        <v>11.1</v>
      </c>
      <c r="P143">
        <f t="shared" si="21"/>
        <v>14.045738878571429</v>
      </c>
      <c r="Q143" cm="1">
        <f t="array" ref="Q143">_xlfn.XLOOKUP(O143,BSFC!$A$2:$A$24,_xlfn.XLOOKUP(K143,BSFC!$B$2:$O$2,BSFC!$B$2:$O$24,,-1),,-1)</f>
        <v>340</v>
      </c>
      <c r="R143">
        <f t="shared" si="22"/>
        <v>1.3265420051984127</v>
      </c>
      <c r="S143">
        <f t="shared" si="25"/>
        <v>2.9092058376107156E-4</v>
      </c>
      <c r="T143">
        <f t="shared" si="26"/>
        <v>9.8912998478764336E-2</v>
      </c>
      <c r="U143">
        <f t="shared" si="27"/>
        <v>18.067479207173321</v>
      </c>
    </row>
    <row r="144" spans="1:21">
      <c r="A144">
        <f t="shared" si="23"/>
        <v>143</v>
      </c>
      <c r="B144">
        <f t="shared" si="24"/>
        <v>13.411199999999999</v>
      </c>
      <c r="C144" s="2">
        <f>Specification!$G$30</f>
        <v>109.96225200000001</v>
      </c>
      <c r="D144">
        <f>0.5*Specification!$K$4*Track!B144^2*Specification!$K$3*Specification!$K$2</f>
        <v>93.159842569492653</v>
      </c>
      <c r="E144">
        <v>0</v>
      </c>
      <c r="F144">
        <f>Specification!$C$23*9.81*SIN((E144*PI()/180))</f>
        <v>0</v>
      </c>
      <c r="G144" s="2">
        <f>IF(J144=1,VLOOKUP(K144,RPM!$E$2:$H$62,3,FALSE)-F144-E144-D144,IF(J144=2,VLOOKUP(K144,RPM!$H$2:$K$62,3,FALSE)-F144-E144-D144,IF(J144=3,VLOOKUP(K144,RPM!$K$2:$N$62,3,FALSE)-F144-E144-D144)))</f>
        <v>529.75118105255456</v>
      </c>
      <c r="H144" s="2">
        <f>IF(J144=1,Specification!$I$14,IF(J144=2,Specification!$I$15,IF(J144=3,Specification!$I$16)))</f>
        <v>578.8367922628039</v>
      </c>
      <c r="I144">
        <v>0</v>
      </c>
      <c r="J144">
        <v>3</v>
      </c>
      <c r="K144">
        <f>IF(J144=1,VLOOKUP(B144,RPM!$F$2:$H$62,3,TRUE),IF(J144=2,VLOOKUP(B144,RPM!$I$2:$K$62,3,TRUE),IF(J144=3,VLOOKUP(B144,RPM!$L$2:$N$62,3,TRUE))))</f>
        <v>4200</v>
      </c>
      <c r="L144">
        <f t="shared" si="20"/>
        <v>14.603471568554815</v>
      </c>
      <c r="M144">
        <f t="shared" si="19"/>
        <v>0</v>
      </c>
      <c r="N144">
        <f>VLOOKUP(K144,RPM!$A$2:$D$62,4,FALSE)</f>
        <v>18.835642857142858</v>
      </c>
      <c r="O144">
        <f>VLOOKUP(K144,RPM!$A$2:$D$62,3,FALSE)</f>
        <v>11.1</v>
      </c>
      <c r="P144">
        <f t="shared" si="21"/>
        <v>14.045738878571429</v>
      </c>
      <c r="Q144" cm="1">
        <f t="array" ref="Q144">_xlfn.XLOOKUP(O144,BSFC!$A$2:$A$24,_xlfn.XLOOKUP(K144,BSFC!$B$2:$O$2,BSFC!$B$2:$O$24,,-1),,-1)</f>
        <v>340</v>
      </c>
      <c r="R144">
        <f t="shared" si="22"/>
        <v>1.3265420051984127</v>
      </c>
      <c r="S144">
        <f t="shared" si="25"/>
        <v>2.9092058376107156E-4</v>
      </c>
      <c r="T144">
        <f t="shared" si="26"/>
        <v>9.8912998478764336E-2</v>
      </c>
      <c r="U144">
        <f t="shared" si="27"/>
        <v>18.166392205652084</v>
      </c>
    </row>
    <row r="145" spans="1:21">
      <c r="A145">
        <f t="shared" si="23"/>
        <v>144</v>
      </c>
      <c r="B145">
        <f t="shared" si="24"/>
        <v>13.411199999999999</v>
      </c>
      <c r="C145" s="2">
        <f>Specification!$G$30</f>
        <v>109.96225200000001</v>
      </c>
      <c r="D145">
        <f>0.5*Specification!$K$4*Track!B145^2*Specification!$K$3*Specification!$K$2</f>
        <v>93.159842569492653</v>
      </c>
      <c r="E145">
        <v>0</v>
      </c>
      <c r="F145">
        <f>Specification!$C$23*9.81*SIN((E145*PI()/180))</f>
        <v>0</v>
      </c>
      <c r="G145" s="2">
        <f>IF(J145=1,VLOOKUP(K145,RPM!$E$2:$H$62,3,FALSE)-F145-E145-D145,IF(J145=2,VLOOKUP(K145,RPM!$H$2:$K$62,3,FALSE)-F145-E145-D145,IF(J145=3,VLOOKUP(K145,RPM!$K$2:$N$62,3,FALSE)-F145-E145-D145)))</f>
        <v>529.75118105255456</v>
      </c>
      <c r="H145" s="2">
        <f>IF(J145=1,Specification!$I$14,IF(J145=2,Specification!$I$15,IF(J145=3,Specification!$I$16)))</f>
        <v>578.8367922628039</v>
      </c>
      <c r="I145">
        <v>0</v>
      </c>
      <c r="J145">
        <v>3</v>
      </c>
      <c r="K145">
        <f>IF(J145=1,VLOOKUP(B145,RPM!$F$2:$H$62,3,TRUE),IF(J145=2,VLOOKUP(B145,RPM!$I$2:$K$62,3,TRUE),IF(J145=3,VLOOKUP(B145,RPM!$L$2:$N$62,3,TRUE))))</f>
        <v>4200</v>
      </c>
      <c r="L145">
        <f t="shared" si="20"/>
        <v>14.678036111623294</v>
      </c>
      <c r="M145">
        <f t="shared" si="19"/>
        <v>0</v>
      </c>
      <c r="N145">
        <f>VLOOKUP(K145,RPM!$A$2:$D$62,4,FALSE)</f>
        <v>18.835642857142858</v>
      </c>
      <c r="O145">
        <f>VLOOKUP(K145,RPM!$A$2:$D$62,3,FALSE)</f>
        <v>11.1</v>
      </c>
      <c r="P145">
        <f t="shared" si="21"/>
        <v>14.045738878571429</v>
      </c>
      <c r="Q145" cm="1">
        <f t="array" ref="Q145">_xlfn.XLOOKUP(O145,BSFC!$A$2:$A$24,_xlfn.XLOOKUP(K145,BSFC!$B$2:$O$2,BSFC!$B$2:$O$24,,-1),,-1)</f>
        <v>340</v>
      </c>
      <c r="R145">
        <f t="shared" si="22"/>
        <v>1.3265420051984127</v>
      </c>
      <c r="S145">
        <f t="shared" si="25"/>
        <v>2.9092058376107156E-4</v>
      </c>
      <c r="T145">
        <f t="shared" si="26"/>
        <v>9.8912998478764336E-2</v>
      </c>
      <c r="U145">
        <f t="shared" si="27"/>
        <v>18.265305204130847</v>
      </c>
    </row>
    <row r="146" spans="1:21">
      <c r="A146">
        <f t="shared" si="23"/>
        <v>145</v>
      </c>
      <c r="B146">
        <f t="shared" si="24"/>
        <v>13.411199999999999</v>
      </c>
      <c r="C146" s="2">
        <f>Specification!$G$30</f>
        <v>109.96225200000001</v>
      </c>
      <c r="D146">
        <f>0.5*Specification!$K$4*Track!B146^2*Specification!$K$3*Specification!$K$2</f>
        <v>93.159842569492653</v>
      </c>
      <c r="E146">
        <v>0</v>
      </c>
      <c r="F146">
        <f>Specification!$C$23*9.81*SIN((E146*PI()/180))</f>
        <v>0</v>
      </c>
      <c r="G146" s="2">
        <f>IF(J146=1,VLOOKUP(K146,RPM!$E$2:$H$62,3,FALSE)-F146-E146-D146,IF(J146=2,VLOOKUP(K146,RPM!$H$2:$K$62,3,FALSE)-F146-E146-D146,IF(J146=3,VLOOKUP(K146,RPM!$K$2:$N$62,3,FALSE)-F146-E146-D146)))</f>
        <v>529.75118105255456</v>
      </c>
      <c r="H146" s="2">
        <f>IF(J146=1,Specification!$I$14,IF(J146=2,Specification!$I$15,IF(J146=3,Specification!$I$16)))</f>
        <v>578.8367922628039</v>
      </c>
      <c r="I146">
        <v>0</v>
      </c>
      <c r="J146">
        <v>3</v>
      </c>
      <c r="K146">
        <f>IF(J146=1,VLOOKUP(B146,RPM!$F$2:$H$62,3,TRUE),IF(J146=2,VLOOKUP(B146,RPM!$I$2:$K$62,3,TRUE),IF(J146=3,VLOOKUP(B146,RPM!$L$2:$N$62,3,TRUE))))</f>
        <v>4200</v>
      </c>
      <c r="L146">
        <f t="shared" si="20"/>
        <v>14.752600654691774</v>
      </c>
      <c r="M146">
        <f t="shared" si="19"/>
        <v>0</v>
      </c>
      <c r="N146">
        <f>VLOOKUP(K146,RPM!$A$2:$D$62,4,FALSE)</f>
        <v>18.835642857142858</v>
      </c>
      <c r="O146">
        <f>VLOOKUP(K146,RPM!$A$2:$D$62,3,FALSE)</f>
        <v>11.1</v>
      </c>
      <c r="P146">
        <f t="shared" si="21"/>
        <v>14.045738878571429</v>
      </c>
      <c r="Q146" cm="1">
        <f t="array" ref="Q146">_xlfn.XLOOKUP(O146,BSFC!$A$2:$A$24,_xlfn.XLOOKUP(K146,BSFC!$B$2:$O$2,BSFC!$B$2:$O$24,,-1),,-1)</f>
        <v>340</v>
      </c>
      <c r="R146">
        <f t="shared" si="22"/>
        <v>1.3265420051984127</v>
      </c>
      <c r="S146">
        <f t="shared" si="25"/>
        <v>2.9092058376107156E-4</v>
      </c>
      <c r="T146">
        <f t="shared" si="26"/>
        <v>9.8912998478764336E-2</v>
      </c>
      <c r="U146">
        <f t="shared" si="27"/>
        <v>18.36421820260961</v>
      </c>
    </row>
    <row r="147" spans="1:21">
      <c r="A147">
        <f t="shared" si="23"/>
        <v>146</v>
      </c>
      <c r="B147">
        <f t="shared" si="24"/>
        <v>13.411199999999999</v>
      </c>
      <c r="C147" s="2">
        <f>Specification!$G$30</f>
        <v>109.96225200000001</v>
      </c>
      <c r="D147">
        <f>0.5*Specification!$K$4*Track!B147^2*Specification!$K$3*Specification!$K$2</f>
        <v>93.159842569492653</v>
      </c>
      <c r="E147">
        <v>0</v>
      </c>
      <c r="F147">
        <f>Specification!$C$23*9.81*SIN((E147*PI()/180))</f>
        <v>0</v>
      </c>
      <c r="G147" s="2">
        <f>IF(J147=1,VLOOKUP(K147,RPM!$E$2:$H$62,3,FALSE)-F147-E147-D147,IF(J147=2,VLOOKUP(K147,RPM!$H$2:$K$62,3,FALSE)-F147-E147-D147,IF(J147=3,VLOOKUP(K147,RPM!$K$2:$N$62,3,FALSE)-F147-E147-D147)))</f>
        <v>529.75118105255456</v>
      </c>
      <c r="H147" s="2">
        <f>IF(J147=1,Specification!$I$14,IF(J147=2,Specification!$I$15,IF(J147=3,Specification!$I$16)))</f>
        <v>578.8367922628039</v>
      </c>
      <c r="I147">
        <v>0</v>
      </c>
      <c r="J147">
        <v>3</v>
      </c>
      <c r="K147">
        <f>IF(J147=1,VLOOKUP(B147,RPM!$F$2:$H$62,3,TRUE),IF(J147=2,VLOOKUP(B147,RPM!$I$2:$K$62,3,TRUE),IF(J147=3,VLOOKUP(B147,RPM!$L$2:$N$62,3,TRUE))))</f>
        <v>4200</v>
      </c>
      <c r="L147">
        <f t="shared" si="20"/>
        <v>14.827165197760253</v>
      </c>
      <c r="M147">
        <f t="shared" si="19"/>
        <v>0</v>
      </c>
      <c r="N147">
        <f>VLOOKUP(K147,RPM!$A$2:$D$62,4,FALSE)</f>
        <v>18.835642857142858</v>
      </c>
      <c r="O147">
        <f>VLOOKUP(K147,RPM!$A$2:$D$62,3,FALSE)</f>
        <v>11.1</v>
      </c>
      <c r="P147">
        <f t="shared" si="21"/>
        <v>14.045738878571429</v>
      </c>
      <c r="Q147" cm="1">
        <f t="array" ref="Q147">_xlfn.XLOOKUP(O147,BSFC!$A$2:$A$24,_xlfn.XLOOKUP(K147,BSFC!$B$2:$O$2,BSFC!$B$2:$O$24,,-1),,-1)</f>
        <v>340</v>
      </c>
      <c r="R147">
        <f t="shared" si="22"/>
        <v>1.3265420051984127</v>
      </c>
      <c r="S147">
        <f t="shared" si="25"/>
        <v>2.9092058376107156E-4</v>
      </c>
      <c r="T147">
        <f t="shared" si="26"/>
        <v>9.8912998478764336E-2</v>
      </c>
      <c r="U147">
        <f t="shared" si="27"/>
        <v>18.463131201088373</v>
      </c>
    </row>
    <row r="148" spans="1:21">
      <c r="A148">
        <f t="shared" si="23"/>
        <v>147</v>
      </c>
      <c r="B148">
        <f t="shared" si="24"/>
        <v>13.411199999999999</v>
      </c>
      <c r="C148" s="2">
        <f>Specification!$G$30</f>
        <v>109.96225200000001</v>
      </c>
      <c r="D148">
        <f>0.5*Specification!$K$4*Track!B148^2*Specification!$K$3*Specification!$K$2</f>
        <v>93.159842569492653</v>
      </c>
      <c r="E148">
        <v>0</v>
      </c>
      <c r="F148">
        <f>Specification!$C$23*9.81*SIN((E148*PI()/180))</f>
        <v>0</v>
      </c>
      <c r="G148" s="2">
        <f>IF(J148=1,VLOOKUP(K148,RPM!$E$2:$H$62,3,FALSE)-F148-E148-D148,IF(J148=2,VLOOKUP(K148,RPM!$H$2:$K$62,3,FALSE)-F148-E148-D148,IF(J148=3,VLOOKUP(K148,RPM!$K$2:$N$62,3,FALSE)-F148-E148-D148)))</f>
        <v>529.75118105255456</v>
      </c>
      <c r="H148" s="2">
        <f>IF(J148=1,Specification!$I$14,IF(J148=2,Specification!$I$15,IF(J148=3,Specification!$I$16)))</f>
        <v>578.8367922628039</v>
      </c>
      <c r="I148">
        <v>0</v>
      </c>
      <c r="J148">
        <v>3</v>
      </c>
      <c r="K148">
        <f>IF(J148=1,VLOOKUP(B148,RPM!$F$2:$H$62,3,TRUE),IF(J148=2,VLOOKUP(B148,RPM!$I$2:$K$62,3,TRUE),IF(J148=3,VLOOKUP(B148,RPM!$L$2:$N$62,3,TRUE))))</f>
        <v>4200</v>
      </c>
      <c r="L148">
        <f t="shared" si="20"/>
        <v>14.901729740828733</v>
      </c>
      <c r="M148">
        <f t="shared" si="19"/>
        <v>0</v>
      </c>
      <c r="N148">
        <f>VLOOKUP(K148,RPM!$A$2:$D$62,4,FALSE)</f>
        <v>18.835642857142858</v>
      </c>
      <c r="O148">
        <f>VLOOKUP(K148,RPM!$A$2:$D$62,3,FALSE)</f>
        <v>11.1</v>
      </c>
      <c r="P148">
        <f t="shared" si="21"/>
        <v>14.045738878571429</v>
      </c>
      <c r="Q148" cm="1">
        <f t="array" ref="Q148">_xlfn.XLOOKUP(O148,BSFC!$A$2:$A$24,_xlfn.XLOOKUP(K148,BSFC!$B$2:$O$2,BSFC!$B$2:$O$24,,-1),,-1)</f>
        <v>340</v>
      </c>
      <c r="R148">
        <f t="shared" si="22"/>
        <v>1.3265420051984127</v>
      </c>
      <c r="S148">
        <f t="shared" si="25"/>
        <v>2.9092058376107156E-4</v>
      </c>
      <c r="T148">
        <f t="shared" si="26"/>
        <v>9.8912998478764336E-2</v>
      </c>
      <c r="U148">
        <f t="shared" si="27"/>
        <v>18.562044199567136</v>
      </c>
    </row>
    <row r="149" spans="1:21">
      <c r="A149">
        <f t="shared" si="23"/>
        <v>148</v>
      </c>
      <c r="B149">
        <f t="shared" si="24"/>
        <v>13.411199999999999</v>
      </c>
      <c r="C149" s="2">
        <f>Specification!$G$30</f>
        <v>109.96225200000001</v>
      </c>
      <c r="D149">
        <f>0.5*Specification!$K$4*Track!B149^2*Specification!$K$3*Specification!$K$2</f>
        <v>93.159842569492653</v>
      </c>
      <c r="E149">
        <v>0</v>
      </c>
      <c r="F149">
        <f>Specification!$C$23*9.81*SIN((E149*PI()/180))</f>
        <v>0</v>
      </c>
      <c r="G149" s="2">
        <f>IF(J149=1,VLOOKUP(K149,RPM!$E$2:$H$62,3,FALSE)-F149-E149-D149,IF(J149=2,VLOOKUP(K149,RPM!$H$2:$K$62,3,FALSE)-F149-E149-D149,IF(J149=3,VLOOKUP(K149,RPM!$K$2:$N$62,3,FALSE)-F149-E149-D149)))</f>
        <v>529.75118105255456</v>
      </c>
      <c r="H149" s="2">
        <f>IF(J149=1,Specification!$I$14,IF(J149=2,Specification!$I$15,IF(J149=3,Specification!$I$16)))</f>
        <v>578.8367922628039</v>
      </c>
      <c r="I149">
        <v>0</v>
      </c>
      <c r="J149">
        <v>3</v>
      </c>
      <c r="K149">
        <f>IF(J149=1,VLOOKUP(B149,RPM!$F$2:$H$62,3,TRUE),IF(J149=2,VLOOKUP(B149,RPM!$I$2:$K$62,3,TRUE),IF(J149=3,VLOOKUP(B149,RPM!$L$2:$N$62,3,TRUE))))</f>
        <v>4200</v>
      </c>
      <c r="L149">
        <f t="shared" si="20"/>
        <v>14.976294283897213</v>
      </c>
      <c r="M149">
        <f t="shared" si="19"/>
        <v>0</v>
      </c>
      <c r="N149">
        <f>VLOOKUP(K149,RPM!$A$2:$D$62,4,FALSE)</f>
        <v>18.835642857142858</v>
      </c>
      <c r="O149">
        <f>VLOOKUP(K149,RPM!$A$2:$D$62,3,FALSE)</f>
        <v>11.1</v>
      </c>
      <c r="P149">
        <f t="shared" si="21"/>
        <v>14.045738878571429</v>
      </c>
      <c r="Q149" cm="1">
        <f t="array" ref="Q149">_xlfn.XLOOKUP(O149,BSFC!$A$2:$A$24,_xlfn.XLOOKUP(K149,BSFC!$B$2:$O$2,BSFC!$B$2:$O$24,,-1),,-1)</f>
        <v>340</v>
      </c>
      <c r="R149">
        <f t="shared" si="22"/>
        <v>1.3265420051984127</v>
      </c>
      <c r="S149">
        <f t="shared" si="25"/>
        <v>2.9092058376107156E-4</v>
      </c>
      <c r="T149">
        <f t="shared" si="26"/>
        <v>9.8912998478764336E-2</v>
      </c>
      <c r="U149">
        <f t="shared" si="27"/>
        <v>18.660957198045899</v>
      </c>
    </row>
    <row r="150" spans="1:21">
      <c r="A150">
        <f t="shared" si="23"/>
        <v>149</v>
      </c>
      <c r="B150">
        <f t="shared" si="24"/>
        <v>13.411199999999999</v>
      </c>
      <c r="C150" s="2">
        <f>Specification!$G$30</f>
        <v>109.96225200000001</v>
      </c>
      <c r="D150">
        <f>0.5*Specification!$K$4*Track!B150^2*Specification!$K$3*Specification!$K$2</f>
        <v>93.159842569492653</v>
      </c>
      <c r="E150">
        <v>0</v>
      </c>
      <c r="F150">
        <f>Specification!$C$23*9.81*SIN((E150*PI()/180))</f>
        <v>0</v>
      </c>
      <c r="G150" s="2">
        <f>IF(J150=1,VLOOKUP(K150,RPM!$E$2:$H$62,3,FALSE)-F150-E150-D150,IF(J150=2,VLOOKUP(K150,RPM!$H$2:$K$62,3,FALSE)-F150-E150-D150,IF(J150=3,VLOOKUP(K150,RPM!$K$2:$N$62,3,FALSE)-F150-E150-D150)))</f>
        <v>529.75118105255456</v>
      </c>
      <c r="H150" s="2">
        <f>IF(J150=1,Specification!$I$14,IF(J150=2,Specification!$I$15,IF(J150=3,Specification!$I$16)))</f>
        <v>578.8367922628039</v>
      </c>
      <c r="I150">
        <v>0</v>
      </c>
      <c r="J150">
        <v>3</v>
      </c>
      <c r="K150">
        <f>IF(J150=1,VLOOKUP(B150,RPM!$F$2:$H$62,3,TRUE),IF(J150=2,VLOOKUP(B150,RPM!$I$2:$K$62,3,TRUE),IF(J150=3,VLOOKUP(B150,RPM!$L$2:$N$62,3,TRUE))))</f>
        <v>4200</v>
      </c>
      <c r="L150">
        <f t="shared" si="20"/>
        <v>15.050858826965692</v>
      </c>
      <c r="M150">
        <f t="shared" si="19"/>
        <v>0</v>
      </c>
      <c r="N150">
        <f>VLOOKUP(K150,RPM!$A$2:$D$62,4,FALSE)</f>
        <v>18.835642857142858</v>
      </c>
      <c r="O150">
        <f>VLOOKUP(K150,RPM!$A$2:$D$62,3,FALSE)</f>
        <v>11.1</v>
      </c>
      <c r="P150">
        <f t="shared" si="21"/>
        <v>14.045738878571429</v>
      </c>
      <c r="Q150" cm="1">
        <f t="array" ref="Q150">_xlfn.XLOOKUP(O150,BSFC!$A$2:$A$24,_xlfn.XLOOKUP(K150,BSFC!$B$2:$O$2,BSFC!$B$2:$O$24,,-1),,-1)</f>
        <v>340</v>
      </c>
      <c r="R150">
        <f t="shared" si="22"/>
        <v>1.3265420051984127</v>
      </c>
      <c r="S150">
        <f t="shared" si="25"/>
        <v>2.9092058376107156E-4</v>
      </c>
      <c r="T150">
        <f t="shared" si="26"/>
        <v>9.8912998478764336E-2</v>
      </c>
      <c r="U150">
        <f t="shared" si="27"/>
        <v>18.759870196524663</v>
      </c>
    </row>
    <row r="151" spans="1:21">
      <c r="A151">
        <f t="shared" si="23"/>
        <v>150</v>
      </c>
      <c r="B151">
        <f t="shared" si="24"/>
        <v>13.411199999999999</v>
      </c>
      <c r="C151" s="2">
        <f>Specification!$G$30</f>
        <v>109.96225200000001</v>
      </c>
      <c r="D151">
        <f>0.5*Specification!$K$4*Track!B151^2*Specification!$K$3*Specification!$K$2</f>
        <v>93.159842569492653</v>
      </c>
      <c r="E151">
        <v>0</v>
      </c>
      <c r="F151">
        <f>Specification!$C$23*9.81*SIN((E151*PI()/180))</f>
        <v>0</v>
      </c>
      <c r="G151" s="2">
        <f>IF(J151=1,VLOOKUP(K151,RPM!$E$2:$H$62,3,FALSE)-F151-E151-D151,IF(J151=2,VLOOKUP(K151,RPM!$H$2:$K$62,3,FALSE)-F151-E151-D151,IF(J151=3,VLOOKUP(K151,RPM!$K$2:$N$62,3,FALSE)-F151-E151-D151)))</f>
        <v>529.75118105255456</v>
      </c>
      <c r="H151" s="2">
        <f>IF(J151=1,Specification!$I$14,IF(J151=2,Specification!$I$15,IF(J151=3,Specification!$I$16)))</f>
        <v>578.8367922628039</v>
      </c>
      <c r="I151">
        <v>0</v>
      </c>
      <c r="J151">
        <v>3</v>
      </c>
      <c r="K151">
        <f>IF(J151=1,VLOOKUP(B151,RPM!$F$2:$H$62,3,TRUE),IF(J151=2,VLOOKUP(B151,RPM!$I$2:$K$62,3,TRUE),IF(J151=3,VLOOKUP(B151,RPM!$L$2:$N$62,3,TRUE))))</f>
        <v>4200</v>
      </c>
      <c r="L151">
        <f t="shared" si="20"/>
        <v>15.125423370034172</v>
      </c>
      <c r="M151">
        <f t="shared" si="19"/>
        <v>0</v>
      </c>
      <c r="N151">
        <f>VLOOKUP(K151,RPM!$A$2:$D$62,4,FALSE)</f>
        <v>18.835642857142858</v>
      </c>
      <c r="O151">
        <f>VLOOKUP(K151,RPM!$A$2:$D$62,3,FALSE)</f>
        <v>11.1</v>
      </c>
      <c r="P151">
        <f t="shared" si="21"/>
        <v>14.045738878571429</v>
      </c>
      <c r="Q151" cm="1">
        <f t="array" ref="Q151">_xlfn.XLOOKUP(O151,BSFC!$A$2:$A$24,_xlfn.XLOOKUP(K151,BSFC!$B$2:$O$2,BSFC!$B$2:$O$24,,-1),,-1)</f>
        <v>340</v>
      </c>
      <c r="R151">
        <f t="shared" si="22"/>
        <v>1.3265420051984127</v>
      </c>
      <c r="S151">
        <f t="shared" si="25"/>
        <v>2.9092058376107156E-4</v>
      </c>
      <c r="T151">
        <f t="shared" si="26"/>
        <v>9.8912998478764336E-2</v>
      </c>
      <c r="U151">
        <f t="shared" si="27"/>
        <v>18.858783195003426</v>
      </c>
    </row>
    <row r="152" spans="1:21">
      <c r="A152">
        <f t="shared" si="23"/>
        <v>151</v>
      </c>
      <c r="B152">
        <f t="shared" si="24"/>
        <v>13.411199999999999</v>
      </c>
      <c r="C152" s="2">
        <f>Specification!$G$30</f>
        <v>109.96225200000001</v>
      </c>
      <c r="D152">
        <f>0.5*Specification!$K$4*Track!B152^2*Specification!$K$3*Specification!$K$2</f>
        <v>93.159842569492653</v>
      </c>
      <c r="E152">
        <v>0</v>
      </c>
      <c r="F152">
        <f>Specification!$C$23*9.81*SIN((E152*PI()/180))</f>
        <v>0</v>
      </c>
      <c r="G152" s="2">
        <f>IF(J152=1,VLOOKUP(K152,RPM!$E$2:$H$62,3,FALSE)-F152-E152-D152,IF(J152=2,VLOOKUP(K152,RPM!$H$2:$K$62,3,FALSE)-F152-E152-D152,IF(J152=3,VLOOKUP(K152,RPM!$K$2:$N$62,3,FALSE)-F152-E152-D152)))</f>
        <v>529.75118105255456</v>
      </c>
      <c r="H152" s="2">
        <f>IF(J152=1,Specification!$I$14,IF(J152=2,Specification!$I$15,IF(J152=3,Specification!$I$16)))</f>
        <v>578.8367922628039</v>
      </c>
      <c r="I152">
        <v>0</v>
      </c>
      <c r="J152">
        <v>3</v>
      </c>
      <c r="K152">
        <f>IF(J152=1,VLOOKUP(B152,RPM!$F$2:$H$62,3,TRUE),IF(J152=2,VLOOKUP(B152,RPM!$I$2:$K$62,3,TRUE),IF(J152=3,VLOOKUP(B152,RPM!$L$2:$N$62,3,TRUE))))</f>
        <v>4200</v>
      </c>
      <c r="L152">
        <f t="shared" si="20"/>
        <v>15.199987913102651</v>
      </c>
      <c r="M152">
        <f t="shared" si="19"/>
        <v>0</v>
      </c>
      <c r="N152">
        <f>VLOOKUP(K152,RPM!$A$2:$D$62,4,FALSE)</f>
        <v>18.835642857142858</v>
      </c>
      <c r="O152">
        <f>VLOOKUP(K152,RPM!$A$2:$D$62,3,FALSE)</f>
        <v>11.1</v>
      </c>
      <c r="P152">
        <f t="shared" si="21"/>
        <v>14.045738878571429</v>
      </c>
      <c r="Q152" cm="1">
        <f t="array" ref="Q152">_xlfn.XLOOKUP(O152,BSFC!$A$2:$A$24,_xlfn.XLOOKUP(K152,BSFC!$B$2:$O$2,BSFC!$B$2:$O$24,,-1),,-1)</f>
        <v>340</v>
      </c>
      <c r="R152">
        <f t="shared" si="22"/>
        <v>1.3265420051984127</v>
      </c>
      <c r="S152">
        <f t="shared" si="25"/>
        <v>2.9092058376107156E-4</v>
      </c>
      <c r="T152">
        <f t="shared" si="26"/>
        <v>9.8912998478764336E-2</v>
      </c>
      <c r="U152">
        <f t="shared" si="27"/>
        <v>18.957696193482189</v>
      </c>
    </row>
    <row r="153" spans="1:21">
      <c r="A153">
        <f t="shared" si="23"/>
        <v>152</v>
      </c>
      <c r="B153">
        <f t="shared" si="24"/>
        <v>13.411199999999999</v>
      </c>
      <c r="C153" s="2">
        <f>Specification!$G$30</f>
        <v>109.96225200000001</v>
      </c>
      <c r="D153">
        <f>0.5*Specification!$K$4*Track!B153^2*Specification!$K$3*Specification!$K$2</f>
        <v>93.159842569492653</v>
      </c>
      <c r="E153">
        <v>0</v>
      </c>
      <c r="F153">
        <f>Specification!$C$23*9.81*SIN((E153*PI()/180))</f>
        <v>0</v>
      </c>
      <c r="G153" s="2">
        <f>IF(J153=1,VLOOKUP(K153,RPM!$E$2:$H$62,3,FALSE)-F153-E153-D153,IF(J153=2,VLOOKUP(K153,RPM!$H$2:$K$62,3,FALSE)-F153-E153-D153,IF(J153=3,VLOOKUP(K153,RPM!$K$2:$N$62,3,FALSE)-F153-E153-D153)))</f>
        <v>529.75118105255456</v>
      </c>
      <c r="H153" s="2">
        <f>IF(J153=1,Specification!$I$14,IF(J153=2,Specification!$I$15,IF(J153=3,Specification!$I$16)))</f>
        <v>578.8367922628039</v>
      </c>
      <c r="I153">
        <v>0</v>
      </c>
      <c r="J153">
        <v>3</v>
      </c>
      <c r="K153">
        <f>IF(J153=1,VLOOKUP(B153,RPM!$F$2:$H$62,3,TRUE),IF(J153=2,VLOOKUP(B153,RPM!$I$2:$K$62,3,TRUE),IF(J153=3,VLOOKUP(B153,RPM!$L$2:$N$62,3,TRUE))))</f>
        <v>4200</v>
      </c>
      <c r="L153">
        <f t="shared" si="20"/>
        <v>15.274552456171131</v>
      </c>
      <c r="M153">
        <f t="shared" si="19"/>
        <v>0</v>
      </c>
      <c r="N153">
        <f>VLOOKUP(K153,RPM!$A$2:$D$62,4,FALSE)</f>
        <v>18.835642857142858</v>
      </c>
      <c r="O153">
        <f>VLOOKUP(K153,RPM!$A$2:$D$62,3,FALSE)</f>
        <v>11.1</v>
      </c>
      <c r="P153">
        <f t="shared" si="21"/>
        <v>14.045738878571429</v>
      </c>
      <c r="Q153" cm="1">
        <f t="array" ref="Q153">_xlfn.XLOOKUP(O153,BSFC!$A$2:$A$24,_xlfn.XLOOKUP(K153,BSFC!$B$2:$O$2,BSFC!$B$2:$O$24,,-1),,-1)</f>
        <v>340</v>
      </c>
      <c r="R153">
        <f t="shared" si="22"/>
        <v>1.3265420051984127</v>
      </c>
      <c r="S153">
        <f t="shared" si="25"/>
        <v>2.9092058376107156E-4</v>
      </c>
      <c r="T153">
        <f t="shared" si="26"/>
        <v>9.8912998478764336E-2</v>
      </c>
      <c r="U153">
        <f t="shared" si="27"/>
        <v>19.056609191960952</v>
      </c>
    </row>
    <row r="154" spans="1:21">
      <c r="A154">
        <f t="shared" si="23"/>
        <v>153</v>
      </c>
      <c r="B154">
        <f t="shared" si="24"/>
        <v>13.411199999999999</v>
      </c>
      <c r="C154" s="2">
        <f>Specification!$G$30</f>
        <v>109.96225200000001</v>
      </c>
      <c r="D154">
        <f>0.5*Specification!$K$4*Track!B154^2*Specification!$K$3*Specification!$K$2</f>
        <v>93.159842569492653</v>
      </c>
      <c r="E154">
        <v>0</v>
      </c>
      <c r="F154">
        <f>Specification!$C$23*9.81*SIN((E154*PI()/180))</f>
        <v>0</v>
      </c>
      <c r="G154" s="2">
        <f>IF(J154=1,VLOOKUP(K154,RPM!$E$2:$H$62,3,FALSE)-F154-E154-D154,IF(J154=2,VLOOKUP(K154,RPM!$H$2:$K$62,3,FALSE)-F154-E154-D154,IF(J154=3,VLOOKUP(K154,RPM!$K$2:$N$62,3,FALSE)-F154-E154-D154)))</f>
        <v>529.75118105255456</v>
      </c>
      <c r="H154" s="2">
        <f>IF(J154=1,Specification!$I$14,IF(J154=2,Specification!$I$15,IF(J154=3,Specification!$I$16)))</f>
        <v>578.8367922628039</v>
      </c>
      <c r="I154">
        <v>0</v>
      </c>
      <c r="J154">
        <v>3</v>
      </c>
      <c r="K154">
        <f>IF(J154=1,VLOOKUP(B154,RPM!$F$2:$H$62,3,TRUE),IF(J154=2,VLOOKUP(B154,RPM!$I$2:$K$62,3,TRUE),IF(J154=3,VLOOKUP(B154,RPM!$L$2:$N$62,3,TRUE))))</f>
        <v>4200</v>
      </c>
      <c r="L154">
        <f t="shared" si="20"/>
        <v>15.349116999239611</v>
      </c>
      <c r="M154">
        <f t="shared" si="19"/>
        <v>0</v>
      </c>
      <c r="N154">
        <f>VLOOKUP(K154,RPM!$A$2:$D$62,4,FALSE)</f>
        <v>18.835642857142858</v>
      </c>
      <c r="O154">
        <f>VLOOKUP(K154,RPM!$A$2:$D$62,3,FALSE)</f>
        <v>11.1</v>
      </c>
      <c r="P154">
        <f t="shared" si="21"/>
        <v>14.045738878571429</v>
      </c>
      <c r="Q154" cm="1">
        <f t="array" ref="Q154">_xlfn.XLOOKUP(O154,BSFC!$A$2:$A$24,_xlfn.XLOOKUP(K154,BSFC!$B$2:$O$2,BSFC!$B$2:$O$24,,-1),,-1)</f>
        <v>340</v>
      </c>
      <c r="R154">
        <f t="shared" si="22"/>
        <v>1.3265420051984127</v>
      </c>
      <c r="S154">
        <f t="shared" si="25"/>
        <v>2.9092058376107156E-4</v>
      </c>
      <c r="T154">
        <f t="shared" si="26"/>
        <v>9.8912998478764336E-2</v>
      </c>
      <c r="U154">
        <f t="shared" si="27"/>
        <v>19.155522190439715</v>
      </c>
    </row>
    <row r="155" spans="1:21">
      <c r="A155">
        <f t="shared" si="23"/>
        <v>154</v>
      </c>
      <c r="B155">
        <f t="shared" si="24"/>
        <v>13.411199999999999</v>
      </c>
      <c r="C155" s="2">
        <f>Specification!$G$30</f>
        <v>109.96225200000001</v>
      </c>
      <c r="D155">
        <f>0.5*Specification!$K$4*Track!B155^2*Specification!$K$3*Specification!$K$2</f>
        <v>93.159842569492653</v>
      </c>
      <c r="E155">
        <v>0</v>
      </c>
      <c r="F155">
        <f>Specification!$C$23*9.81*SIN((E155*PI()/180))</f>
        <v>0</v>
      </c>
      <c r="G155" s="2">
        <f>IF(J155=1,VLOOKUP(K155,RPM!$E$2:$H$62,3,FALSE)-F155-E155-D155,IF(J155=2,VLOOKUP(K155,RPM!$H$2:$K$62,3,FALSE)-F155-E155-D155,IF(J155=3,VLOOKUP(K155,RPM!$K$2:$N$62,3,FALSE)-F155-E155-D155)))</f>
        <v>529.75118105255456</v>
      </c>
      <c r="H155" s="2">
        <f>IF(J155=1,Specification!$I$14,IF(J155=2,Specification!$I$15,IF(J155=3,Specification!$I$16)))</f>
        <v>578.8367922628039</v>
      </c>
      <c r="I155">
        <v>0</v>
      </c>
      <c r="J155">
        <v>3</v>
      </c>
      <c r="K155">
        <f>IF(J155=1,VLOOKUP(B155,RPM!$F$2:$H$62,3,TRUE),IF(J155=2,VLOOKUP(B155,RPM!$I$2:$K$62,3,TRUE),IF(J155=3,VLOOKUP(B155,RPM!$L$2:$N$62,3,TRUE))))</f>
        <v>4200</v>
      </c>
      <c r="L155">
        <f t="shared" si="20"/>
        <v>15.42368154230809</v>
      </c>
      <c r="M155">
        <f t="shared" si="19"/>
        <v>0</v>
      </c>
      <c r="N155">
        <f>VLOOKUP(K155,RPM!$A$2:$D$62,4,FALSE)</f>
        <v>18.835642857142858</v>
      </c>
      <c r="O155">
        <f>VLOOKUP(K155,RPM!$A$2:$D$62,3,FALSE)</f>
        <v>11.1</v>
      </c>
      <c r="P155">
        <f t="shared" si="21"/>
        <v>14.045738878571429</v>
      </c>
      <c r="Q155" cm="1">
        <f t="array" ref="Q155">_xlfn.XLOOKUP(O155,BSFC!$A$2:$A$24,_xlfn.XLOOKUP(K155,BSFC!$B$2:$O$2,BSFC!$B$2:$O$24,,-1),,-1)</f>
        <v>340</v>
      </c>
      <c r="R155">
        <f t="shared" si="22"/>
        <v>1.3265420051984127</v>
      </c>
      <c r="S155">
        <f t="shared" si="25"/>
        <v>2.9092058376107156E-4</v>
      </c>
      <c r="T155">
        <f t="shared" si="26"/>
        <v>9.8912998478764336E-2</v>
      </c>
      <c r="U155">
        <f t="shared" si="27"/>
        <v>19.254435188918478</v>
      </c>
    </row>
    <row r="156" spans="1:21">
      <c r="A156">
        <f t="shared" si="23"/>
        <v>155</v>
      </c>
      <c r="B156">
        <f t="shared" si="24"/>
        <v>13.411199999999999</v>
      </c>
      <c r="C156" s="2">
        <f>Specification!$G$30</f>
        <v>109.96225200000001</v>
      </c>
      <c r="D156">
        <f>0.5*Specification!$K$4*Track!B156^2*Specification!$K$3*Specification!$K$2</f>
        <v>93.159842569492653</v>
      </c>
      <c r="E156">
        <v>0</v>
      </c>
      <c r="F156">
        <f>Specification!$C$23*9.81*SIN((E156*PI()/180))</f>
        <v>0</v>
      </c>
      <c r="G156" s="2">
        <f>IF(J156=1,VLOOKUP(K156,RPM!$E$2:$H$62,3,FALSE)-F156-E156-D156,IF(J156=2,VLOOKUP(K156,RPM!$H$2:$K$62,3,FALSE)-F156-E156-D156,IF(J156=3,VLOOKUP(K156,RPM!$K$2:$N$62,3,FALSE)-F156-E156-D156)))</f>
        <v>529.75118105255456</v>
      </c>
      <c r="H156" s="2">
        <f>IF(J156=1,Specification!$I$14,IF(J156=2,Specification!$I$15,IF(J156=3,Specification!$I$16)))</f>
        <v>578.8367922628039</v>
      </c>
      <c r="I156">
        <v>0</v>
      </c>
      <c r="J156">
        <v>3</v>
      </c>
      <c r="K156">
        <f>IF(J156=1,VLOOKUP(B156,RPM!$F$2:$H$62,3,TRUE),IF(J156=2,VLOOKUP(B156,RPM!$I$2:$K$62,3,TRUE),IF(J156=3,VLOOKUP(B156,RPM!$L$2:$N$62,3,TRUE))))</f>
        <v>4200</v>
      </c>
      <c r="L156">
        <f t="shared" si="20"/>
        <v>15.49824608537657</v>
      </c>
      <c r="M156">
        <f t="shared" si="19"/>
        <v>0</v>
      </c>
      <c r="N156">
        <f>VLOOKUP(K156,RPM!$A$2:$D$62,4,FALSE)</f>
        <v>18.835642857142858</v>
      </c>
      <c r="O156">
        <f>VLOOKUP(K156,RPM!$A$2:$D$62,3,FALSE)</f>
        <v>11.1</v>
      </c>
      <c r="P156">
        <f t="shared" si="21"/>
        <v>14.045738878571429</v>
      </c>
      <c r="Q156" cm="1">
        <f t="array" ref="Q156">_xlfn.XLOOKUP(O156,BSFC!$A$2:$A$24,_xlfn.XLOOKUP(K156,BSFC!$B$2:$O$2,BSFC!$B$2:$O$24,,-1),,-1)</f>
        <v>340</v>
      </c>
      <c r="R156">
        <f t="shared" si="22"/>
        <v>1.3265420051984127</v>
      </c>
      <c r="S156">
        <f t="shared" si="25"/>
        <v>2.9092058376107156E-4</v>
      </c>
      <c r="T156">
        <f t="shared" si="26"/>
        <v>9.8912998478764336E-2</v>
      </c>
      <c r="U156">
        <f t="shared" si="27"/>
        <v>19.353348187397241</v>
      </c>
    </row>
    <row r="157" spans="1:21">
      <c r="A157">
        <f t="shared" si="23"/>
        <v>156</v>
      </c>
      <c r="B157">
        <f t="shared" si="24"/>
        <v>13.411199999999999</v>
      </c>
      <c r="C157" s="2">
        <f>Specification!$G$30</f>
        <v>109.96225200000001</v>
      </c>
      <c r="D157">
        <f>0.5*Specification!$K$4*Track!B157^2*Specification!$K$3*Specification!$K$2</f>
        <v>93.159842569492653</v>
      </c>
      <c r="E157">
        <v>0</v>
      </c>
      <c r="F157">
        <f>Specification!$C$23*9.81*SIN((E157*PI()/180))</f>
        <v>0</v>
      </c>
      <c r="G157" s="2">
        <f>IF(J157=1,VLOOKUP(K157,RPM!$E$2:$H$62,3,FALSE)-F157-E157-D157,IF(J157=2,VLOOKUP(K157,RPM!$H$2:$K$62,3,FALSE)-F157-E157-D157,IF(J157=3,VLOOKUP(K157,RPM!$K$2:$N$62,3,FALSE)-F157-E157-D157)))</f>
        <v>529.75118105255456</v>
      </c>
      <c r="H157" s="2">
        <f>IF(J157=1,Specification!$I$14,IF(J157=2,Specification!$I$15,IF(J157=3,Specification!$I$16)))</f>
        <v>578.8367922628039</v>
      </c>
      <c r="I157">
        <v>0</v>
      </c>
      <c r="J157">
        <v>3</v>
      </c>
      <c r="K157">
        <f>IF(J157=1,VLOOKUP(B157,RPM!$F$2:$H$62,3,TRUE),IF(J157=2,VLOOKUP(B157,RPM!$I$2:$K$62,3,TRUE),IF(J157=3,VLOOKUP(B157,RPM!$L$2:$N$62,3,TRUE))))</f>
        <v>4200</v>
      </c>
      <c r="L157">
        <f t="shared" si="20"/>
        <v>15.572810628445049</v>
      </c>
      <c r="M157">
        <f t="shared" si="19"/>
        <v>0</v>
      </c>
      <c r="N157">
        <f>VLOOKUP(K157,RPM!$A$2:$D$62,4,FALSE)</f>
        <v>18.835642857142858</v>
      </c>
      <c r="O157">
        <f>VLOOKUP(K157,RPM!$A$2:$D$62,3,FALSE)</f>
        <v>11.1</v>
      </c>
      <c r="P157">
        <f t="shared" si="21"/>
        <v>14.045738878571429</v>
      </c>
      <c r="Q157" cm="1">
        <f t="array" ref="Q157">_xlfn.XLOOKUP(O157,BSFC!$A$2:$A$24,_xlfn.XLOOKUP(K157,BSFC!$B$2:$O$2,BSFC!$B$2:$O$24,,-1),,-1)</f>
        <v>340</v>
      </c>
      <c r="R157">
        <f t="shared" si="22"/>
        <v>1.3265420051984127</v>
      </c>
      <c r="S157">
        <f t="shared" si="25"/>
        <v>2.9092058376107156E-4</v>
      </c>
      <c r="T157">
        <f t="shared" si="26"/>
        <v>9.8912998478764336E-2</v>
      </c>
      <c r="U157">
        <f t="shared" si="27"/>
        <v>19.452261185876004</v>
      </c>
    </row>
    <row r="158" spans="1:21">
      <c r="A158">
        <f t="shared" si="23"/>
        <v>157</v>
      </c>
      <c r="B158">
        <f t="shared" si="24"/>
        <v>13.411199999999999</v>
      </c>
      <c r="C158" s="2">
        <f>Specification!$G$30</f>
        <v>109.96225200000001</v>
      </c>
      <c r="D158">
        <f>0.5*Specification!$K$4*Track!B158^2*Specification!$K$3*Specification!$K$2</f>
        <v>93.159842569492653</v>
      </c>
      <c r="E158">
        <v>0</v>
      </c>
      <c r="F158">
        <f>Specification!$C$23*9.81*SIN((E158*PI()/180))</f>
        <v>0</v>
      </c>
      <c r="G158" s="2">
        <f>IF(J158=1,VLOOKUP(K158,RPM!$E$2:$H$62,3,FALSE)-F158-E158-D158,IF(J158=2,VLOOKUP(K158,RPM!$H$2:$K$62,3,FALSE)-F158-E158-D158,IF(J158=3,VLOOKUP(K158,RPM!$K$2:$N$62,3,FALSE)-F158-E158-D158)))</f>
        <v>529.75118105255456</v>
      </c>
      <c r="H158" s="2">
        <f>IF(J158=1,Specification!$I$14,IF(J158=2,Specification!$I$15,IF(J158=3,Specification!$I$16)))</f>
        <v>578.8367922628039</v>
      </c>
      <c r="I158">
        <v>0</v>
      </c>
      <c r="J158">
        <v>3</v>
      </c>
      <c r="K158">
        <f>IF(J158=1,VLOOKUP(B158,RPM!$F$2:$H$62,3,TRUE),IF(J158=2,VLOOKUP(B158,RPM!$I$2:$K$62,3,TRUE),IF(J158=3,VLOOKUP(B158,RPM!$L$2:$N$62,3,TRUE))))</f>
        <v>4200</v>
      </c>
      <c r="L158">
        <f t="shared" si="20"/>
        <v>15.647375171513529</v>
      </c>
      <c r="M158">
        <f t="shared" si="19"/>
        <v>0</v>
      </c>
      <c r="N158">
        <f>VLOOKUP(K158,RPM!$A$2:$D$62,4,FALSE)</f>
        <v>18.835642857142858</v>
      </c>
      <c r="O158">
        <f>VLOOKUP(K158,RPM!$A$2:$D$62,3,FALSE)</f>
        <v>11.1</v>
      </c>
      <c r="P158">
        <f t="shared" si="21"/>
        <v>14.045738878571429</v>
      </c>
      <c r="Q158" cm="1">
        <f t="array" ref="Q158">_xlfn.XLOOKUP(O158,BSFC!$A$2:$A$24,_xlfn.XLOOKUP(K158,BSFC!$B$2:$O$2,BSFC!$B$2:$O$24,,-1),,-1)</f>
        <v>340</v>
      </c>
      <c r="R158">
        <f t="shared" si="22"/>
        <v>1.3265420051984127</v>
      </c>
      <c r="S158">
        <f t="shared" si="25"/>
        <v>2.9092058376107156E-4</v>
      </c>
      <c r="T158">
        <f t="shared" si="26"/>
        <v>9.8912998478764336E-2</v>
      </c>
      <c r="U158">
        <f t="shared" si="27"/>
        <v>19.551174184354768</v>
      </c>
    </row>
    <row r="159" spans="1:21">
      <c r="A159">
        <f t="shared" si="23"/>
        <v>158</v>
      </c>
      <c r="B159">
        <f t="shared" si="24"/>
        <v>13.411199999999999</v>
      </c>
      <c r="C159" s="2">
        <f>Specification!$G$30</f>
        <v>109.96225200000001</v>
      </c>
      <c r="D159">
        <f>0.5*Specification!$K$4*Track!B159^2*Specification!$K$3*Specification!$K$2</f>
        <v>93.159842569492653</v>
      </c>
      <c r="E159">
        <v>0</v>
      </c>
      <c r="F159">
        <f>Specification!$C$23*9.81*SIN((E159*PI()/180))</f>
        <v>0</v>
      </c>
      <c r="G159" s="2">
        <f>IF(J159=1,VLOOKUP(K159,RPM!$E$2:$H$62,3,FALSE)-F159-E159-D159,IF(J159=2,VLOOKUP(K159,RPM!$H$2:$K$62,3,FALSE)-F159-E159-D159,IF(J159=3,VLOOKUP(K159,RPM!$K$2:$N$62,3,FALSE)-F159-E159-D159)))</f>
        <v>529.75118105255456</v>
      </c>
      <c r="H159" s="2">
        <f>IF(J159=1,Specification!$I$14,IF(J159=2,Specification!$I$15,IF(J159=3,Specification!$I$16)))</f>
        <v>578.8367922628039</v>
      </c>
      <c r="I159">
        <v>0</v>
      </c>
      <c r="J159">
        <v>3</v>
      </c>
      <c r="K159">
        <f>IF(J159=1,VLOOKUP(B159,RPM!$F$2:$H$62,3,TRUE),IF(J159=2,VLOOKUP(B159,RPM!$I$2:$K$62,3,TRUE),IF(J159=3,VLOOKUP(B159,RPM!$L$2:$N$62,3,TRUE))))</f>
        <v>4200</v>
      </c>
      <c r="L159">
        <f t="shared" si="20"/>
        <v>15.721939714582009</v>
      </c>
      <c r="M159">
        <f t="shared" si="19"/>
        <v>0</v>
      </c>
      <c r="N159">
        <f>VLOOKUP(K159,RPM!$A$2:$D$62,4,FALSE)</f>
        <v>18.835642857142858</v>
      </c>
      <c r="O159">
        <f>VLOOKUP(K159,RPM!$A$2:$D$62,3,FALSE)</f>
        <v>11.1</v>
      </c>
      <c r="P159">
        <f t="shared" si="21"/>
        <v>14.045738878571429</v>
      </c>
      <c r="Q159" cm="1">
        <f t="array" ref="Q159">_xlfn.XLOOKUP(O159,BSFC!$A$2:$A$24,_xlfn.XLOOKUP(K159,BSFC!$B$2:$O$2,BSFC!$B$2:$O$24,,-1),,-1)</f>
        <v>340</v>
      </c>
      <c r="R159">
        <f t="shared" si="22"/>
        <v>1.3265420051984127</v>
      </c>
      <c r="S159">
        <f t="shared" si="25"/>
        <v>2.9092058376107156E-4</v>
      </c>
      <c r="T159">
        <f t="shared" si="26"/>
        <v>9.8912998478764336E-2</v>
      </c>
      <c r="U159">
        <f t="shared" si="27"/>
        <v>19.650087182833531</v>
      </c>
    </row>
    <row r="160" spans="1:21">
      <c r="A160">
        <f t="shared" si="23"/>
        <v>159</v>
      </c>
      <c r="B160">
        <f t="shared" si="24"/>
        <v>13.411199999999999</v>
      </c>
      <c r="C160" s="2">
        <f>Specification!$G$30</f>
        <v>109.96225200000001</v>
      </c>
      <c r="D160">
        <f>0.5*Specification!$K$4*Track!B160^2*Specification!$K$3*Specification!$K$2</f>
        <v>93.159842569492653</v>
      </c>
      <c r="E160">
        <v>0</v>
      </c>
      <c r="F160">
        <f>Specification!$C$23*9.81*SIN((E160*PI()/180))</f>
        <v>0</v>
      </c>
      <c r="G160" s="2">
        <f>IF(J160=1,VLOOKUP(K160,RPM!$E$2:$H$62,3,FALSE)-F160-E160-D160,IF(J160=2,VLOOKUP(K160,RPM!$H$2:$K$62,3,FALSE)-F160-E160-D160,IF(J160=3,VLOOKUP(K160,RPM!$K$2:$N$62,3,FALSE)-F160-E160-D160)))</f>
        <v>529.75118105255456</v>
      </c>
      <c r="H160" s="2">
        <f>IF(J160=1,Specification!$I$14,IF(J160=2,Specification!$I$15,IF(J160=3,Specification!$I$16)))</f>
        <v>578.8367922628039</v>
      </c>
      <c r="I160">
        <v>0</v>
      </c>
      <c r="J160">
        <v>3</v>
      </c>
      <c r="K160">
        <f>IF(J160=1,VLOOKUP(B160,RPM!$F$2:$H$62,3,TRUE),IF(J160=2,VLOOKUP(B160,RPM!$I$2:$K$62,3,TRUE),IF(J160=3,VLOOKUP(B160,RPM!$L$2:$N$62,3,TRUE))))</f>
        <v>4200</v>
      </c>
      <c r="L160">
        <f t="shared" si="20"/>
        <v>15.796504257650488</v>
      </c>
      <c r="M160">
        <f t="shared" si="19"/>
        <v>0</v>
      </c>
      <c r="N160">
        <f>VLOOKUP(K160,RPM!$A$2:$D$62,4,FALSE)</f>
        <v>18.835642857142858</v>
      </c>
      <c r="O160">
        <f>VLOOKUP(K160,RPM!$A$2:$D$62,3,FALSE)</f>
        <v>11.1</v>
      </c>
      <c r="P160">
        <f t="shared" si="21"/>
        <v>14.045738878571429</v>
      </c>
      <c r="Q160" cm="1">
        <f t="array" ref="Q160">_xlfn.XLOOKUP(O160,BSFC!$A$2:$A$24,_xlfn.XLOOKUP(K160,BSFC!$B$2:$O$2,BSFC!$B$2:$O$24,,-1),,-1)</f>
        <v>340</v>
      </c>
      <c r="R160">
        <f t="shared" si="22"/>
        <v>1.3265420051984127</v>
      </c>
      <c r="S160">
        <f t="shared" si="25"/>
        <v>2.9092058376107156E-4</v>
      </c>
      <c r="T160">
        <f t="shared" si="26"/>
        <v>9.8912998478764336E-2</v>
      </c>
      <c r="U160">
        <f t="shared" si="27"/>
        <v>19.749000181312294</v>
      </c>
    </row>
    <row r="161" spans="1:21">
      <c r="A161">
        <f t="shared" si="23"/>
        <v>160</v>
      </c>
      <c r="B161">
        <f t="shared" si="24"/>
        <v>13.411199999999999</v>
      </c>
      <c r="C161" s="2">
        <f>Specification!$G$30</f>
        <v>109.96225200000001</v>
      </c>
      <c r="D161">
        <f>0.5*Specification!$K$4*Track!B161^2*Specification!$K$3*Specification!$K$2</f>
        <v>93.159842569492653</v>
      </c>
      <c r="E161">
        <v>0</v>
      </c>
      <c r="F161">
        <f>Specification!$C$23*9.81*SIN((E161*PI()/180))</f>
        <v>0</v>
      </c>
      <c r="G161" s="2">
        <f>IF(J161=1,VLOOKUP(K161,RPM!$E$2:$H$62,3,FALSE)-F161-E161-D161,IF(J161=2,VLOOKUP(K161,RPM!$H$2:$K$62,3,FALSE)-F161-E161-D161,IF(J161=3,VLOOKUP(K161,RPM!$K$2:$N$62,3,FALSE)-F161-E161-D161)))</f>
        <v>529.75118105255456</v>
      </c>
      <c r="H161" s="2">
        <f>IF(J161=1,Specification!$I$14,IF(J161=2,Specification!$I$15,IF(J161=3,Specification!$I$16)))</f>
        <v>578.8367922628039</v>
      </c>
      <c r="I161">
        <v>0</v>
      </c>
      <c r="J161">
        <v>3</v>
      </c>
      <c r="K161">
        <f>IF(J161=1,VLOOKUP(B161,RPM!$F$2:$H$62,3,TRUE),IF(J161=2,VLOOKUP(B161,RPM!$I$2:$K$62,3,TRUE),IF(J161=3,VLOOKUP(B161,RPM!$L$2:$N$62,3,TRUE))))</f>
        <v>4200</v>
      </c>
      <c r="L161">
        <f t="shared" si="20"/>
        <v>15.871068800718968</v>
      </c>
      <c r="M161">
        <f t="shared" si="19"/>
        <v>0</v>
      </c>
      <c r="N161">
        <f>VLOOKUP(K161,RPM!$A$2:$D$62,4,FALSE)</f>
        <v>18.835642857142858</v>
      </c>
      <c r="O161">
        <f>VLOOKUP(K161,RPM!$A$2:$D$62,3,FALSE)</f>
        <v>11.1</v>
      </c>
      <c r="P161">
        <f t="shared" si="21"/>
        <v>14.045738878571429</v>
      </c>
      <c r="Q161" cm="1">
        <f t="array" ref="Q161">_xlfn.XLOOKUP(O161,BSFC!$A$2:$A$24,_xlfn.XLOOKUP(K161,BSFC!$B$2:$O$2,BSFC!$B$2:$O$24,,-1),,-1)</f>
        <v>340</v>
      </c>
      <c r="R161">
        <f t="shared" si="22"/>
        <v>1.3265420051984127</v>
      </c>
      <c r="S161">
        <f t="shared" si="25"/>
        <v>2.9092058376107156E-4</v>
      </c>
      <c r="T161">
        <f t="shared" si="26"/>
        <v>9.8912998478764336E-2</v>
      </c>
      <c r="U161">
        <f t="shared" si="27"/>
        <v>19.847913179791057</v>
      </c>
    </row>
    <row r="162" spans="1:21">
      <c r="A162">
        <f t="shared" si="23"/>
        <v>161</v>
      </c>
      <c r="B162">
        <f t="shared" si="24"/>
        <v>13.411199999999999</v>
      </c>
      <c r="C162" s="2">
        <f>Specification!$G$30</f>
        <v>109.96225200000001</v>
      </c>
      <c r="D162">
        <f>0.5*Specification!$K$4*Track!B162^2*Specification!$K$3*Specification!$K$2</f>
        <v>93.159842569492653</v>
      </c>
      <c r="E162">
        <v>0</v>
      </c>
      <c r="F162">
        <f>Specification!$C$23*9.81*SIN((E162*PI()/180))</f>
        <v>0</v>
      </c>
      <c r="G162" s="2">
        <f>IF(J162=1,VLOOKUP(K162,RPM!$E$2:$H$62,3,FALSE)-F162-E162-D162,IF(J162=2,VLOOKUP(K162,RPM!$H$2:$K$62,3,FALSE)-F162-E162-D162,IF(J162=3,VLOOKUP(K162,RPM!$K$2:$N$62,3,FALSE)-F162-E162-D162)))</f>
        <v>529.75118105255456</v>
      </c>
      <c r="H162" s="2">
        <f>IF(J162=1,Specification!$I$14,IF(J162=2,Specification!$I$15,IF(J162=3,Specification!$I$16)))</f>
        <v>578.8367922628039</v>
      </c>
      <c r="I162">
        <v>0</v>
      </c>
      <c r="J162">
        <v>3</v>
      </c>
      <c r="K162">
        <f>IF(J162=1,VLOOKUP(B162,RPM!$F$2:$H$62,3,TRUE),IF(J162=2,VLOOKUP(B162,RPM!$I$2:$K$62,3,TRUE),IF(J162=3,VLOOKUP(B162,RPM!$L$2:$N$62,3,TRUE))))</f>
        <v>4200</v>
      </c>
      <c r="L162">
        <f t="shared" si="20"/>
        <v>15.945633343787447</v>
      </c>
      <c r="M162">
        <f t="shared" si="19"/>
        <v>0</v>
      </c>
      <c r="N162">
        <f>VLOOKUP(K162,RPM!$A$2:$D$62,4,FALSE)</f>
        <v>18.835642857142858</v>
      </c>
      <c r="O162">
        <f>VLOOKUP(K162,RPM!$A$2:$D$62,3,FALSE)</f>
        <v>11.1</v>
      </c>
      <c r="P162">
        <f t="shared" si="21"/>
        <v>14.045738878571429</v>
      </c>
      <c r="Q162" cm="1">
        <f t="array" ref="Q162">_xlfn.XLOOKUP(O162,BSFC!$A$2:$A$24,_xlfn.XLOOKUP(K162,BSFC!$B$2:$O$2,BSFC!$B$2:$O$24,,-1),,-1)</f>
        <v>340</v>
      </c>
      <c r="R162">
        <f t="shared" si="22"/>
        <v>1.3265420051984127</v>
      </c>
      <c r="S162">
        <f t="shared" si="25"/>
        <v>2.9092058376107156E-4</v>
      </c>
      <c r="T162">
        <f t="shared" si="26"/>
        <v>9.8912998478764336E-2</v>
      </c>
      <c r="U162">
        <f t="shared" si="27"/>
        <v>19.94682617826982</v>
      </c>
    </row>
    <row r="163" spans="1:21">
      <c r="A163">
        <f t="shared" si="23"/>
        <v>162</v>
      </c>
      <c r="B163">
        <f t="shared" si="24"/>
        <v>13.411199999999999</v>
      </c>
      <c r="C163" s="2">
        <f>Specification!$G$30</f>
        <v>109.96225200000001</v>
      </c>
      <c r="D163">
        <f>0.5*Specification!$K$4*Track!B163^2*Specification!$K$3*Specification!$K$2</f>
        <v>93.159842569492653</v>
      </c>
      <c r="E163">
        <v>0</v>
      </c>
      <c r="F163">
        <f>Specification!$C$23*9.81*SIN((E163*PI()/180))</f>
        <v>0</v>
      </c>
      <c r="G163" s="2">
        <f>IF(J163=1,VLOOKUP(K163,RPM!$E$2:$H$62,3,FALSE)-F163-E163-D163,IF(J163=2,VLOOKUP(K163,RPM!$H$2:$K$62,3,FALSE)-F163-E163-D163,IF(J163=3,VLOOKUP(K163,RPM!$K$2:$N$62,3,FALSE)-F163-E163-D163)))</f>
        <v>529.75118105255456</v>
      </c>
      <c r="H163" s="2">
        <f>IF(J163=1,Specification!$I$14,IF(J163=2,Specification!$I$15,IF(J163=3,Specification!$I$16)))</f>
        <v>578.8367922628039</v>
      </c>
      <c r="I163">
        <v>0</v>
      </c>
      <c r="J163">
        <v>3</v>
      </c>
      <c r="K163">
        <f>IF(J163=1,VLOOKUP(B163,RPM!$F$2:$H$62,3,TRUE),IF(J163=2,VLOOKUP(B163,RPM!$I$2:$K$62,3,TRUE),IF(J163=3,VLOOKUP(B163,RPM!$L$2:$N$62,3,TRUE))))</f>
        <v>4200</v>
      </c>
      <c r="L163">
        <f t="shared" si="20"/>
        <v>16.020197886855929</v>
      </c>
      <c r="M163">
        <f t="shared" si="19"/>
        <v>0</v>
      </c>
      <c r="N163">
        <f>VLOOKUP(K163,RPM!$A$2:$D$62,4,FALSE)</f>
        <v>18.835642857142858</v>
      </c>
      <c r="O163">
        <f>VLOOKUP(K163,RPM!$A$2:$D$62,3,FALSE)</f>
        <v>11.1</v>
      </c>
      <c r="P163">
        <f t="shared" si="21"/>
        <v>14.045738878571429</v>
      </c>
      <c r="Q163" cm="1">
        <f t="array" ref="Q163">_xlfn.XLOOKUP(O163,BSFC!$A$2:$A$24,_xlfn.XLOOKUP(K163,BSFC!$B$2:$O$2,BSFC!$B$2:$O$24,,-1),,-1)</f>
        <v>340</v>
      </c>
      <c r="R163">
        <f t="shared" si="22"/>
        <v>1.3265420051984127</v>
      </c>
      <c r="S163">
        <f t="shared" si="25"/>
        <v>2.909205837610785E-4</v>
      </c>
      <c r="T163">
        <f t="shared" si="26"/>
        <v>9.8912998478766695E-2</v>
      </c>
      <c r="U163">
        <f t="shared" si="27"/>
        <v>20.045739176748587</v>
      </c>
    </row>
    <row r="164" spans="1:21">
      <c r="A164">
        <f t="shared" si="23"/>
        <v>163</v>
      </c>
      <c r="B164">
        <f t="shared" si="24"/>
        <v>13.411199999999999</v>
      </c>
      <c r="C164" s="2">
        <f>Specification!$G$30</f>
        <v>109.96225200000001</v>
      </c>
      <c r="D164">
        <f>0.5*Specification!$K$4*Track!B164^2*Specification!$K$3*Specification!$K$2</f>
        <v>93.159842569492653</v>
      </c>
      <c r="E164">
        <v>0</v>
      </c>
      <c r="F164">
        <f>Specification!$C$23*9.81*SIN((E164*PI()/180))</f>
        <v>0</v>
      </c>
      <c r="G164" s="2">
        <f>IF(J164=1,VLOOKUP(K164,RPM!$E$2:$H$62,3,FALSE)-F164-E164-D164,IF(J164=2,VLOOKUP(K164,RPM!$H$2:$K$62,3,FALSE)-F164-E164-D164,IF(J164=3,VLOOKUP(K164,RPM!$K$2:$N$62,3,FALSE)-F164-E164-D164)))</f>
        <v>529.75118105255456</v>
      </c>
      <c r="H164" s="2">
        <f>IF(J164=1,Specification!$I$14,IF(J164=2,Specification!$I$15,IF(J164=3,Specification!$I$16)))</f>
        <v>578.8367922628039</v>
      </c>
      <c r="I164">
        <v>0</v>
      </c>
      <c r="J164">
        <v>3</v>
      </c>
      <c r="K164">
        <f>IF(J164=1,VLOOKUP(B164,RPM!$F$2:$H$62,3,TRUE),IF(J164=2,VLOOKUP(B164,RPM!$I$2:$K$62,3,TRUE),IF(J164=3,VLOOKUP(B164,RPM!$L$2:$N$62,3,TRUE))))</f>
        <v>4200</v>
      </c>
      <c r="L164">
        <f t="shared" si="20"/>
        <v>16.094762429924408</v>
      </c>
      <c r="M164">
        <f t="shared" si="19"/>
        <v>0</v>
      </c>
      <c r="N164">
        <f>VLOOKUP(K164,RPM!$A$2:$D$62,4,FALSE)</f>
        <v>18.835642857142858</v>
      </c>
      <c r="O164">
        <f>VLOOKUP(K164,RPM!$A$2:$D$62,3,FALSE)</f>
        <v>11.1</v>
      </c>
      <c r="P164">
        <f t="shared" si="21"/>
        <v>14.045738878571429</v>
      </c>
      <c r="Q164" cm="1">
        <f t="array" ref="Q164">_xlfn.XLOOKUP(O164,BSFC!$A$2:$A$24,_xlfn.XLOOKUP(K164,BSFC!$B$2:$O$2,BSFC!$B$2:$O$24,,-1),,-1)</f>
        <v>340</v>
      </c>
      <c r="R164">
        <f t="shared" si="22"/>
        <v>1.3265420051984127</v>
      </c>
      <c r="S164">
        <f t="shared" si="25"/>
        <v>2.9092058376107156E-4</v>
      </c>
      <c r="T164">
        <f t="shared" si="26"/>
        <v>9.8912998478764336E-2</v>
      </c>
      <c r="U164">
        <f t="shared" si="27"/>
        <v>20.14465217522735</v>
      </c>
    </row>
    <row r="165" spans="1:21">
      <c r="A165">
        <f t="shared" si="23"/>
        <v>164</v>
      </c>
      <c r="B165">
        <f t="shared" si="24"/>
        <v>13.411199999999999</v>
      </c>
      <c r="C165" s="2">
        <f>Specification!$G$30</f>
        <v>109.96225200000001</v>
      </c>
      <c r="D165">
        <f>0.5*Specification!$K$4*Track!B165^2*Specification!$K$3*Specification!$K$2</f>
        <v>93.159842569492653</v>
      </c>
      <c r="E165">
        <v>0</v>
      </c>
      <c r="F165">
        <f>Specification!$C$23*9.81*SIN((E165*PI()/180))</f>
        <v>0</v>
      </c>
      <c r="G165" s="2">
        <f>IF(J165=1,VLOOKUP(K165,RPM!$E$2:$H$62,3,FALSE)-F165-E165-D165,IF(J165=2,VLOOKUP(K165,RPM!$H$2:$K$62,3,FALSE)-F165-E165-D165,IF(J165=3,VLOOKUP(K165,RPM!$K$2:$N$62,3,FALSE)-F165-E165-D165)))</f>
        <v>529.75118105255456</v>
      </c>
      <c r="H165" s="2">
        <f>IF(J165=1,Specification!$I$14,IF(J165=2,Specification!$I$15,IF(J165=3,Specification!$I$16)))</f>
        <v>578.8367922628039</v>
      </c>
      <c r="I165">
        <v>0</v>
      </c>
      <c r="J165">
        <v>3</v>
      </c>
      <c r="K165">
        <f>IF(J165=1,VLOOKUP(B165,RPM!$F$2:$H$62,3,TRUE),IF(J165=2,VLOOKUP(B165,RPM!$I$2:$K$62,3,TRUE),IF(J165=3,VLOOKUP(B165,RPM!$L$2:$N$62,3,TRUE))))</f>
        <v>4200</v>
      </c>
      <c r="L165">
        <f t="shared" si="20"/>
        <v>16.169326972992888</v>
      </c>
      <c r="M165">
        <f t="shared" si="19"/>
        <v>0</v>
      </c>
      <c r="N165">
        <f>VLOOKUP(K165,RPM!$A$2:$D$62,4,FALSE)</f>
        <v>18.835642857142858</v>
      </c>
      <c r="O165">
        <f>VLOOKUP(K165,RPM!$A$2:$D$62,3,FALSE)</f>
        <v>11.1</v>
      </c>
      <c r="P165">
        <f t="shared" si="21"/>
        <v>14.045738878571429</v>
      </c>
      <c r="Q165" cm="1">
        <f t="array" ref="Q165">_xlfn.XLOOKUP(O165,BSFC!$A$2:$A$24,_xlfn.XLOOKUP(K165,BSFC!$B$2:$O$2,BSFC!$B$2:$O$24,,-1),,-1)</f>
        <v>340</v>
      </c>
      <c r="R165">
        <f t="shared" si="22"/>
        <v>1.3265420051984127</v>
      </c>
      <c r="S165">
        <f t="shared" si="25"/>
        <v>2.9092058376107156E-4</v>
      </c>
      <c r="T165">
        <f t="shared" si="26"/>
        <v>9.8912998478764336E-2</v>
      </c>
      <c r="U165">
        <f t="shared" si="27"/>
        <v>20.243565173706113</v>
      </c>
    </row>
    <row r="166" spans="1:21">
      <c r="A166">
        <f t="shared" si="23"/>
        <v>165</v>
      </c>
      <c r="B166">
        <f t="shared" si="24"/>
        <v>13.411199999999999</v>
      </c>
      <c r="C166" s="2">
        <f>Specification!$G$30</f>
        <v>109.96225200000001</v>
      </c>
      <c r="D166">
        <f>0.5*Specification!$K$4*Track!B166^2*Specification!$K$3*Specification!$K$2</f>
        <v>93.159842569492653</v>
      </c>
      <c r="E166">
        <v>0</v>
      </c>
      <c r="F166">
        <f>Specification!$C$23*9.81*SIN((E166*PI()/180))</f>
        <v>0</v>
      </c>
      <c r="G166" s="2">
        <f>IF(J166=1,VLOOKUP(K166,RPM!$E$2:$H$62,3,FALSE)-F166-E166-D166,IF(J166=2,VLOOKUP(K166,RPM!$H$2:$K$62,3,FALSE)-F166-E166-D166,IF(J166=3,VLOOKUP(K166,RPM!$K$2:$N$62,3,FALSE)-F166-E166-D166)))</f>
        <v>529.75118105255456</v>
      </c>
      <c r="H166" s="2">
        <f>IF(J166=1,Specification!$I$14,IF(J166=2,Specification!$I$15,IF(J166=3,Specification!$I$16)))</f>
        <v>578.8367922628039</v>
      </c>
      <c r="I166">
        <v>0</v>
      </c>
      <c r="J166">
        <v>3</v>
      </c>
      <c r="K166">
        <f>IF(J166=1,VLOOKUP(B166,RPM!$F$2:$H$62,3,TRUE),IF(J166=2,VLOOKUP(B166,RPM!$I$2:$K$62,3,TRUE),IF(J166=3,VLOOKUP(B166,RPM!$L$2:$N$62,3,TRUE))))</f>
        <v>4200</v>
      </c>
      <c r="L166">
        <f t="shared" si="20"/>
        <v>16.243891516061367</v>
      </c>
      <c r="M166">
        <f t="shared" si="19"/>
        <v>0</v>
      </c>
      <c r="N166">
        <f>VLOOKUP(K166,RPM!$A$2:$D$62,4,FALSE)</f>
        <v>18.835642857142858</v>
      </c>
      <c r="O166">
        <f>VLOOKUP(K166,RPM!$A$2:$D$62,3,FALSE)</f>
        <v>11.1</v>
      </c>
      <c r="P166">
        <f t="shared" si="21"/>
        <v>14.045738878571429</v>
      </c>
      <c r="Q166" cm="1">
        <f t="array" ref="Q166">_xlfn.XLOOKUP(O166,BSFC!$A$2:$A$24,_xlfn.XLOOKUP(K166,BSFC!$B$2:$O$2,BSFC!$B$2:$O$24,,-1),,-1)</f>
        <v>340</v>
      </c>
      <c r="R166">
        <f t="shared" si="22"/>
        <v>1.3265420051984127</v>
      </c>
      <c r="S166">
        <f t="shared" si="25"/>
        <v>2.9092058376107156E-4</v>
      </c>
      <c r="T166">
        <f t="shared" si="26"/>
        <v>9.8912998478764336E-2</v>
      </c>
      <c r="U166">
        <f t="shared" si="27"/>
        <v>20.342478172184876</v>
      </c>
    </row>
    <row r="167" spans="1:21">
      <c r="A167">
        <f t="shared" si="23"/>
        <v>166</v>
      </c>
      <c r="B167">
        <f t="shared" si="24"/>
        <v>13.411199999999999</v>
      </c>
      <c r="C167" s="2">
        <f>Specification!$G$30</f>
        <v>109.96225200000001</v>
      </c>
      <c r="D167">
        <f>0.5*Specification!$K$4*Track!B167^2*Specification!$K$3*Specification!$K$2</f>
        <v>93.159842569492653</v>
      </c>
      <c r="E167">
        <v>0</v>
      </c>
      <c r="F167">
        <f>Specification!$C$23*9.81*SIN((E167*PI()/180))</f>
        <v>0</v>
      </c>
      <c r="G167" s="2">
        <f>IF(J167=1,VLOOKUP(K167,RPM!$E$2:$H$62,3,FALSE)-F167-E167-D167,IF(J167=2,VLOOKUP(K167,RPM!$H$2:$K$62,3,FALSE)-F167-E167-D167,IF(J167=3,VLOOKUP(K167,RPM!$K$2:$N$62,3,FALSE)-F167-E167-D167)))</f>
        <v>529.75118105255456</v>
      </c>
      <c r="H167" s="2">
        <f>IF(J167=1,Specification!$I$14,IF(J167=2,Specification!$I$15,IF(J167=3,Specification!$I$16)))</f>
        <v>578.8367922628039</v>
      </c>
      <c r="I167">
        <v>0</v>
      </c>
      <c r="J167">
        <v>3</v>
      </c>
      <c r="K167">
        <f>IF(J167=1,VLOOKUP(B167,RPM!$F$2:$H$62,3,TRUE),IF(J167=2,VLOOKUP(B167,RPM!$I$2:$K$62,3,TRUE),IF(J167=3,VLOOKUP(B167,RPM!$L$2:$N$62,3,TRUE))))</f>
        <v>4200</v>
      </c>
      <c r="L167">
        <f t="shared" si="20"/>
        <v>16.318456059129847</v>
      </c>
      <c r="M167">
        <f t="shared" si="19"/>
        <v>0</v>
      </c>
      <c r="N167">
        <f>VLOOKUP(K167,RPM!$A$2:$D$62,4,FALSE)</f>
        <v>18.835642857142858</v>
      </c>
      <c r="O167">
        <f>VLOOKUP(K167,RPM!$A$2:$D$62,3,FALSE)</f>
        <v>11.1</v>
      </c>
      <c r="P167">
        <f t="shared" si="21"/>
        <v>14.045738878571429</v>
      </c>
      <c r="Q167" cm="1">
        <f t="array" ref="Q167">_xlfn.XLOOKUP(O167,BSFC!$A$2:$A$24,_xlfn.XLOOKUP(K167,BSFC!$B$2:$O$2,BSFC!$B$2:$O$24,,-1),,-1)</f>
        <v>340</v>
      </c>
      <c r="R167">
        <f t="shared" si="22"/>
        <v>1.3265420051984127</v>
      </c>
      <c r="S167">
        <f t="shared" si="25"/>
        <v>2.9092058376107156E-4</v>
      </c>
      <c r="T167">
        <f t="shared" si="26"/>
        <v>9.8912998478764336E-2</v>
      </c>
      <c r="U167">
        <f t="shared" si="27"/>
        <v>20.441391170663639</v>
      </c>
    </row>
    <row r="168" spans="1:21">
      <c r="A168">
        <f t="shared" si="23"/>
        <v>167</v>
      </c>
      <c r="B168">
        <f t="shared" si="24"/>
        <v>13.411199999999999</v>
      </c>
      <c r="C168" s="2">
        <f>Specification!$G$30</f>
        <v>109.96225200000001</v>
      </c>
      <c r="D168">
        <f>0.5*Specification!$K$4*Track!B168^2*Specification!$K$3*Specification!$K$2</f>
        <v>93.159842569492653</v>
      </c>
      <c r="E168">
        <v>0</v>
      </c>
      <c r="F168">
        <f>Specification!$C$23*9.81*SIN((E168*PI()/180))</f>
        <v>0</v>
      </c>
      <c r="G168" s="2">
        <f>IF(J168=1,VLOOKUP(K168,RPM!$E$2:$H$62,3,FALSE)-F168-E168-D168,IF(J168=2,VLOOKUP(K168,RPM!$H$2:$K$62,3,FALSE)-F168-E168-D168,IF(J168=3,VLOOKUP(K168,RPM!$K$2:$N$62,3,FALSE)-F168-E168-D168)))</f>
        <v>529.75118105255456</v>
      </c>
      <c r="H168" s="2">
        <f>IF(J168=1,Specification!$I$14,IF(J168=2,Specification!$I$15,IF(J168=3,Specification!$I$16)))</f>
        <v>578.8367922628039</v>
      </c>
      <c r="I168">
        <v>0</v>
      </c>
      <c r="J168">
        <v>3</v>
      </c>
      <c r="K168">
        <f>IF(J168=1,VLOOKUP(B168,RPM!$F$2:$H$62,3,TRUE),IF(J168=2,VLOOKUP(B168,RPM!$I$2:$K$62,3,TRUE),IF(J168=3,VLOOKUP(B168,RPM!$L$2:$N$62,3,TRUE))))</f>
        <v>4200</v>
      </c>
      <c r="L168">
        <f t="shared" si="20"/>
        <v>16.393020602198327</v>
      </c>
      <c r="M168">
        <f t="shared" si="19"/>
        <v>0</v>
      </c>
      <c r="N168">
        <f>VLOOKUP(K168,RPM!$A$2:$D$62,4,FALSE)</f>
        <v>18.835642857142858</v>
      </c>
      <c r="O168">
        <f>VLOOKUP(K168,RPM!$A$2:$D$62,3,FALSE)</f>
        <v>11.1</v>
      </c>
      <c r="P168">
        <f t="shared" si="21"/>
        <v>14.045738878571429</v>
      </c>
      <c r="Q168" cm="1">
        <f t="array" ref="Q168">_xlfn.XLOOKUP(O168,BSFC!$A$2:$A$24,_xlfn.XLOOKUP(K168,BSFC!$B$2:$O$2,BSFC!$B$2:$O$24,,-1),,-1)</f>
        <v>340</v>
      </c>
      <c r="R168">
        <f t="shared" si="22"/>
        <v>1.3265420051984127</v>
      </c>
      <c r="S168">
        <f t="shared" si="25"/>
        <v>2.9092058376107156E-4</v>
      </c>
      <c r="T168">
        <f t="shared" si="26"/>
        <v>9.8912998478764336E-2</v>
      </c>
      <c r="U168">
        <f t="shared" si="27"/>
        <v>20.540304169142402</v>
      </c>
    </row>
    <row r="169" spans="1:21">
      <c r="A169">
        <f t="shared" si="23"/>
        <v>168</v>
      </c>
      <c r="B169">
        <f t="shared" si="24"/>
        <v>13.411199999999999</v>
      </c>
      <c r="C169" s="2">
        <f>Specification!$G$30</f>
        <v>109.96225200000001</v>
      </c>
      <c r="D169">
        <f>0.5*Specification!$K$4*Track!B169^2*Specification!$K$3*Specification!$K$2</f>
        <v>93.159842569492653</v>
      </c>
      <c r="E169">
        <v>0</v>
      </c>
      <c r="F169">
        <f>Specification!$C$23*9.81*SIN((E169*PI()/180))</f>
        <v>0</v>
      </c>
      <c r="G169" s="2">
        <f>IF(J169=1,VLOOKUP(K169,RPM!$E$2:$H$62,3,FALSE)-F169-E169-D169,IF(J169=2,VLOOKUP(K169,RPM!$H$2:$K$62,3,FALSE)-F169-E169-D169,IF(J169=3,VLOOKUP(K169,RPM!$K$2:$N$62,3,FALSE)-F169-E169-D169)))</f>
        <v>529.75118105255456</v>
      </c>
      <c r="H169" s="2">
        <f>IF(J169=1,Specification!$I$14,IF(J169=2,Specification!$I$15,IF(J169=3,Specification!$I$16)))</f>
        <v>578.8367922628039</v>
      </c>
      <c r="I169">
        <v>0</v>
      </c>
      <c r="J169">
        <v>3</v>
      </c>
      <c r="K169">
        <f>IF(J169=1,VLOOKUP(B169,RPM!$F$2:$H$62,3,TRUE),IF(J169=2,VLOOKUP(B169,RPM!$I$2:$K$62,3,TRUE),IF(J169=3,VLOOKUP(B169,RPM!$L$2:$N$62,3,TRUE))))</f>
        <v>4200</v>
      </c>
      <c r="L169">
        <f t="shared" si="20"/>
        <v>16.467585145266806</v>
      </c>
      <c r="M169">
        <f t="shared" si="19"/>
        <v>0</v>
      </c>
      <c r="N169">
        <f>VLOOKUP(K169,RPM!$A$2:$D$62,4,FALSE)</f>
        <v>18.835642857142858</v>
      </c>
      <c r="O169">
        <f>VLOOKUP(K169,RPM!$A$2:$D$62,3,FALSE)</f>
        <v>11.1</v>
      </c>
      <c r="P169">
        <f t="shared" si="21"/>
        <v>14.045738878571429</v>
      </c>
      <c r="Q169" cm="1">
        <f t="array" ref="Q169">_xlfn.XLOOKUP(O169,BSFC!$A$2:$A$24,_xlfn.XLOOKUP(K169,BSFC!$B$2:$O$2,BSFC!$B$2:$O$24,,-1),,-1)</f>
        <v>340</v>
      </c>
      <c r="R169">
        <f t="shared" si="22"/>
        <v>1.3265420051984127</v>
      </c>
      <c r="S169">
        <f t="shared" si="25"/>
        <v>2.9092058376107156E-4</v>
      </c>
      <c r="T169">
        <f t="shared" si="26"/>
        <v>9.8912998478764336E-2</v>
      </c>
      <c r="U169">
        <f t="shared" si="27"/>
        <v>20.639217167621165</v>
      </c>
    </row>
    <row r="170" spans="1:21">
      <c r="A170">
        <f t="shared" si="23"/>
        <v>169</v>
      </c>
      <c r="B170">
        <f t="shared" si="24"/>
        <v>13.411199999999999</v>
      </c>
      <c r="C170" s="2">
        <f>Specification!$G$30</f>
        <v>109.96225200000001</v>
      </c>
      <c r="D170">
        <f>0.5*Specification!$K$4*Track!B170^2*Specification!$K$3*Specification!$K$2</f>
        <v>93.159842569492653</v>
      </c>
      <c r="E170">
        <v>0</v>
      </c>
      <c r="F170">
        <f>Specification!$C$23*9.81*SIN((E170*PI()/180))</f>
        <v>0</v>
      </c>
      <c r="G170" s="2">
        <f>IF(J170=1,VLOOKUP(K170,RPM!$E$2:$H$62,3,FALSE)-F170-E170-D170,IF(J170=2,VLOOKUP(K170,RPM!$H$2:$K$62,3,FALSE)-F170-E170-D170,IF(J170=3,VLOOKUP(K170,RPM!$K$2:$N$62,3,FALSE)-F170-E170-D170)))</f>
        <v>529.75118105255456</v>
      </c>
      <c r="H170" s="2">
        <f>IF(J170=1,Specification!$I$14,IF(J170=2,Specification!$I$15,IF(J170=3,Specification!$I$16)))</f>
        <v>578.8367922628039</v>
      </c>
      <c r="I170">
        <v>0</v>
      </c>
      <c r="J170">
        <v>3</v>
      </c>
      <c r="K170">
        <f>IF(J170=1,VLOOKUP(B170,RPM!$F$2:$H$62,3,TRUE),IF(J170=2,VLOOKUP(B170,RPM!$I$2:$K$62,3,TRUE),IF(J170=3,VLOOKUP(B170,RPM!$L$2:$N$62,3,TRUE))))</f>
        <v>4200</v>
      </c>
      <c r="L170">
        <f t="shared" si="20"/>
        <v>16.542149688335286</v>
      </c>
      <c r="M170">
        <f t="shared" si="19"/>
        <v>0</v>
      </c>
      <c r="N170">
        <f>VLOOKUP(K170,RPM!$A$2:$D$62,4,FALSE)</f>
        <v>18.835642857142858</v>
      </c>
      <c r="O170">
        <f>VLOOKUP(K170,RPM!$A$2:$D$62,3,FALSE)</f>
        <v>11.1</v>
      </c>
      <c r="P170">
        <f t="shared" si="21"/>
        <v>14.045738878571429</v>
      </c>
      <c r="Q170" cm="1">
        <f t="array" ref="Q170">_xlfn.XLOOKUP(O170,BSFC!$A$2:$A$24,_xlfn.XLOOKUP(K170,BSFC!$B$2:$O$2,BSFC!$B$2:$O$24,,-1),,-1)</f>
        <v>340</v>
      </c>
      <c r="R170">
        <f t="shared" si="22"/>
        <v>1.3265420051984127</v>
      </c>
      <c r="S170">
        <f t="shared" si="25"/>
        <v>2.9092058376107156E-4</v>
      </c>
      <c r="T170">
        <f t="shared" si="26"/>
        <v>9.8912998478764336E-2</v>
      </c>
      <c r="U170">
        <f t="shared" si="27"/>
        <v>20.738130166099928</v>
      </c>
    </row>
    <row r="171" spans="1:21">
      <c r="A171">
        <f t="shared" si="23"/>
        <v>170</v>
      </c>
      <c r="B171">
        <f t="shared" si="24"/>
        <v>13.411199999999999</v>
      </c>
      <c r="C171" s="2">
        <f>Specification!$G$30</f>
        <v>109.96225200000001</v>
      </c>
      <c r="D171">
        <f>0.5*Specification!$K$4*Track!B171^2*Specification!$K$3*Specification!$K$2</f>
        <v>93.159842569492653</v>
      </c>
      <c r="E171">
        <v>0</v>
      </c>
      <c r="F171">
        <f>Specification!$C$23*9.81*SIN((E171*PI()/180))</f>
        <v>0</v>
      </c>
      <c r="G171" s="2">
        <f>IF(J171=1,VLOOKUP(K171,RPM!$E$2:$H$62,3,FALSE)-F171-E171-D171,IF(J171=2,VLOOKUP(K171,RPM!$H$2:$K$62,3,FALSE)-F171-E171-D171,IF(J171=3,VLOOKUP(K171,RPM!$K$2:$N$62,3,FALSE)-F171-E171-D171)))</f>
        <v>529.75118105255456</v>
      </c>
      <c r="H171" s="2">
        <f>IF(J171=1,Specification!$I$14,IF(J171=2,Specification!$I$15,IF(J171=3,Specification!$I$16)))</f>
        <v>578.8367922628039</v>
      </c>
      <c r="I171">
        <v>0</v>
      </c>
      <c r="J171">
        <v>3</v>
      </c>
      <c r="K171">
        <f>IF(J171=1,VLOOKUP(B171,RPM!$F$2:$H$62,3,TRUE),IF(J171=2,VLOOKUP(B171,RPM!$I$2:$K$62,3,TRUE),IF(J171=3,VLOOKUP(B171,RPM!$L$2:$N$62,3,TRUE))))</f>
        <v>4200</v>
      </c>
      <c r="L171">
        <f t="shared" si="20"/>
        <v>16.616714231403765</v>
      </c>
      <c r="M171">
        <f t="shared" si="19"/>
        <v>0</v>
      </c>
      <c r="N171">
        <f>VLOOKUP(K171,RPM!$A$2:$D$62,4,FALSE)</f>
        <v>18.835642857142858</v>
      </c>
      <c r="O171">
        <f>VLOOKUP(K171,RPM!$A$2:$D$62,3,FALSE)</f>
        <v>11.1</v>
      </c>
      <c r="P171">
        <f t="shared" si="21"/>
        <v>14.045738878571429</v>
      </c>
      <c r="Q171" cm="1">
        <f t="array" ref="Q171">_xlfn.XLOOKUP(O171,BSFC!$A$2:$A$24,_xlfn.XLOOKUP(K171,BSFC!$B$2:$O$2,BSFC!$B$2:$O$24,,-1),,-1)</f>
        <v>340</v>
      </c>
      <c r="R171">
        <f t="shared" si="22"/>
        <v>1.3265420051984127</v>
      </c>
      <c r="S171">
        <f t="shared" si="25"/>
        <v>2.9092058376107156E-4</v>
      </c>
      <c r="T171">
        <f t="shared" si="26"/>
        <v>9.8912998478764336E-2</v>
      </c>
      <c r="U171">
        <f t="shared" si="27"/>
        <v>20.837043164578692</v>
      </c>
    </row>
    <row r="172" spans="1:21">
      <c r="A172">
        <f t="shared" si="23"/>
        <v>171</v>
      </c>
      <c r="B172">
        <f t="shared" si="24"/>
        <v>13.411199999999999</v>
      </c>
      <c r="C172" s="2">
        <f>Specification!$G$30</f>
        <v>109.96225200000001</v>
      </c>
      <c r="D172">
        <f>0.5*Specification!$K$4*Track!B172^2*Specification!$K$3*Specification!$K$2</f>
        <v>93.159842569492653</v>
      </c>
      <c r="E172">
        <v>0</v>
      </c>
      <c r="F172">
        <f>Specification!$C$23*9.81*SIN((E172*PI()/180))</f>
        <v>0</v>
      </c>
      <c r="G172" s="2">
        <f>IF(J172=1,VLOOKUP(K172,RPM!$E$2:$H$62,3,FALSE)-F172-E172-D172,IF(J172=2,VLOOKUP(K172,RPM!$H$2:$K$62,3,FALSE)-F172-E172-D172,IF(J172=3,VLOOKUP(K172,RPM!$K$2:$N$62,3,FALSE)-F172-E172-D172)))</f>
        <v>529.75118105255456</v>
      </c>
      <c r="H172" s="2">
        <f>IF(J172=1,Specification!$I$14,IF(J172=2,Specification!$I$15,IF(J172=3,Specification!$I$16)))</f>
        <v>578.8367922628039</v>
      </c>
      <c r="I172">
        <v>0</v>
      </c>
      <c r="J172">
        <v>3</v>
      </c>
      <c r="K172">
        <f>IF(J172=1,VLOOKUP(B172,RPM!$F$2:$H$62,3,TRUE),IF(J172=2,VLOOKUP(B172,RPM!$I$2:$K$62,3,TRUE),IF(J172=3,VLOOKUP(B172,RPM!$L$2:$N$62,3,TRUE))))</f>
        <v>4200</v>
      </c>
      <c r="L172">
        <f t="shared" si="20"/>
        <v>16.691278774472245</v>
      </c>
      <c r="M172">
        <f t="shared" si="19"/>
        <v>0</v>
      </c>
      <c r="N172">
        <f>VLOOKUP(K172,RPM!$A$2:$D$62,4,FALSE)</f>
        <v>18.835642857142858</v>
      </c>
      <c r="O172">
        <f>VLOOKUP(K172,RPM!$A$2:$D$62,3,FALSE)</f>
        <v>11.1</v>
      </c>
      <c r="P172">
        <f t="shared" si="21"/>
        <v>14.045738878571429</v>
      </c>
      <c r="Q172" cm="1">
        <f t="array" ref="Q172">_xlfn.XLOOKUP(O172,BSFC!$A$2:$A$24,_xlfn.XLOOKUP(K172,BSFC!$B$2:$O$2,BSFC!$B$2:$O$24,,-1),,-1)</f>
        <v>340</v>
      </c>
      <c r="R172">
        <f t="shared" si="22"/>
        <v>1.3265420051984127</v>
      </c>
      <c r="S172">
        <f t="shared" si="25"/>
        <v>2.9092058376107156E-4</v>
      </c>
      <c r="T172">
        <f t="shared" si="26"/>
        <v>9.8912998478764336E-2</v>
      </c>
      <c r="U172">
        <f t="shared" si="27"/>
        <v>20.935956163057455</v>
      </c>
    </row>
    <row r="173" spans="1:21">
      <c r="A173">
        <f t="shared" si="23"/>
        <v>172</v>
      </c>
      <c r="B173">
        <f t="shared" si="24"/>
        <v>13.411199999999999</v>
      </c>
      <c r="C173" s="2">
        <f>Specification!$G$30</f>
        <v>109.96225200000001</v>
      </c>
      <c r="D173">
        <f>0.5*Specification!$K$4*Track!B173^2*Specification!$K$3*Specification!$K$2</f>
        <v>93.159842569492653</v>
      </c>
      <c r="E173">
        <v>0</v>
      </c>
      <c r="F173">
        <f>Specification!$C$23*9.81*SIN((E173*PI()/180))</f>
        <v>0</v>
      </c>
      <c r="G173" s="2">
        <f>IF(J173=1,VLOOKUP(K173,RPM!$E$2:$H$62,3,FALSE)-F173-E173-D173,IF(J173=2,VLOOKUP(K173,RPM!$H$2:$K$62,3,FALSE)-F173-E173-D173,IF(J173=3,VLOOKUP(K173,RPM!$K$2:$N$62,3,FALSE)-F173-E173-D173)))</f>
        <v>529.75118105255456</v>
      </c>
      <c r="H173" s="2">
        <f>IF(J173=1,Specification!$I$14,IF(J173=2,Specification!$I$15,IF(J173=3,Specification!$I$16)))</f>
        <v>578.8367922628039</v>
      </c>
      <c r="I173">
        <v>0</v>
      </c>
      <c r="J173">
        <v>3</v>
      </c>
      <c r="K173">
        <f>IF(J173=1,VLOOKUP(B173,RPM!$F$2:$H$62,3,TRUE),IF(J173=2,VLOOKUP(B173,RPM!$I$2:$K$62,3,TRUE),IF(J173=3,VLOOKUP(B173,RPM!$L$2:$N$62,3,TRUE))))</f>
        <v>4200</v>
      </c>
      <c r="L173">
        <f t="shared" si="20"/>
        <v>16.765843317540725</v>
      </c>
      <c r="M173">
        <f t="shared" si="19"/>
        <v>0</v>
      </c>
      <c r="N173">
        <f>VLOOKUP(K173,RPM!$A$2:$D$62,4,FALSE)</f>
        <v>18.835642857142858</v>
      </c>
      <c r="O173">
        <f>VLOOKUP(K173,RPM!$A$2:$D$62,3,FALSE)</f>
        <v>11.1</v>
      </c>
      <c r="P173">
        <f t="shared" si="21"/>
        <v>14.045738878571429</v>
      </c>
      <c r="Q173" cm="1">
        <f t="array" ref="Q173">_xlfn.XLOOKUP(O173,BSFC!$A$2:$A$24,_xlfn.XLOOKUP(K173,BSFC!$B$2:$O$2,BSFC!$B$2:$O$24,,-1),,-1)</f>
        <v>340</v>
      </c>
      <c r="R173">
        <f t="shared" si="22"/>
        <v>1.3265420051984127</v>
      </c>
      <c r="S173">
        <f t="shared" si="25"/>
        <v>2.9092058376107156E-4</v>
      </c>
      <c r="T173">
        <f t="shared" si="26"/>
        <v>9.8912998478764336E-2</v>
      </c>
      <c r="U173">
        <f t="shared" si="27"/>
        <v>21.034869161536218</v>
      </c>
    </row>
    <row r="174" spans="1:21">
      <c r="A174">
        <f t="shared" si="23"/>
        <v>173</v>
      </c>
      <c r="B174">
        <f t="shared" si="24"/>
        <v>13.411199999999999</v>
      </c>
      <c r="C174" s="2">
        <f>Specification!$G$30</f>
        <v>109.96225200000001</v>
      </c>
      <c r="D174">
        <f>0.5*Specification!$K$4*Track!B174^2*Specification!$K$3*Specification!$K$2</f>
        <v>93.159842569492653</v>
      </c>
      <c r="E174">
        <v>0</v>
      </c>
      <c r="F174">
        <f>Specification!$C$23*9.81*SIN((E174*PI()/180))</f>
        <v>0</v>
      </c>
      <c r="G174" s="2">
        <f>IF(J174=1,VLOOKUP(K174,RPM!$E$2:$H$62,3,FALSE)-F174-E174-D174,IF(J174=2,VLOOKUP(K174,RPM!$H$2:$K$62,3,FALSE)-F174-E174-D174,IF(J174=3,VLOOKUP(K174,RPM!$K$2:$N$62,3,FALSE)-F174-E174-D174)))</f>
        <v>529.75118105255456</v>
      </c>
      <c r="H174" s="2">
        <f>IF(J174=1,Specification!$I$14,IF(J174=2,Specification!$I$15,IF(J174=3,Specification!$I$16)))</f>
        <v>578.8367922628039</v>
      </c>
      <c r="I174">
        <v>0</v>
      </c>
      <c r="J174">
        <v>3</v>
      </c>
      <c r="K174">
        <f>IF(J174=1,VLOOKUP(B174,RPM!$F$2:$H$62,3,TRUE),IF(J174=2,VLOOKUP(B174,RPM!$I$2:$K$62,3,TRUE),IF(J174=3,VLOOKUP(B174,RPM!$L$2:$N$62,3,TRUE))))</f>
        <v>4200</v>
      </c>
      <c r="L174">
        <f t="shared" si="20"/>
        <v>16.840407860609204</v>
      </c>
      <c r="M174">
        <f t="shared" si="19"/>
        <v>0</v>
      </c>
      <c r="N174">
        <f>VLOOKUP(K174,RPM!$A$2:$D$62,4,FALSE)</f>
        <v>18.835642857142858</v>
      </c>
      <c r="O174">
        <f>VLOOKUP(K174,RPM!$A$2:$D$62,3,FALSE)</f>
        <v>11.1</v>
      </c>
      <c r="P174">
        <f t="shared" si="21"/>
        <v>14.045738878571429</v>
      </c>
      <c r="Q174" cm="1">
        <f t="array" ref="Q174">_xlfn.XLOOKUP(O174,BSFC!$A$2:$A$24,_xlfn.XLOOKUP(K174,BSFC!$B$2:$O$2,BSFC!$B$2:$O$24,,-1),,-1)</f>
        <v>340</v>
      </c>
      <c r="R174">
        <f t="shared" si="22"/>
        <v>1.3265420051984127</v>
      </c>
      <c r="S174">
        <f t="shared" si="25"/>
        <v>2.9092058376107156E-4</v>
      </c>
      <c r="T174">
        <f t="shared" si="26"/>
        <v>9.8912998478764336E-2</v>
      </c>
      <c r="U174">
        <f t="shared" si="27"/>
        <v>21.133782160014981</v>
      </c>
    </row>
    <row r="175" spans="1:21">
      <c r="A175">
        <f t="shared" si="23"/>
        <v>174</v>
      </c>
      <c r="B175">
        <f t="shared" si="24"/>
        <v>13.411199999999999</v>
      </c>
      <c r="C175" s="2">
        <f>Specification!$G$30</f>
        <v>109.96225200000001</v>
      </c>
      <c r="D175">
        <f>0.5*Specification!$K$4*Track!B175^2*Specification!$K$3*Specification!$K$2</f>
        <v>93.159842569492653</v>
      </c>
      <c r="E175">
        <v>0</v>
      </c>
      <c r="F175">
        <f>Specification!$C$23*9.81*SIN((E175*PI()/180))</f>
        <v>0</v>
      </c>
      <c r="G175" s="2">
        <f>IF(J175=1,VLOOKUP(K175,RPM!$E$2:$H$62,3,FALSE)-F175-E175-D175,IF(J175=2,VLOOKUP(K175,RPM!$H$2:$K$62,3,FALSE)-F175-E175-D175,IF(J175=3,VLOOKUP(K175,RPM!$K$2:$N$62,3,FALSE)-F175-E175-D175)))</f>
        <v>529.75118105255456</v>
      </c>
      <c r="H175" s="2">
        <f>IF(J175=1,Specification!$I$14,IF(J175=2,Specification!$I$15,IF(J175=3,Specification!$I$16)))</f>
        <v>578.8367922628039</v>
      </c>
      <c r="I175">
        <v>0</v>
      </c>
      <c r="J175">
        <v>3</v>
      </c>
      <c r="K175">
        <f>IF(J175=1,VLOOKUP(B175,RPM!$F$2:$H$62,3,TRUE),IF(J175=2,VLOOKUP(B175,RPM!$I$2:$K$62,3,TRUE),IF(J175=3,VLOOKUP(B175,RPM!$L$2:$N$62,3,TRUE))))</f>
        <v>4200</v>
      </c>
      <c r="L175">
        <f t="shared" si="20"/>
        <v>16.914972403677684</v>
      </c>
      <c r="M175">
        <f t="shared" si="19"/>
        <v>0</v>
      </c>
      <c r="N175">
        <f>VLOOKUP(K175,RPM!$A$2:$D$62,4,FALSE)</f>
        <v>18.835642857142858</v>
      </c>
      <c r="O175">
        <f>VLOOKUP(K175,RPM!$A$2:$D$62,3,FALSE)</f>
        <v>11.1</v>
      </c>
      <c r="P175">
        <f t="shared" si="21"/>
        <v>14.045738878571429</v>
      </c>
      <c r="Q175" cm="1">
        <f t="array" ref="Q175">_xlfn.XLOOKUP(O175,BSFC!$A$2:$A$24,_xlfn.XLOOKUP(K175,BSFC!$B$2:$O$2,BSFC!$B$2:$O$24,,-1),,-1)</f>
        <v>340</v>
      </c>
      <c r="R175">
        <f t="shared" si="22"/>
        <v>1.3265420051984127</v>
      </c>
      <c r="S175">
        <f t="shared" si="25"/>
        <v>2.9092058376107156E-4</v>
      </c>
      <c r="T175">
        <f t="shared" si="26"/>
        <v>9.8912998478764336E-2</v>
      </c>
      <c r="U175">
        <f t="shared" si="27"/>
        <v>21.232695158493744</v>
      </c>
    </row>
    <row r="176" spans="1:21">
      <c r="A176">
        <f t="shared" si="23"/>
        <v>175</v>
      </c>
      <c r="B176">
        <f t="shared" si="24"/>
        <v>13.411199999999999</v>
      </c>
      <c r="C176" s="2">
        <f>Specification!$G$30</f>
        <v>109.96225200000001</v>
      </c>
      <c r="D176">
        <f>0.5*Specification!$K$4*Track!B176^2*Specification!$K$3*Specification!$K$2</f>
        <v>93.159842569492653</v>
      </c>
      <c r="E176">
        <v>0</v>
      </c>
      <c r="F176">
        <f>Specification!$C$23*9.81*SIN((E176*PI()/180))</f>
        <v>0</v>
      </c>
      <c r="G176" s="2">
        <f>IF(J176=1,VLOOKUP(K176,RPM!$E$2:$H$62,3,FALSE)-F176-E176-D176,IF(J176=2,VLOOKUP(K176,RPM!$H$2:$K$62,3,FALSE)-F176-E176-D176,IF(J176=3,VLOOKUP(K176,RPM!$K$2:$N$62,3,FALSE)-F176-E176-D176)))</f>
        <v>529.75118105255456</v>
      </c>
      <c r="H176" s="2">
        <f>IF(J176=1,Specification!$I$14,IF(J176=2,Specification!$I$15,IF(J176=3,Specification!$I$16)))</f>
        <v>578.8367922628039</v>
      </c>
      <c r="I176">
        <v>0</v>
      </c>
      <c r="J176">
        <v>3</v>
      </c>
      <c r="K176">
        <f>IF(J176=1,VLOOKUP(B176,RPM!$F$2:$H$62,3,TRUE),IF(J176=2,VLOOKUP(B176,RPM!$I$2:$K$62,3,TRUE),IF(J176=3,VLOOKUP(B176,RPM!$L$2:$N$62,3,TRUE))))</f>
        <v>4200</v>
      </c>
      <c r="L176">
        <f t="shared" si="20"/>
        <v>16.989536946746163</v>
      </c>
      <c r="M176">
        <f t="shared" si="19"/>
        <v>0</v>
      </c>
      <c r="N176">
        <f>VLOOKUP(K176,RPM!$A$2:$D$62,4,FALSE)</f>
        <v>18.835642857142858</v>
      </c>
      <c r="O176">
        <f>VLOOKUP(K176,RPM!$A$2:$D$62,3,FALSE)</f>
        <v>11.1</v>
      </c>
      <c r="P176">
        <f t="shared" si="21"/>
        <v>14.045738878571429</v>
      </c>
      <c r="Q176" cm="1">
        <f t="array" ref="Q176">_xlfn.XLOOKUP(O176,BSFC!$A$2:$A$24,_xlfn.XLOOKUP(K176,BSFC!$B$2:$O$2,BSFC!$B$2:$O$24,,-1),,-1)</f>
        <v>340</v>
      </c>
      <c r="R176">
        <f t="shared" si="22"/>
        <v>1.3265420051984127</v>
      </c>
      <c r="S176">
        <f t="shared" si="25"/>
        <v>2.9092058376107156E-4</v>
      </c>
      <c r="T176">
        <f t="shared" si="26"/>
        <v>9.8912998478764336E-2</v>
      </c>
      <c r="U176">
        <f t="shared" si="27"/>
        <v>21.331608156972507</v>
      </c>
    </row>
    <row r="177" spans="1:21">
      <c r="A177">
        <f t="shared" si="23"/>
        <v>176</v>
      </c>
      <c r="B177">
        <f t="shared" si="24"/>
        <v>13.411199999999999</v>
      </c>
      <c r="C177" s="2">
        <f>Specification!$G$30</f>
        <v>109.96225200000001</v>
      </c>
      <c r="D177">
        <f>0.5*Specification!$K$4*Track!B177^2*Specification!$K$3*Specification!$K$2</f>
        <v>93.159842569492653</v>
      </c>
      <c r="E177">
        <v>0</v>
      </c>
      <c r="F177">
        <f>Specification!$C$23*9.81*SIN((E177*PI()/180))</f>
        <v>0</v>
      </c>
      <c r="G177" s="2">
        <f>IF(J177=1,VLOOKUP(K177,RPM!$E$2:$H$62,3,FALSE)-F177-E177-D177,IF(J177=2,VLOOKUP(K177,RPM!$H$2:$K$62,3,FALSE)-F177-E177-D177,IF(J177=3,VLOOKUP(K177,RPM!$K$2:$N$62,3,FALSE)-F177-E177-D177)))</f>
        <v>529.75118105255456</v>
      </c>
      <c r="H177" s="2">
        <f>IF(J177=1,Specification!$I$14,IF(J177=2,Specification!$I$15,IF(J177=3,Specification!$I$16)))</f>
        <v>578.8367922628039</v>
      </c>
      <c r="I177">
        <v>0</v>
      </c>
      <c r="J177">
        <v>3</v>
      </c>
      <c r="K177">
        <f>IF(J177=1,VLOOKUP(B177,RPM!$F$2:$H$62,3,TRUE),IF(J177=2,VLOOKUP(B177,RPM!$I$2:$K$62,3,TRUE),IF(J177=3,VLOOKUP(B177,RPM!$L$2:$N$62,3,TRUE))))</f>
        <v>4200</v>
      </c>
      <c r="L177">
        <f t="shared" si="20"/>
        <v>17.064101489814643</v>
      </c>
      <c r="M177">
        <f t="shared" si="19"/>
        <v>0</v>
      </c>
      <c r="N177">
        <f>VLOOKUP(K177,RPM!$A$2:$D$62,4,FALSE)</f>
        <v>18.835642857142858</v>
      </c>
      <c r="O177">
        <f>VLOOKUP(K177,RPM!$A$2:$D$62,3,FALSE)</f>
        <v>11.1</v>
      </c>
      <c r="P177">
        <f t="shared" si="21"/>
        <v>14.045738878571429</v>
      </c>
      <c r="Q177" cm="1">
        <f t="array" ref="Q177">_xlfn.XLOOKUP(O177,BSFC!$A$2:$A$24,_xlfn.XLOOKUP(K177,BSFC!$B$2:$O$2,BSFC!$B$2:$O$24,,-1),,-1)</f>
        <v>340</v>
      </c>
      <c r="R177">
        <f t="shared" si="22"/>
        <v>1.3265420051984127</v>
      </c>
      <c r="S177">
        <f t="shared" si="25"/>
        <v>2.9092058376107156E-4</v>
      </c>
      <c r="T177">
        <f t="shared" si="26"/>
        <v>9.8912998478764336E-2</v>
      </c>
      <c r="U177">
        <f t="shared" si="27"/>
        <v>21.43052115545127</v>
      </c>
    </row>
    <row r="178" spans="1:21">
      <c r="A178">
        <f t="shared" si="23"/>
        <v>177</v>
      </c>
      <c r="B178">
        <f t="shared" si="24"/>
        <v>13.411199999999999</v>
      </c>
      <c r="C178" s="2">
        <f>Specification!$G$30</f>
        <v>109.96225200000001</v>
      </c>
      <c r="D178">
        <f>0.5*Specification!$K$4*Track!B178^2*Specification!$K$3*Specification!$K$2</f>
        <v>93.159842569492653</v>
      </c>
      <c r="E178">
        <v>0</v>
      </c>
      <c r="F178">
        <f>Specification!$C$23*9.81*SIN((E178*PI()/180))</f>
        <v>0</v>
      </c>
      <c r="G178" s="2">
        <f>IF(J178=1,VLOOKUP(K178,RPM!$E$2:$H$62,3,FALSE)-F178-E178-D178,IF(J178=2,VLOOKUP(K178,RPM!$H$2:$K$62,3,FALSE)-F178-E178-D178,IF(J178=3,VLOOKUP(K178,RPM!$K$2:$N$62,3,FALSE)-F178-E178-D178)))</f>
        <v>529.75118105255456</v>
      </c>
      <c r="H178" s="2">
        <f>IF(J178=1,Specification!$I$14,IF(J178=2,Specification!$I$15,IF(J178=3,Specification!$I$16)))</f>
        <v>578.8367922628039</v>
      </c>
      <c r="I178">
        <v>0</v>
      </c>
      <c r="J178">
        <v>3</v>
      </c>
      <c r="K178">
        <f>IF(J178=1,VLOOKUP(B178,RPM!$F$2:$H$62,3,TRUE),IF(J178=2,VLOOKUP(B178,RPM!$I$2:$K$62,3,TRUE),IF(J178=3,VLOOKUP(B178,RPM!$L$2:$N$62,3,TRUE))))</f>
        <v>4200</v>
      </c>
      <c r="L178">
        <f t="shared" si="20"/>
        <v>17.138666032883123</v>
      </c>
      <c r="M178">
        <f t="shared" si="19"/>
        <v>0</v>
      </c>
      <c r="N178">
        <f>VLOOKUP(K178,RPM!$A$2:$D$62,4,FALSE)</f>
        <v>18.835642857142858</v>
      </c>
      <c r="O178">
        <f>VLOOKUP(K178,RPM!$A$2:$D$62,3,FALSE)</f>
        <v>11.1</v>
      </c>
      <c r="P178">
        <f t="shared" si="21"/>
        <v>14.045738878571429</v>
      </c>
      <c r="Q178" cm="1">
        <f t="array" ref="Q178">_xlfn.XLOOKUP(O178,BSFC!$A$2:$A$24,_xlfn.XLOOKUP(K178,BSFC!$B$2:$O$2,BSFC!$B$2:$O$24,,-1),,-1)</f>
        <v>340</v>
      </c>
      <c r="R178">
        <f t="shared" si="22"/>
        <v>1.3265420051984127</v>
      </c>
      <c r="S178">
        <f t="shared" si="25"/>
        <v>2.9092058376107156E-4</v>
      </c>
      <c r="T178">
        <f t="shared" si="26"/>
        <v>9.8912998478764336E-2</v>
      </c>
      <c r="U178">
        <f t="shared" si="27"/>
        <v>21.529434153930033</v>
      </c>
    </row>
    <row r="179" spans="1:21">
      <c r="A179">
        <f t="shared" si="23"/>
        <v>178</v>
      </c>
      <c r="B179">
        <f t="shared" si="24"/>
        <v>13.411199999999999</v>
      </c>
      <c r="C179" s="2">
        <f>Specification!$G$30</f>
        <v>109.96225200000001</v>
      </c>
      <c r="D179">
        <f>0.5*Specification!$K$4*Track!B179^2*Specification!$K$3*Specification!$K$2</f>
        <v>93.159842569492653</v>
      </c>
      <c r="E179">
        <v>0</v>
      </c>
      <c r="F179">
        <f>Specification!$C$23*9.81*SIN((E179*PI()/180))</f>
        <v>0</v>
      </c>
      <c r="G179" s="2">
        <f>IF(J179=1,VLOOKUP(K179,RPM!$E$2:$H$62,3,FALSE)-F179-E179-D179,IF(J179=2,VLOOKUP(K179,RPM!$H$2:$K$62,3,FALSE)-F179-E179-D179,IF(J179=3,VLOOKUP(K179,RPM!$K$2:$N$62,3,FALSE)-F179-E179-D179)))</f>
        <v>529.75118105255456</v>
      </c>
      <c r="H179" s="2">
        <f>IF(J179=1,Specification!$I$14,IF(J179=2,Specification!$I$15,IF(J179=3,Specification!$I$16)))</f>
        <v>578.8367922628039</v>
      </c>
      <c r="I179">
        <v>0</v>
      </c>
      <c r="J179">
        <v>3</v>
      </c>
      <c r="K179">
        <f>IF(J179=1,VLOOKUP(B179,RPM!$F$2:$H$62,3,TRUE),IF(J179=2,VLOOKUP(B179,RPM!$I$2:$K$62,3,TRUE),IF(J179=3,VLOOKUP(B179,RPM!$L$2:$N$62,3,TRUE))))</f>
        <v>4200</v>
      </c>
      <c r="L179">
        <f t="shared" si="20"/>
        <v>17.213230575951602</v>
      </c>
      <c r="M179">
        <f t="shared" si="19"/>
        <v>0</v>
      </c>
      <c r="N179">
        <f>VLOOKUP(K179,RPM!$A$2:$D$62,4,FALSE)</f>
        <v>18.835642857142858</v>
      </c>
      <c r="O179">
        <f>VLOOKUP(K179,RPM!$A$2:$D$62,3,FALSE)</f>
        <v>11.1</v>
      </c>
      <c r="P179">
        <f t="shared" si="21"/>
        <v>14.045738878571429</v>
      </c>
      <c r="Q179" cm="1">
        <f t="array" ref="Q179">_xlfn.XLOOKUP(O179,BSFC!$A$2:$A$24,_xlfn.XLOOKUP(K179,BSFC!$B$2:$O$2,BSFC!$B$2:$O$24,,-1),,-1)</f>
        <v>340</v>
      </c>
      <c r="R179">
        <f t="shared" si="22"/>
        <v>1.3265420051984127</v>
      </c>
      <c r="S179">
        <f t="shared" si="25"/>
        <v>2.9092058376107156E-4</v>
      </c>
      <c r="T179">
        <f t="shared" si="26"/>
        <v>9.8912998478764336E-2</v>
      </c>
      <c r="U179">
        <f t="shared" si="27"/>
        <v>21.628347152408796</v>
      </c>
    </row>
    <row r="180" spans="1:21">
      <c r="A180">
        <f t="shared" si="23"/>
        <v>179</v>
      </c>
      <c r="B180">
        <f t="shared" si="24"/>
        <v>13.411199999999999</v>
      </c>
      <c r="C180" s="2">
        <f>Specification!$G$30</f>
        <v>109.96225200000001</v>
      </c>
      <c r="D180">
        <f>0.5*Specification!$K$4*Track!B180^2*Specification!$K$3*Specification!$K$2</f>
        <v>93.159842569492653</v>
      </c>
      <c r="E180">
        <v>0</v>
      </c>
      <c r="F180">
        <f>Specification!$C$23*9.81*SIN((E180*PI()/180))</f>
        <v>0</v>
      </c>
      <c r="G180" s="2">
        <f>IF(J180=1,VLOOKUP(K180,RPM!$E$2:$H$62,3,FALSE)-F180-E180-D180,IF(J180=2,VLOOKUP(K180,RPM!$H$2:$K$62,3,FALSE)-F180-E180-D180,IF(J180=3,VLOOKUP(K180,RPM!$K$2:$N$62,3,FALSE)-F180-E180-D180)))</f>
        <v>529.75118105255456</v>
      </c>
      <c r="H180" s="2">
        <f>IF(J180=1,Specification!$I$14,IF(J180=2,Specification!$I$15,IF(J180=3,Specification!$I$16)))</f>
        <v>578.8367922628039</v>
      </c>
      <c r="I180">
        <v>0</v>
      </c>
      <c r="J180">
        <v>3</v>
      </c>
      <c r="K180">
        <f>IF(J180=1,VLOOKUP(B180,RPM!$F$2:$H$62,3,TRUE),IF(J180=2,VLOOKUP(B180,RPM!$I$2:$K$62,3,TRUE),IF(J180=3,VLOOKUP(B180,RPM!$L$2:$N$62,3,TRUE))))</f>
        <v>4200</v>
      </c>
      <c r="L180">
        <f t="shared" si="20"/>
        <v>17.287795119020082</v>
      </c>
      <c r="M180">
        <f t="shared" si="19"/>
        <v>0</v>
      </c>
      <c r="N180">
        <f>VLOOKUP(K180,RPM!$A$2:$D$62,4,FALSE)</f>
        <v>18.835642857142858</v>
      </c>
      <c r="O180">
        <f>VLOOKUP(K180,RPM!$A$2:$D$62,3,FALSE)</f>
        <v>11.1</v>
      </c>
      <c r="P180">
        <f t="shared" si="21"/>
        <v>14.045738878571429</v>
      </c>
      <c r="Q180" cm="1">
        <f t="array" ref="Q180">_xlfn.XLOOKUP(O180,BSFC!$A$2:$A$24,_xlfn.XLOOKUP(K180,BSFC!$B$2:$O$2,BSFC!$B$2:$O$24,,-1),,-1)</f>
        <v>340</v>
      </c>
      <c r="R180">
        <f t="shared" si="22"/>
        <v>1.3265420051984127</v>
      </c>
      <c r="S180">
        <f t="shared" si="25"/>
        <v>2.9092058376107156E-4</v>
      </c>
      <c r="T180">
        <f t="shared" si="26"/>
        <v>9.8912998478764336E-2</v>
      </c>
      <c r="U180">
        <f t="shared" si="27"/>
        <v>21.72726015088756</v>
      </c>
    </row>
    <row r="181" spans="1:21">
      <c r="A181">
        <f t="shared" si="23"/>
        <v>180</v>
      </c>
      <c r="B181">
        <f t="shared" si="24"/>
        <v>13.411199999999999</v>
      </c>
      <c r="C181" s="2">
        <f>Specification!$G$30</f>
        <v>109.96225200000001</v>
      </c>
      <c r="D181">
        <f>0.5*Specification!$K$4*Track!B181^2*Specification!$K$3*Specification!$K$2</f>
        <v>93.159842569492653</v>
      </c>
      <c r="E181">
        <v>0</v>
      </c>
      <c r="F181">
        <f>Specification!$C$23*9.81*SIN((E181*PI()/180))</f>
        <v>0</v>
      </c>
      <c r="G181" s="2">
        <f>IF(J181=1,VLOOKUP(K181,RPM!$E$2:$H$62,3,FALSE)-F181-E181-D181,IF(J181=2,VLOOKUP(K181,RPM!$H$2:$K$62,3,FALSE)-F181-E181-D181,IF(J181=3,VLOOKUP(K181,RPM!$K$2:$N$62,3,FALSE)-F181-E181-D181)))</f>
        <v>529.75118105255456</v>
      </c>
      <c r="H181" s="2">
        <f>IF(J181=1,Specification!$I$14,IF(J181=2,Specification!$I$15,IF(J181=3,Specification!$I$16)))</f>
        <v>578.8367922628039</v>
      </c>
      <c r="I181">
        <v>0</v>
      </c>
      <c r="J181">
        <v>3</v>
      </c>
      <c r="K181">
        <f>IF(J181=1,VLOOKUP(B181,RPM!$F$2:$H$62,3,TRUE),IF(J181=2,VLOOKUP(B181,RPM!$I$2:$K$62,3,TRUE),IF(J181=3,VLOOKUP(B181,RPM!$L$2:$N$62,3,TRUE))))</f>
        <v>4200</v>
      </c>
      <c r="L181">
        <f t="shared" si="20"/>
        <v>17.362359662088561</v>
      </c>
      <c r="M181">
        <f t="shared" si="19"/>
        <v>0</v>
      </c>
      <c r="N181">
        <f>VLOOKUP(K181,RPM!$A$2:$D$62,4,FALSE)</f>
        <v>18.835642857142858</v>
      </c>
      <c r="O181">
        <f>VLOOKUP(K181,RPM!$A$2:$D$62,3,FALSE)</f>
        <v>11.1</v>
      </c>
      <c r="P181">
        <f t="shared" si="21"/>
        <v>14.045738878571429</v>
      </c>
      <c r="Q181" cm="1">
        <f t="array" ref="Q181">_xlfn.XLOOKUP(O181,BSFC!$A$2:$A$24,_xlfn.XLOOKUP(K181,BSFC!$B$2:$O$2,BSFC!$B$2:$O$24,,-1),,-1)</f>
        <v>340</v>
      </c>
      <c r="R181">
        <f t="shared" si="22"/>
        <v>1.3265420051984127</v>
      </c>
      <c r="S181">
        <f t="shared" si="25"/>
        <v>2.9092058376107156E-4</v>
      </c>
      <c r="T181">
        <f t="shared" si="26"/>
        <v>9.8912998478764336E-2</v>
      </c>
      <c r="U181">
        <f t="shared" si="27"/>
        <v>21.826173149366323</v>
      </c>
    </row>
    <row r="182" spans="1:21">
      <c r="A182">
        <f t="shared" si="23"/>
        <v>181</v>
      </c>
      <c r="B182">
        <f t="shared" si="24"/>
        <v>13.411199999999999</v>
      </c>
      <c r="C182" s="2">
        <f>Specification!$G$30</f>
        <v>109.96225200000001</v>
      </c>
      <c r="D182">
        <f>0.5*Specification!$K$4*Track!B182^2*Specification!$K$3*Specification!$K$2</f>
        <v>93.159842569492653</v>
      </c>
      <c r="E182">
        <v>0</v>
      </c>
      <c r="F182">
        <f>Specification!$C$23*9.81*SIN((E182*PI()/180))</f>
        <v>0</v>
      </c>
      <c r="G182" s="2">
        <f>IF(J182=1,VLOOKUP(K182,RPM!$E$2:$H$62,3,FALSE)-F182-E182-D182,IF(J182=2,VLOOKUP(K182,RPM!$H$2:$K$62,3,FALSE)-F182-E182-D182,IF(J182=3,VLOOKUP(K182,RPM!$K$2:$N$62,3,FALSE)-F182-E182-D182)))</f>
        <v>529.75118105255456</v>
      </c>
      <c r="H182" s="2">
        <f>IF(J182=1,Specification!$I$14,IF(J182=2,Specification!$I$15,IF(J182=3,Specification!$I$16)))</f>
        <v>578.8367922628039</v>
      </c>
      <c r="I182">
        <v>0</v>
      </c>
      <c r="J182">
        <v>3</v>
      </c>
      <c r="K182">
        <f>IF(J182=1,VLOOKUP(B182,RPM!$F$2:$H$62,3,TRUE),IF(J182=2,VLOOKUP(B182,RPM!$I$2:$K$62,3,TRUE),IF(J182=3,VLOOKUP(B182,RPM!$L$2:$N$62,3,TRUE))))</f>
        <v>4200</v>
      </c>
      <c r="L182">
        <f t="shared" si="20"/>
        <v>17.436924205157041</v>
      </c>
      <c r="M182">
        <f t="shared" si="19"/>
        <v>0</v>
      </c>
      <c r="N182">
        <f>VLOOKUP(K182,RPM!$A$2:$D$62,4,FALSE)</f>
        <v>18.835642857142858</v>
      </c>
      <c r="O182">
        <f>VLOOKUP(K182,RPM!$A$2:$D$62,3,FALSE)</f>
        <v>11.1</v>
      </c>
      <c r="P182">
        <f t="shared" si="21"/>
        <v>14.045738878571429</v>
      </c>
      <c r="Q182" cm="1">
        <f t="array" ref="Q182">_xlfn.XLOOKUP(O182,BSFC!$A$2:$A$24,_xlfn.XLOOKUP(K182,BSFC!$B$2:$O$2,BSFC!$B$2:$O$24,,-1),,-1)</f>
        <v>340</v>
      </c>
      <c r="R182">
        <f t="shared" si="22"/>
        <v>1.3265420051984127</v>
      </c>
      <c r="S182">
        <f t="shared" si="25"/>
        <v>2.9092058376107156E-4</v>
      </c>
      <c r="T182">
        <f t="shared" si="26"/>
        <v>9.8912998478764336E-2</v>
      </c>
      <c r="U182">
        <f t="shared" si="27"/>
        <v>21.925086147845086</v>
      </c>
    </row>
    <row r="183" spans="1:21">
      <c r="A183">
        <f t="shared" si="23"/>
        <v>182</v>
      </c>
      <c r="B183">
        <f t="shared" si="24"/>
        <v>13.411199999999999</v>
      </c>
      <c r="C183" s="2">
        <f>Specification!$G$30</f>
        <v>109.96225200000001</v>
      </c>
      <c r="D183">
        <f>0.5*Specification!$K$4*Track!B183^2*Specification!$K$3*Specification!$K$2</f>
        <v>93.159842569492653</v>
      </c>
      <c r="E183">
        <v>0</v>
      </c>
      <c r="F183">
        <f>Specification!$C$23*9.81*SIN((E183*PI()/180))</f>
        <v>0</v>
      </c>
      <c r="G183" s="2">
        <f>IF(J183=1,VLOOKUP(K183,RPM!$E$2:$H$62,3,FALSE)-F183-E183-D183,IF(J183=2,VLOOKUP(K183,RPM!$H$2:$K$62,3,FALSE)-F183-E183-D183,IF(J183=3,VLOOKUP(K183,RPM!$K$2:$N$62,3,FALSE)-F183-E183-D183)))</f>
        <v>529.75118105255456</v>
      </c>
      <c r="H183" s="2">
        <f>IF(J183=1,Specification!$I$14,IF(J183=2,Specification!$I$15,IF(J183=3,Specification!$I$16)))</f>
        <v>578.8367922628039</v>
      </c>
      <c r="I183">
        <v>0</v>
      </c>
      <c r="J183">
        <v>3</v>
      </c>
      <c r="K183">
        <f>IF(J183=1,VLOOKUP(B183,RPM!$F$2:$H$62,3,TRUE),IF(J183=2,VLOOKUP(B183,RPM!$I$2:$K$62,3,TRUE),IF(J183=3,VLOOKUP(B183,RPM!$L$2:$N$62,3,TRUE))))</f>
        <v>4200</v>
      </c>
      <c r="L183">
        <f t="shared" si="20"/>
        <v>17.511488748225521</v>
      </c>
      <c r="M183">
        <f t="shared" si="19"/>
        <v>0</v>
      </c>
      <c r="N183">
        <f>VLOOKUP(K183,RPM!$A$2:$D$62,4,FALSE)</f>
        <v>18.835642857142858</v>
      </c>
      <c r="O183">
        <f>VLOOKUP(K183,RPM!$A$2:$D$62,3,FALSE)</f>
        <v>11.1</v>
      </c>
      <c r="P183">
        <f t="shared" si="21"/>
        <v>14.045738878571429</v>
      </c>
      <c r="Q183" cm="1">
        <f t="array" ref="Q183">_xlfn.XLOOKUP(O183,BSFC!$A$2:$A$24,_xlfn.XLOOKUP(K183,BSFC!$B$2:$O$2,BSFC!$B$2:$O$24,,-1),,-1)</f>
        <v>340</v>
      </c>
      <c r="R183">
        <f t="shared" si="22"/>
        <v>1.3265420051984127</v>
      </c>
      <c r="S183">
        <f t="shared" si="25"/>
        <v>2.9092058376107156E-4</v>
      </c>
      <c r="T183">
        <f t="shared" si="26"/>
        <v>9.8912998478764336E-2</v>
      </c>
      <c r="U183">
        <f t="shared" si="27"/>
        <v>22.023999146323849</v>
      </c>
    </row>
    <row r="184" spans="1:21">
      <c r="A184">
        <f t="shared" si="23"/>
        <v>183</v>
      </c>
      <c r="B184">
        <f t="shared" si="24"/>
        <v>13.411199999999999</v>
      </c>
      <c r="C184" s="2">
        <f>Specification!$G$30</f>
        <v>109.96225200000001</v>
      </c>
      <c r="D184">
        <f>0.5*Specification!$K$4*Track!B184^2*Specification!$K$3*Specification!$K$2</f>
        <v>93.159842569492653</v>
      </c>
      <c r="E184">
        <v>0</v>
      </c>
      <c r="F184">
        <f>Specification!$C$23*9.81*SIN((E184*PI()/180))</f>
        <v>0</v>
      </c>
      <c r="G184" s="2">
        <f>IF(J184=1,VLOOKUP(K184,RPM!$E$2:$H$62,3,FALSE)-F184-E184-D184,IF(J184=2,VLOOKUP(K184,RPM!$H$2:$K$62,3,FALSE)-F184-E184-D184,IF(J184=3,VLOOKUP(K184,RPM!$K$2:$N$62,3,FALSE)-F184-E184-D184)))</f>
        <v>529.75118105255456</v>
      </c>
      <c r="H184" s="2">
        <f>IF(J184=1,Specification!$I$14,IF(J184=2,Specification!$I$15,IF(J184=3,Specification!$I$16)))</f>
        <v>578.8367922628039</v>
      </c>
      <c r="I184">
        <v>0</v>
      </c>
      <c r="J184">
        <v>3</v>
      </c>
      <c r="K184">
        <f>IF(J184=1,VLOOKUP(B184,RPM!$F$2:$H$62,3,TRUE),IF(J184=2,VLOOKUP(B184,RPM!$I$2:$K$62,3,TRUE),IF(J184=3,VLOOKUP(B184,RPM!$L$2:$N$62,3,TRUE))))</f>
        <v>4200</v>
      </c>
      <c r="L184">
        <f t="shared" si="20"/>
        <v>17.586053291294</v>
      </c>
      <c r="M184">
        <f t="shared" si="19"/>
        <v>0</v>
      </c>
      <c r="N184">
        <f>VLOOKUP(K184,RPM!$A$2:$D$62,4,FALSE)</f>
        <v>18.835642857142858</v>
      </c>
      <c r="O184">
        <f>VLOOKUP(K184,RPM!$A$2:$D$62,3,FALSE)</f>
        <v>11.1</v>
      </c>
      <c r="P184">
        <f t="shared" si="21"/>
        <v>14.045738878571429</v>
      </c>
      <c r="Q184" cm="1">
        <f t="array" ref="Q184">_xlfn.XLOOKUP(O184,BSFC!$A$2:$A$24,_xlfn.XLOOKUP(K184,BSFC!$B$2:$O$2,BSFC!$B$2:$O$24,,-1),,-1)</f>
        <v>340</v>
      </c>
      <c r="R184">
        <f t="shared" si="22"/>
        <v>1.3265420051984127</v>
      </c>
      <c r="S184">
        <f t="shared" si="25"/>
        <v>2.9092058376107156E-4</v>
      </c>
      <c r="T184">
        <f t="shared" si="26"/>
        <v>9.8912998478764336E-2</v>
      </c>
      <c r="U184">
        <f t="shared" si="27"/>
        <v>22.122912144802612</v>
      </c>
    </row>
    <row r="185" spans="1:21">
      <c r="A185">
        <f t="shared" si="23"/>
        <v>184</v>
      </c>
      <c r="B185">
        <f t="shared" si="24"/>
        <v>13.411199999999999</v>
      </c>
      <c r="C185" s="2">
        <f>Specification!$G$30</f>
        <v>109.96225200000001</v>
      </c>
      <c r="D185">
        <f>0.5*Specification!$K$4*Track!B185^2*Specification!$K$3*Specification!$K$2</f>
        <v>93.159842569492653</v>
      </c>
      <c r="E185">
        <v>0</v>
      </c>
      <c r="F185">
        <f>Specification!$C$23*9.81*SIN((E185*PI()/180))</f>
        <v>0</v>
      </c>
      <c r="G185" s="2">
        <f>IF(J185=1,VLOOKUP(K185,RPM!$E$2:$H$62,3,FALSE)-F185-E185-D185,IF(J185=2,VLOOKUP(K185,RPM!$H$2:$K$62,3,FALSE)-F185-E185-D185,IF(J185=3,VLOOKUP(K185,RPM!$K$2:$N$62,3,FALSE)-F185-E185-D185)))</f>
        <v>529.75118105255456</v>
      </c>
      <c r="H185" s="2">
        <f>IF(J185=1,Specification!$I$14,IF(J185=2,Specification!$I$15,IF(J185=3,Specification!$I$16)))</f>
        <v>578.8367922628039</v>
      </c>
      <c r="I185">
        <v>0</v>
      </c>
      <c r="J185">
        <v>3</v>
      </c>
      <c r="K185">
        <f>IF(J185=1,VLOOKUP(B185,RPM!$F$2:$H$62,3,TRUE),IF(J185=2,VLOOKUP(B185,RPM!$I$2:$K$62,3,TRUE),IF(J185=3,VLOOKUP(B185,RPM!$L$2:$N$62,3,TRUE))))</f>
        <v>4200</v>
      </c>
      <c r="L185">
        <f t="shared" si="20"/>
        <v>17.66061783436248</v>
      </c>
      <c r="M185">
        <f t="shared" si="19"/>
        <v>0</v>
      </c>
      <c r="N185">
        <f>VLOOKUP(K185,RPM!$A$2:$D$62,4,FALSE)</f>
        <v>18.835642857142858</v>
      </c>
      <c r="O185">
        <f>VLOOKUP(K185,RPM!$A$2:$D$62,3,FALSE)</f>
        <v>11.1</v>
      </c>
      <c r="P185">
        <f t="shared" si="21"/>
        <v>14.045738878571429</v>
      </c>
      <c r="Q185" cm="1">
        <f t="array" ref="Q185">_xlfn.XLOOKUP(O185,BSFC!$A$2:$A$24,_xlfn.XLOOKUP(K185,BSFC!$B$2:$O$2,BSFC!$B$2:$O$24,,-1),,-1)</f>
        <v>340</v>
      </c>
      <c r="R185">
        <f t="shared" si="22"/>
        <v>1.3265420051984127</v>
      </c>
      <c r="S185">
        <f t="shared" si="25"/>
        <v>2.9092058376107156E-4</v>
      </c>
      <c r="T185">
        <f t="shared" si="26"/>
        <v>9.8912998478764336E-2</v>
      </c>
      <c r="U185">
        <f t="shared" si="27"/>
        <v>22.221825143281375</v>
      </c>
    </row>
    <row r="186" spans="1:21">
      <c r="A186">
        <f t="shared" si="23"/>
        <v>185</v>
      </c>
      <c r="B186">
        <f t="shared" si="24"/>
        <v>13.411199999999999</v>
      </c>
      <c r="C186" s="2">
        <f>Specification!$G$30</f>
        <v>109.96225200000001</v>
      </c>
      <c r="D186">
        <f>0.5*Specification!$K$4*Track!B186^2*Specification!$K$3*Specification!$K$2</f>
        <v>93.159842569492653</v>
      </c>
      <c r="E186">
        <v>0</v>
      </c>
      <c r="F186">
        <f>Specification!$C$23*9.81*SIN((E186*PI()/180))</f>
        <v>0</v>
      </c>
      <c r="G186" s="2">
        <f>IF(J186=1,VLOOKUP(K186,RPM!$E$2:$H$62,3,FALSE)-F186-E186-D186,IF(J186=2,VLOOKUP(K186,RPM!$H$2:$K$62,3,FALSE)-F186-E186-D186,IF(J186=3,VLOOKUP(K186,RPM!$K$2:$N$62,3,FALSE)-F186-E186-D186)))</f>
        <v>529.75118105255456</v>
      </c>
      <c r="H186" s="2">
        <f>IF(J186=1,Specification!$I$14,IF(J186=2,Specification!$I$15,IF(J186=3,Specification!$I$16)))</f>
        <v>578.8367922628039</v>
      </c>
      <c r="I186">
        <v>0</v>
      </c>
      <c r="J186">
        <v>3</v>
      </c>
      <c r="K186">
        <f>IF(J186=1,VLOOKUP(B186,RPM!$F$2:$H$62,3,TRUE),IF(J186=2,VLOOKUP(B186,RPM!$I$2:$K$62,3,TRUE),IF(J186=3,VLOOKUP(B186,RPM!$L$2:$N$62,3,TRUE))))</f>
        <v>4200</v>
      </c>
      <c r="L186">
        <f t="shared" si="20"/>
        <v>17.735182377430959</v>
      </c>
      <c r="M186">
        <f t="shared" si="19"/>
        <v>0</v>
      </c>
      <c r="N186">
        <f>VLOOKUP(K186,RPM!$A$2:$D$62,4,FALSE)</f>
        <v>18.835642857142858</v>
      </c>
      <c r="O186">
        <f>VLOOKUP(K186,RPM!$A$2:$D$62,3,FALSE)</f>
        <v>11.1</v>
      </c>
      <c r="P186">
        <f t="shared" si="21"/>
        <v>14.045738878571429</v>
      </c>
      <c r="Q186" cm="1">
        <f t="array" ref="Q186">_xlfn.XLOOKUP(O186,BSFC!$A$2:$A$24,_xlfn.XLOOKUP(K186,BSFC!$B$2:$O$2,BSFC!$B$2:$O$24,,-1),,-1)</f>
        <v>340</v>
      </c>
      <c r="R186">
        <f t="shared" si="22"/>
        <v>1.3265420051984127</v>
      </c>
      <c r="S186">
        <f t="shared" si="25"/>
        <v>2.9092058376107156E-4</v>
      </c>
      <c r="T186">
        <f t="shared" si="26"/>
        <v>9.8912998478764336E-2</v>
      </c>
      <c r="U186">
        <f t="shared" si="27"/>
        <v>22.320738141760138</v>
      </c>
    </row>
    <row r="187" spans="1:21">
      <c r="A187">
        <f t="shared" si="23"/>
        <v>186</v>
      </c>
      <c r="B187">
        <f t="shared" si="24"/>
        <v>13.411199999999999</v>
      </c>
      <c r="C187" s="2">
        <f>Specification!$G$30</f>
        <v>109.96225200000001</v>
      </c>
      <c r="D187">
        <f>0.5*Specification!$K$4*Track!B187^2*Specification!$K$3*Specification!$K$2</f>
        <v>93.159842569492653</v>
      </c>
      <c r="E187">
        <v>0</v>
      </c>
      <c r="F187">
        <f>Specification!$C$23*9.81*SIN((E187*PI()/180))</f>
        <v>0</v>
      </c>
      <c r="G187" s="2">
        <f>IF(J187=1,VLOOKUP(K187,RPM!$E$2:$H$62,3,FALSE)-F187-E187-D187,IF(J187=2,VLOOKUP(K187,RPM!$H$2:$K$62,3,FALSE)-F187-E187-D187,IF(J187=3,VLOOKUP(K187,RPM!$K$2:$N$62,3,FALSE)-F187-E187-D187)))</f>
        <v>529.75118105255456</v>
      </c>
      <c r="H187" s="2">
        <f>IF(J187=1,Specification!$I$14,IF(J187=2,Specification!$I$15,IF(J187=3,Specification!$I$16)))</f>
        <v>578.8367922628039</v>
      </c>
      <c r="I187">
        <v>0</v>
      </c>
      <c r="J187">
        <v>3</v>
      </c>
      <c r="K187">
        <f>IF(J187=1,VLOOKUP(B187,RPM!$F$2:$H$62,3,TRUE),IF(J187=2,VLOOKUP(B187,RPM!$I$2:$K$62,3,TRUE),IF(J187=3,VLOOKUP(B187,RPM!$L$2:$N$62,3,TRUE))))</f>
        <v>4200</v>
      </c>
      <c r="L187">
        <f t="shared" si="20"/>
        <v>17.809746920499439</v>
      </c>
      <c r="M187">
        <f t="shared" si="19"/>
        <v>0</v>
      </c>
      <c r="N187">
        <f>VLOOKUP(K187,RPM!$A$2:$D$62,4,FALSE)</f>
        <v>18.835642857142858</v>
      </c>
      <c r="O187">
        <f>VLOOKUP(K187,RPM!$A$2:$D$62,3,FALSE)</f>
        <v>11.1</v>
      </c>
      <c r="P187">
        <f t="shared" si="21"/>
        <v>14.045738878571429</v>
      </c>
      <c r="Q187" cm="1">
        <f t="array" ref="Q187">_xlfn.XLOOKUP(O187,BSFC!$A$2:$A$24,_xlfn.XLOOKUP(K187,BSFC!$B$2:$O$2,BSFC!$B$2:$O$24,,-1),,-1)</f>
        <v>340</v>
      </c>
      <c r="R187">
        <f t="shared" si="22"/>
        <v>1.3265420051984127</v>
      </c>
      <c r="S187">
        <f t="shared" si="25"/>
        <v>2.9092058376107156E-4</v>
      </c>
      <c r="T187">
        <f t="shared" si="26"/>
        <v>9.8912998478764336E-2</v>
      </c>
      <c r="U187">
        <f t="shared" si="27"/>
        <v>22.419651140238901</v>
      </c>
    </row>
    <row r="188" spans="1:21">
      <c r="A188">
        <f t="shared" si="23"/>
        <v>187</v>
      </c>
      <c r="B188">
        <f t="shared" si="24"/>
        <v>13.411199999999999</v>
      </c>
      <c r="C188" s="2">
        <f>Specification!$G$30</f>
        <v>109.96225200000001</v>
      </c>
      <c r="D188">
        <f>0.5*Specification!$K$4*Track!B188^2*Specification!$K$3*Specification!$K$2</f>
        <v>93.159842569492653</v>
      </c>
      <c r="E188">
        <v>0</v>
      </c>
      <c r="F188">
        <f>Specification!$C$23*9.81*SIN((E188*PI()/180))</f>
        <v>0</v>
      </c>
      <c r="G188" s="2">
        <f>IF(J188=1,VLOOKUP(K188,RPM!$E$2:$H$62,3,FALSE)-F188-E188-D188,IF(J188=2,VLOOKUP(K188,RPM!$H$2:$K$62,3,FALSE)-F188-E188-D188,IF(J188=3,VLOOKUP(K188,RPM!$K$2:$N$62,3,FALSE)-F188-E188-D188)))</f>
        <v>529.75118105255456</v>
      </c>
      <c r="H188" s="2">
        <f>IF(J188=1,Specification!$I$14,IF(J188=2,Specification!$I$15,IF(J188=3,Specification!$I$16)))</f>
        <v>578.8367922628039</v>
      </c>
      <c r="I188">
        <v>0</v>
      </c>
      <c r="J188">
        <v>3</v>
      </c>
      <c r="K188">
        <f>IF(J188=1,VLOOKUP(B188,RPM!$F$2:$H$62,3,TRUE),IF(J188=2,VLOOKUP(B188,RPM!$I$2:$K$62,3,TRUE),IF(J188=3,VLOOKUP(B188,RPM!$L$2:$N$62,3,TRUE))))</f>
        <v>4200</v>
      </c>
      <c r="L188">
        <f t="shared" si="20"/>
        <v>17.884311463567919</v>
      </c>
      <c r="M188">
        <f t="shared" si="19"/>
        <v>0</v>
      </c>
      <c r="N188">
        <f>VLOOKUP(K188,RPM!$A$2:$D$62,4,FALSE)</f>
        <v>18.835642857142858</v>
      </c>
      <c r="O188">
        <f>VLOOKUP(K188,RPM!$A$2:$D$62,3,FALSE)</f>
        <v>11.1</v>
      </c>
      <c r="P188">
        <f t="shared" si="21"/>
        <v>14.045738878571429</v>
      </c>
      <c r="Q188" cm="1">
        <f t="array" ref="Q188">_xlfn.XLOOKUP(O188,BSFC!$A$2:$A$24,_xlfn.XLOOKUP(K188,BSFC!$B$2:$O$2,BSFC!$B$2:$O$24,,-1),,-1)</f>
        <v>340</v>
      </c>
      <c r="R188">
        <f t="shared" si="22"/>
        <v>1.3265420051984127</v>
      </c>
      <c r="S188">
        <f t="shared" si="25"/>
        <v>2.9092058376107156E-4</v>
      </c>
      <c r="T188">
        <f t="shared" si="26"/>
        <v>9.8912998478764336E-2</v>
      </c>
      <c r="U188">
        <f t="shared" si="27"/>
        <v>22.518564138717664</v>
      </c>
    </row>
    <row r="189" spans="1:21">
      <c r="A189">
        <f t="shared" si="23"/>
        <v>188</v>
      </c>
      <c r="B189">
        <f t="shared" si="24"/>
        <v>13.411199999999999</v>
      </c>
      <c r="C189" s="2">
        <f>Specification!$G$30</f>
        <v>109.96225200000001</v>
      </c>
      <c r="D189">
        <f>0.5*Specification!$K$4*Track!B189^2*Specification!$K$3*Specification!$K$2</f>
        <v>93.159842569492653</v>
      </c>
      <c r="E189">
        <v>0</v>
      </c>
      <c r="F189">
        <f>Specification!$C$23*9.81*SIN((E189*PI()/180))</f>
        <v>0</v>
      </c>
      <c r="G189" s="2">
        <f>IF(J189=1,VLOOKUP(K189,RPM!$E$2:$H$62,3,FALSE)-F189-E189-D189,IF(J189=2,VLOOKUP(K189,RPM!$H$2:$K$62,3,FALSE)-F189-E189-D189,IF(J189=3,VLOOKUP(K189,RPM!$K$2:$N$62,3,FALSE)-F189-E189-D189)))</f>
        <v>529.75118105255456</v>
      </c>
      <c r="H189" s="2">
        <f>IF(J189=1,Specification!$I$14,IF(J189=2,Specification!$I$15,IF(J189=3,Specification!$I$16)))</f>
        <v>578.8367922628039</v>
      </c>
      <c r="I189">
        <v>0</v>
      </c>
      <c r="J189">
        <v>3</v>
      </c>
      <c r="K189">
        <f>IF(J189=1,VLOOKUP(B189,RPM!$F$2:$H$62,3,TRUE),IF(J189=2,VLOOKUP(B189,RPM!$I$2:$K$62,3,TRUE),IF(J189=3,VLOOKUP(B189,RPM!$L$2:$N$62,3,TRUE))))</f>
        <v>4200</v>
      </c>
      <c r="L189">
        <f t="shared" si="20"/>
        <v>17.958876006636398</v>
      </c>
      <c r="M189">
        <f t="shared" si="19"/>
        <v>0</v>
      </c>
      <c r="N189">
        <f>VLOOKUP(K189,RPM!$A$2:$D$62,4,FALSE)</f>
        <v>18.835642857142858</v>
      </c>
      <c r="O189">
        <f>VLOOKUP(K189,RPM!$A$2:$D$62,3,FALSE)</f>
        <v>11.1</v>
      </c>
      <c r="P189">
        <f t="shared" si="21"/>
        <v>14.045738878571429</v>
      </c>
      <c r="Q189" cm="1">
        <f t="array" ref="Q189">_xlfn.XLOOKUP(O189,BSFC!$A$2:$A$24,_xlfn.XLOOKUP(K189,BSFC!$B$2:$O$2,BSFC!$B$2:$O$24,,-1),,-1)</f>
        <v>340</v>
      </c>
      <c r="R189">
        <f t="shared" si="22"/>
        <v>1.3265420051984127</v>
      </c>
      <c r="S189">
        <f t="shared" si="25"/>
        <v>2.9092058376107156E-4</v>
      </c>
      <c r="T189">
        <f t="shared" si="26"/>
        <v>9.8912998478764336E-2</v>
      </c>
      <c r="U189">
        <f t="shared" si="27"/>
        <v>22.617477137196428</v>
      </c>
    </row>
    <row r="190" spans="1:21">
      <c r="A190">
        <f t="shared" si="23"/>
        <v>189</v>
      </c>
      <c r="B190">
        <f t="shared" si="24"/>
        <v>13.411199999999999</v>
      </c>
      <c r="C190" s="2">
        <f>Specification!$G$30</f>
        <v>109.96225200000001</v>
      </c>
      <c r="D190">
        <f>0.5*Specification!$K$4*Track!B190^2*Specification!$K$3*Specification!$K$2</f>
        <v>93.159842569492653</v>
      </c>
      <c r="E190">
        <v>0</v>
      </c>
      <c r="F190">
        <f>Specification!$C$23*9.81*SIN((E190*PI()/180))</f>
        <v>0</v>
      </c>
      <c r="G190" s="2">
        <f>IF(J190=1,VLOOKUP(K190,RPM!$E$2:$H$62,3,FALSE)-F190-E190-D190,IF(J190=2,VLOOKUP(K190,RPM!$H$2:$K$62,3,FALSE)-F190-E190-D190,IF(J190=3,VLOOKUP(K190,RPM!$K$2:$N$62,3,FALSE)-F190-E190-D190)))</f>
        <v>529.75118105255456</v>
      </c>
      <c r="H190" s="2">
        <f>IF(J190=1,Specification!$I$14,IF(J190=2,Specification!$I$15,IF(J190=3,Specification!$I$16)))</f>
        <v>578.8367922628039</v>
      </c>
      <c r="I190">
        <v>0</v>
      </c>
      <c r="J190">
        <v>3</v>
      </c>
      <c r="K190">
        <f>IF(J190=1,VLOOKUP(B190,RPM!$F$2:$H$62,3,TRUE),IF(J190=2,VLOOKUP(B190,RPM!$I$2:$K$62,3,TRUE),IF(J190=3,VLOOKUP(B190,RPM!$L$2:$N$62,3,TRUE))))</f>
        <v>4200</v>
      </c>
      <c r="L190">
        <f t="shared" si="20"/>
        <v>18.033440549704878</v>
      </c>
      <c r="M190">
        <f t="shared" si="19"/>
        <v>0</v>
      </c>
      <c r="N190">
        <f>VLOOKUP(K190,RPM!$A$2:$D$62,4,FALSE)</f>
        <v>18.835642857142858</v>
      </c>
      <c r="O190">
        <f>VLOOKUP(K190,RPM!$A$2:$D$62,3,FALSE)</f>
        <v>11.1</v>
      </c>
      <c r="P190">
        <f t="shared" si="21"/>
        <v>14.045738878571429</v>
      </c>
      <c r="Q190" cm="1">
        <f t="array" ref="Q190">_xlfn.XLOOKUP(O190,BSFC!$A$2:$A$24,_xlfn.XLOOKUP(K190,BSFC!$B$2:$O$2,BSFC!$B$2:$O$24,,-1),,-1)</f>
        <v>340</v>
      </c>
      <c r="R190">
        <f t="shared" si="22"/>
        <v>1.3265420051984127</v>
      </c>
      <c r="S190">
        <f t="shared" si="25"/>
        <v>2.9092058376107156E-4</v>
      </c>
      <c r="T190">
        <f t="shared" si="26"/>
        <v>9.8912998478764336E-2</v>
      </c>
      <c r="U190">
        <f t="shared" si="27"/>
        <v>22.716390135675191</v>
      </c>
    </row>
    <row r="191" spans="1:21">
      <c r="A191">
        <f t="shared" si="23"/>
        <v>190</v>
      </c>
      <c r="B191">
        <f t="shared" si="24"/>
        <v>13.411199999999999</v>
      </c>
      <c r="C191" s="2">
        <f>Specification!$G$30</f>
        <v>109.96225200000001</v>
      </c>
      <c r="D191">
        <f>0.5*Specification!$K$4*Track!B191^2*Specification!$K$3*Specification!$K$2</f>
        <v>93.159842569492653</v>
      </c>
      <c r="E191">
        <v>0</v>
      </c>
      <c r="F191">
        <f>Specification!$C$23*9.81*SIN((E191*PI()/180))</f>
        <v>0</v>
      </c>
      <c r="G191" s="2">
        <f>IF(J191=1,VLOOKUP(K191,RPM!$E$2:$H$62,3,FALSE)-F191-E191-D191,IF(J191=2,VLOOKUP(K191,RPM!$H$2:$K$62,3,FALSE)-F191-E191-D191,IF(J191=3,VLOOKUP(K191,RPM!$K$2:$N$62,3,FALSE)-F191-E191-D191)))</f>
        <v>529.75118105255456</v>
      </c>
      <c r="H191" s="2">
        <f>IF(J191=1,Specification!$I$14,IF(J191=2,Specification!$I$15,IF(J191=3,Specification!$I$16)))</f>
        <v>578.8367922628039</v>
      </c>
      <c r="I191">
        <v>0</v>
      </c>
      <c r="J191">
        <v>3</v>
      </c>
      <c r="K191">
        <f>IF(J191=1,VLOOKUP(B191,RPM!$F$2:$H$62,3,TRUE),IF(J191=2,VLOOKUP(B191,RPM!$I$2:$K$62,3,TRUE),IF(J191=3,VLOOKUP(B191,RPM!$L$2:$N$62,3,TRUE))))</f>
        <v>4200</v>
      </c>
      <c r="L191">
        <f t="shared" si="20"/>
        <v>18.108005092773357</v>
      </c>
      <c r="M191">
        <f t="shared" si="19"/>
        <v>0</v>
      </c>
      <c r="N191">
        <f>VLOOKUP(K191,RPM!$A$2:$D$62,4,FALSE)</f>
        <v>18.835642857142858</v>
      </c>
      <c r="O191">
        <f>VLOOKUP(K191,RPM!$A$2:$D$62,3,FALSE)</f>
        <v>11.1</v>
      </c>
      <c r="P191">
        <f t="shared" si="21"/>
        <v>14.045738878571429</v>
      </c>
      <c r="Q191" cm="1">
        <f t="array" ref="Q191">_xlfn.XLOOKUP(O191,BSFC!$A$2:$A$24,_xlfn.XLOOKUP(K191,BSFC!$B$2:$O$2,BSFC!$B$2:$O$24,,-1),,-1)</f>
        <v>340</v>
      </c>
      <c r="R191">
        <f t="shared" si="22"/>
        <v>1.3265420051984127</v>
      </c>
      <c r="S191">
        <f t="shared" si="25"/>
        <v>2.9092058376107156E-4</v>
      </c>
      <c r="T191">
        <f t="shared" si="26"/>
        <v>9.8912998478764336E-2</v>
      </c>
      <c r="U191">
        <f t="shared" si="27"/>
        <v>22.815303134153954</v>
      </c>
    </row>
    <row r="192" spans="1:21">
      <c r="A192">
        <f t="shared" si="23"/>
        <v>191</v>
      </c>
      <c r="B192">
        <f t="shared" si="24"/>
        <v>13.411199999999999</v>
      </c>
      <c r="C192" s="2">
        <f>Specification!$G$30</f>
        <v>109.96225200000001</v>
      </c>
      <c r="D192">
        <f>0.5*Specification!$K$4*Track!B192^2*Specification!$K$3*Specification!$K$2</f>
        <v>93.159842569492653</v>
      </c>
      <c r="E192">
        <v>0</v>
      </c>
      <c r="F192">
        <f>Specification!$C$23*9.81*SIN((E192*PI()/180))</f>
        <v>0</v>
      </c>
      <c r="G192" s="2">
        <f>IF(J192=1,VLOOKUP(K192,RPM!$E$2:$H$62,3,FALSE)-F192-E192-D192,IF(J192=2,VLOOKUP(K192,RPM!$H$2:$K$62,3,FALSE)-F192-E192-D192,IF(J192=3,VLOOKUP(K192,RPM!$K$2:$N$62,3,FALSE)-F192-E192-D192)))</f>
        <v>529.75118105255456</v>
      </c>
      <c r="H192" s="2">
        <f>IF(J192=1,Specification!$I$14,IF(J192=2,Specification!$I$15,IF(J192=3,Specification!$I$16)))</f>
        <v>578.8367922628039</v>
      </c>
      <c r="I192">
        <v>0</v>
      </c>
      <c r="J192">
        <v>3</v>
      </c>
      <c r="K192">
        <f>IF(J192=1,VLOOKUP(B192,RPM!$F$2:$H$62,3,TRUE),IF(J192=2,VLOOKUP(B192,RPM!$I$2:$K$62,3,TRUE),IF(J192=3,VLOOKUP(B192,RPM!$L$2:$N$62,3,TRUE))))</f>
        <v>4200</v>
      </c>
      <c r="L192">
        <f t="shared" si="20"/>
        <v>18.182569635841837</v>
      </c>
      <c r="M192">
        <f t="shared" si="19"/>
        <v>0</v>
      </c>
      <c r="N192">
        <f>VLOOKUP(K192,RPM!$A$2:$D$62,4,FALSE)</f>
        <v>18.835642857142858</v>
      </c>
      <c r="O192">
        <f>VLOOKUP(K192,RPM!$A$2:$D$62,3,FALSE)</f>
        <v>11.1</v>
      </c>
      <c r="P192">
        <f t="shared" si="21"/>
        <v>14.045738878571429</v>
      </c>
      <c r="Q192" cm="1">
        <f t="array" ref="Q192">_xlfn.XLOOKUP(O192,BSFC!$A$2:$A$24,_xlfn.XLOOKUP(K192,BSFC!$B$2:$O$2,BSFC!$B$2:$O$24,,-1),,-1)</f>
        <v>340</v>
      </c>
      <c r="R192">
        <f t="shared" si="22"/>
        <v>1.3265420051984127</v>
      </c>
      <c r="S192">
        <f t="shared" si="25"/>
        <v>2.9092058376107156E-4</v>
      </c>
      <c r="T192">
        <f t="shared" si="26"/>
        <v>9.8912998478764336E-2</v>
      </c>
      <c r="U192">
        <f t="shared" si="27"/>
        <v>22.914216132632717</v>
      </c>
    </row>
    <row r="193" spans="1:21">
      <c r="A193">
        <f t="shared" si="23"/>
        <v>192</v>
      </c>
      <c r="B193">
        <f t="shared" si="24"/>
        <v>13.411199999999999</v>
      </c>
      <c r="C193" s="2">
        <f>Specification!$G$30</f>
        <v>109.96225200000001</v>
      </c>
      <c r="D193">
        <f>0.5*Specification!$K$4*Track!B193^2*Specification!$K$3*Specification!$K$2</f>
        <v>93.159842569492653</v>
      </c>
      <c r="E193">
        <v>0</v>
      </c>
      <c r="F193">
        <f>Specification!$C$23*9.81*SIN((E193*PI()/180))</f>
        <v>0</v>
      </c>
      <c r="G193" s="2">
        <f>IF(J193=1,VLOOKUP(K193,RPM!$E$2:$H$62,3,FALSE)-F193-E193-D193,IF(J193=2,VLOOKUP(K193,RPM!$H$2:$K$62,3,FALSE)-F193-E193-D193,IF(J193=3,VLOOKUP(K193,RPM!$K$2:$N$62,3,FALSE)-F193-E193-D193)))</f>
        <v>529.75118105255456</v>
      </c>
      <c r="H193" s="2">
        <f>IF(J193=1,Specification!$I$14,IF(J193=2,Specification!$I$15,IF(J193=3,Specification!$I$16)))</f>
        <v>578.8367922628039</v>
      </c>
      <c r="I193">
        <v>0</v>
      </c>
      <c r="J193">
        <v>3</v>
      </c>
      <c r="K193">
        <f>IF(J193=1,VLOOKUP(B193,RPM!$F$2:$H$62,3,TRUE),IF(J193=2,VLOOKUP(B193,RPM!$I$2:$K$62,3,TRUE),IF(J193=3,VLOOKUP(B193,RPM!$L$2:$N$62,3,TRUE))))</f>
        <v>4200</v>
      </c>
      <c r="L193">
        <f t="shared" si="20"/>
        <v>18.257134178910317</v>
      </c>
      <c r="M193">
        <f t="shared" si="19"/>
        <v>0</v>
      </c>
      <c r="N193">
        <f>VLOOKUP(K193,RPM!$A$2:$D$62,4,FALSE)</f>
        <v>18.835642857142858</v>
      </c>
      <c r="O193">
        <f>VLOOKUP(K193,RPM!$A$2:$D$62,3,FALSE)</f>
        <v>11.1</v>
      </c>
      <c r="P193">
        <f t="shared" si="21"/>
        <v>14.045738878571429</v>
      </c>
      <c r="Q193" cm="1">
        <f t="array" ref="Q193">_xlfn.XLOOKUP(O193,BSFC!$A$2:$A$24,_xlfn.XLOOKUP(K193,BSFC!$B$2:$O$2,BSFC!$B$2:$O$24,,-1),,-1)</f>
        <v>340</v>
      </c>
      <c r="R193">
        <f t="shared" si="22"/>
        <v>1.3265420051984127</v>
      </c>
      <c r="S193">
        <f t="shared" si="25"/>
        <v>2.9092058376107156E-4</v>
      </c>
      <c r="T193">
        <f t="shared" si="26"/>
        <v>9.8912998478764336E-2</v>
      </c>
      <c r="U193">
        <f t="shared" si="27"/>
        <v>23.01312913111148</v>
      </c>
    </row>
    <row r="194" spans="1:21">
      <c r="A194">
        <f t="shared" si="23"/>
        <v>193</v>
      </c>
      <c r="B194">
        <f t="shared" si="24"/>
        <v>13.411199999999999</v>
      </c>
      <c r="C194" s="2">
        <f>Specification!$G$30</f>
        <v>109.96225200000001</v>
      </c>
      <c r="D194">
        <f>0.5*Specification!$K$4*Track!B194^2*Specification!$K$3*Specification!$K$2</f>
        <v>93.159842569492653</v>
      </c>
      <c r="E194">
        <v>0</v>
      </c>
      <c r="F194">
        <f>Specification!$C$23*9.81*SIN((E194*PI()/180))</f>
        <v>0</v>
      </c>
      <c r="G194" s="2">
        <f>IF(J194=1,VLOOKUP(K194,RPM!$E$2:$H$62,3,FALSE)-F194-E194-D194,IF(J194=2,VLOOKUP(K194,RPM!$H$2:$K$62,3,FALSE)-F194-E194-D194,IF(J194=3,VLOOKUP(K194,RPM!$K$2:$N$62,3,FALSE)-F194-E194-D194)))</f>
        <v>529.75118105255456</v>
      </c>
      <c r="H194" s="2">
        <f>IF(J194=1,Specification!$I$14,IF(J194=2,Specification!$I$15,IF(J194=3,Specification!$I$16)))</f>
        <v>578.8367922628039</v>
      </c>
      <c r="I194">
        <v>0</v>
      </c>
      <c r="J194">
        <v>3</v>
      </c>
      <c r="K194">
        <f>IF(J194=1,VLOOKUP(B194,RPM!$F$2:$H$62,3,TRUE),IF(J194=2,VLOOKUP(B194,RPM!$I$2:$K$62,3,TRUE),IF(J194=3,VLOOKUP(B194,RPM!$L$2:$N$62,3,TRUE))))</f>
        <v>4200</v>
      </c>
      <c r="L194">
        <f t="shared" si="20"/>
        <v>18.331698721978796</v>
      </c>
      <c r="M194">
        <f t="shared" ref="M194:M257" si="28">TAN(E194*PI()/180)+M193</f>
        <v>0</v>
      </c>
      <c r="N194">
        <f>VLOOKUP(K194,RPM!$A$2:$D$62,4,FALSE)</f>
        <v>18.835642857142858</v>
      </c>
      <c r="O194">
        <f>VLOOKUP(K194,RPM!$A$2:$D$62,3,FALSE)</f>
        <v>11.1</v>
      </c>
      <c r="P194">
        <f t="shared" si="21"/>
        <v>14.045738878571429</v>
      </c>
      <c r="Q194" cm="1">
        <f t="array" ref="Q194">_xlfn.XLOOKUP(O194,BSFC!$A$2:$A$24,_xlfn.XLOOKUP(K194,BSFC!$B$2:$O$2,BSFC!$B$2:$O$24,,-1),,-1)</f>
        <v>340</v>
      </c>
      <c r="R194">
        <f t="shared" si="22"/>
        <v>1.3265420051984127</v>
      </c>
      <c r="S194">
        <f t="shared" si="25"/>
        <v>2.9092058376107156E-4</v>
      </c>
      <c r="T194">
        <f t="shared" si="26"/>
        <v>9.8912998478764336E-2</v>
      </c>
      <c r="U194">
        <f t="shared" si="27"/>
        <v>23.112042129590243</v>
      </c>
    </row>
    <row r="195" spans="1:21">
      <c r="A195">
        <f t="shared" si="23"/>
        <v>194</v>
      </c>
      <c r="B195">
        <f t="shared" si="24"/>
        <v>13.411199999999999</v>
      </c>
      <c r="C195" s="2">
        <f>Specification!$G$30</f>
        <v>109.96225200000001</v>
      </c>
      <c r="D195">
        <f>0.5*Specification!$K$4*Track!B195^2*Specification!$K$3*Specification!$K$2</f>
        <v>93.159842569492653</v>
      </c>
      <c r="E195">
        <v>0</v>
      </c>
      <c r="F195">
        <f>Specification!$C$23*9.81*SIN((E195*PI()/180))</f>
        <v>0</v>
      </c>
      <c r="G195" s="2">
        <f>IF(J195=1,VLOOKUP(K195,RPM!$E$2:$H$62,3,FALSE)-F195-E195-D195,IF(J195=2,VLOOKUP(K195,RPM!$H$2:$K$62,3,FALSE)-F195-E195-D195,IF(J195=3,VLOOKUP(K195,RPM!$K$2:$N$62,3,FALSE)-F195-E195-D195)))</f>
        <v>529.75118105255456</v>
      </c>
      <c r="H195" s="2">
        <f>IF(J195=1,Specification!$I$14,IF(J195=2,Specification!$I$15,IF(J195=3,Specification!$I$16)))</f>
        <v>578.8367922628039</v>
      </c>
      <c r="I195">
        <v>0</v>
      </c>
      <c r="J195">
        <v>3</v>
      </c>
      <c r="K195">
        <f>IF(J195=1,VLOOKUP(B195,RPM!$F$2:$H$62,3,TRUE),IF(J195=2,VLOOKUP(B195,RPM!$I$2:$K$62,3,TRUE),IF(J195=3,VLOOKUP(B195,RPM!$L$2:$N$62,3,TRUE))))</f>
        <v>4200</v>
      </c>
      <c r="L195">
        <f t="shared" ref="L195:L258" si="29">IF(I195=0,ABS(1/B195)+L194,ABS((B196-B195)/I195)+L194)</f>
        <v>18.406263265047276</v>
      </c>
      <c r="M195">
        <f t="shared" si="28"/>
        <v>0</v>
      </c>
      <c r="N195">
        <f>VLOOKUP(K195,RPM!$A$2:$D$62,4,FALSE)</f>
        <v>18.835642857142858</v>
      </c>
      <c r="O195">
        <f>VLOOKUP(K195,RPM!$A$2:$D$62,3,FALSE)</f>
        <v>11.1</v>
      </c>
      <c r="P195">
        <f t="shared" ref="P195:P258" si="30">N195*0.7457</f>
        <v>14.045738878571429</v>
      </c>
      <c r="Q195" cm="1">
        <f t="array" ref="Q195">_xlfn.XLOOKUP(O195,BSFC!$A$2:$A$24,_xlfn.XLOOKUP(K195,BSFC!$B$2:$O$2,BSFC!$B$2:$O$24,,-1),,-1)</f>
        <v>340</v>
      </c>
      <c r="R195">
        <f t="shared" ref="R195:R258" si="31">Q195*P195/3600</f>
        <v>1.3265420051984127</v>
      </c>
      <c r="S195">
        <f t="shared" si="25"/>
        <v>2.9092058376107156E-4</v>
      </c>
      <c r="T195">
        <f t="shared" si="26"/>
        <v>9.8912998478764336E-2</v>
      </c>
      <c r="U195">
        <f t="shared" si="27"/>
        <v>23.210955128069006</v>
      </c>
    </row>
    <row r="196" spans="1:21">
      <c r="A196">
        <f t="shared" ref="A196:A259" si="32">A195+1</f>
        <v>195</v>
      </c>
      <c r="B196">
        <f t="shared" ref="B196:B259" si="33">IF(SQRT(B195^2+2*I195)&gt;13.4112,13.4112,SQRT(B195^2+2*I195))</f>
        <v>13.411199999999999</v>
      </c>
      <c r="C196" s="2">
        <f>Specification!$G$30</f>
        <v>109.96225200000001</v>
      </c>
      <c r="D196">
        <f>0.5*Specification!$K$4*Track!B196^2*Specification!$K$3*Specification!$K$2</f>
        <v>93.159842569492653</v>
      </c>
      <c r="E196">
        <v>0</v>
      </c>
      <c r="F196">
        <f>Specification!$C$23*9.81*SIN((E196*PI()/180))</f>
        <v>0</v>
      </c>
      <c r="G196" s="2">
        <f>IF(J196=1,VLOOKUP(K196,RPM!$E$2:$H$62,3,FALSE)-F196-E196-D196,IF(J196=2,VLOOKUP(K196,RPM!$H$2:$K$62,3,FALSE)-F196-E196-D196,IF(J196=3,VLOOKUP(K196,RPM!$K$2:$N$62,3,FALSE)-F196-E196-D196)))</f>
        <v>529.75118105255456</v>
      </c>
      <c r="H196" s="2">
        <f>IF(J196=1,Specification!$I$14,IF(J196=2,Specification!$I$15,IF(J196=3,Specification!$I$16)))</f>
        <v>578.8367922628039</v>
      </c>
      <c r="I196">
        <v>0</v>
      </c>
      <c r="J196">
        <v>3</v>
      </c>
      <c r="K196">
        <f>IF(J196=1,VLOOKUP(B196,RPM!$F$2:$H$62,3,TRUE),IF(J196=2,VLOOKUP(B196,RPM!$I$2:$K$62,3,TRUE),IF(J196=3,VLOOKUP(B196,RPM!$L$2:$N$62,3,TRUE))))</f>
        <v>4200</v>
      </c>
      <c r="L196">
        <f t="shared" si="29"/>
        <v>18.480827808115755</v>
      </c>
      <c r="M196">
        <f t="shared" si="28"/>
        <v>0</v>
      </c>
      <c r="N196">
        <f>VLOOKUP(K196,RPM!$A$2:$D$62,4,FALSE)</f>
        <v>18.835642857142858</v>
      </c>
      <c r="O196">
        <f>VLOOKUP(K196,RPM!$A$2:$D$62,3,FALSE)</f>
        <v>11.1</v>
      </c>
      <c r="P196">
        <f t="shared" si="30"/>
        <v>14.045738878571429</v>
      </c>
      <c r="Q196" cm="1">
        <f t="array" ref="Q196">_xlfn.XLOOKUP(O196,BSFC!$A$2:$A$24,_xlfn.XLOOKUP(K196,BSFC!$B$2:$O$2,BSFC!$B$2:$O$24,,-1),,-1)</f>
        <v>340</v>
      </c>
      <c r="R196">
        <f t="shared" si="31"/>
        <v>1.3265420051984127</v>
      </c>
      <c r="S196">
        <f t="shared" ref="S196:S259" si="34">(L196-L195)/3600*P196</f>
        <v>2.9092058376107156E-4</v>
      </c>
      <c r="T196">
        <f t="shared" ref="T196:T259" si="35">S196*Q196</f>
        <v>9.8912998478764336E-2</v>
      </c>
      <c r="U196">
        <f t="shared" ref="U196:U259" si="36">U195+T196</f>
        <v>23.309868126547769</v>
      </c>
    </row>
    <row r="197" spans="1:21">
      <c r="A197">
        <f t="shared" si="32"/>
        <v>196</v>
      </c>
      <c r="B197">
        <f t="shared" si="33"/>
        <v>13.411199999999999</v>
      </c>
      <c r="C197" s="2">
        <f>Specification!$G$30</f>
        <v>109.96225200000001</v>
      </c>
      <c r="D197">
        <f>0.5*Specification!$K$4*Track!B197^2*Specification!$K$3*Specification!$K$2</f>
        <v>93.159842569492653</v>
      </c>
      <c r="E197">
        <v>0</v>
      </c>
      <c r="F197">
        <f>Specification!$C$23*9.81*SIN((E197*PI()/180))</f>
        <v>0</v>
      </c>
      <c r="G197" s="2">
        <f>IF(J197=1,VLOOKUP(K197,RPM!$E$2:$H$62,3,FALSE)-F197-E197-D197,IF(J197=2,VLOOKUP(K197,RPM!$H$2:$K$62,3,FALSE)-F197-E197-D197,IF(J197=3,VLOOKUP(K197,RPM!$K$2:$N$62,3,FALSE)-F197-E197-D197)))</f>
        <v>529.75118105255456</v>
      </c>
      <c r="H197" s="2">
        <f>IF(J197=1,Specification!$I$14,IF(J197=2,Specification!$I$15,IF(J197=3,Specification!$I$16)))</f>
        <v>578.8367922628039</v>
      </c>
      <c r="I197">
        <v>0</v>
      </c>
      <c r="J197">
        <v>3</v>
      </c>
      <c r="K197">
        <f>IF(J197=1,VLOOKUP(B197,RPM!$F$2:$H$62,3,TRUE),IF(J197=2,VLOOKUP(B197,RPM!$I$2:$K$62,3,TRUE),IF(J197=3,VLOOKUP(B197,RPM!$L$2:$N$62,3,TRUE))))</f>
        <v>4200</v>
      </c>
      <c r="L197">
        <f t="shared" si="29"/>
        <v>18.555392351184235</v>
      </c>
      <c r="M197">
        <f t="shared" si="28"/>
        <v>0</v>
      </c>
      <c r="N197">
        <f>VLOOKUP(K197,RPM!$A$2:$D$62,4,FALSE)</f>
        <v>18.835642857142858</v>
      </c>
      <c r="O197">
        <f>VLOOKUP(K197,RPM!$A$2:$D$62,3,FALSE)</f>
        <v>11.1</v>
      </c>
      <c r="P197">
        <f t="shared" si="30"/>
        <v>14.045738878571429</v>
      </c>
      <c r="Q197" cm="1">
        <f t="array" ref="Q197">_xlfn.XLOOKUP(O197,BSFC!$A$2:$A$24,_xlfn.XLOOKUP(K197,BSFC!$B$2:$O$2,BSFC!$B$2:$O$24,,-1),,-1)</f>
        <v>340</v>
      </c>
      <c r="R197">
        <f t="shared" si="31"/>
        <v>1.3265420051984127</v>
      </c>
      <c r="S197">
        <f t="shared" si="34"/>
        <v>2.9092058376107156E-4</v>
      </c>
      <c r="T197">
        <f t="shared" si="35"/>
        <v>9.8912998478764336E-2</v>
      </c>
      <c r="U197">
        <f t="shared" si="36"/>
        <v>23.408781125026533</v>
      </c>
    </row>
    <row r="198" spans="1:21">
      <c r="A198">
        <f t="shared" si="32"/>
        <v>197</v>
      </c>
      <c r="B198">
        <f t="shared" si="33"/>
        <v>13.411199999999999</v>
      </c>
      <c r="C198" s="2">
        <f>Specification!$G$30</f>
        <v>109.96225200000001</v>
      </c>
      <c r="D198">
        <f>0.5*Specification!$K$4*Track!B198^2*Specification!$K$3*Specification!$K$2</f>
        <v>93.159842569492653</v>
      </c>
      <c r="E198">
        <v>0</v>
      </c>
      <c r="F198">
        <f>Specification!$C$23*9.81*SIN((E198*PI()/180))</f>
        <v>0</v>
      </c>
      <c r="G198" s="2">
        <f>IF(J198=1,VLOOKUP(K198,RPM!$E$2:$H$62,3,FALSE)-F198-E198-D198,IF(J198=2,VLOOKUP(K198,RPM!$H$2:$K$62,3,FALSE)-F198-E198-D198,IF(J198=3,VLOOKUP(K198,RPM!$K$2:$N$62,3,FALSE)-F198-E198-D198)))</f>
        <v>529.75118105255456</v>
      </c>
      <c r="H198" s="2">
        <f>IF(J198=1,Specification!$I$14,IF(J198=2,Specification!$I$15,IF(J198=3,Specification!$I$16)))</f>
        <v>578.8367922628039</v>
      </c>
      <c r="I198">
        <v>0</v>
      </c>
      <c r="J198">
        <v>3</v>
      </c>
      <c r="K198">
        <f>IF(J198=1,VLOOKUP(B198,RPM!$F$2:$H$62,3,TRUE),IF(J198=2,VLOOKUP(B198,RPM!$I$2:$K$62,3,TRUE),IF(J198=3,VLOOKUP(B198,RPM!$L$2:$N$62,3,TRUE))))</f>
        <v>4200</v>
      </c>
      <c r="L198">
        <f t="shared" si="29"/>
        <v>18.629956894252715</v>
      </c>
      <c r="M198">
        <f t="shared" si="28"/>
        <v>0</v>
      </c>
      <c r="N198">
        <f>VLOOKUP(K198,RPM!$A$2:$D$62,4,FALSE)</f>
        <v>18.835642857142858</v>
      </c>
      <c r="O198">
        <f>VLOOKUP(K198,RPM!$A$2:$D$62,3,FALSE)</f>
        <v>11.1</v>
      </c>
      <c r="P198">
        <f t="shared" si="30"/>
        <v>14.045738878571429</v>
      </c>
      <c r="Q198" cm="1">
        <f t="array" ref="Q198">_xlfn.XLOOKUP(O198,BSFC!$A$2:$A$24,_xlfn.XLOOKUP(K198,BSFC!$B$2:$O$2,BSFC!$B$2:$O$24,,-1),,-1)</f>
        <v>340</v>
      </c>
      <c r="R198">
        <f t="shared" si="31"/>
        <v>1.3265420051984127</v>
      </c>
      <c r="S198">
        <f t="shared" si="34"/>
        <v>2.9092058376107156E-4</v>
      </c>
      <c r="T198">
        <f t="shared" si="35"/>
        <v>9.8912998478764336E-2</v>
      </c>
      <c r="U198">
        <f t="shared" si="36"/>
        <v>23.507694123505296</v>
      </c>
    </row>
    <row r="199" spans="1:21">
      <c r="A199">
        <f t="shared" si="32"/>
        <v>198</v>
      </c>
      <c r="B199">
        <f t="shared" si="33"/>
        <v>13.411199999999999</v>
      </c>
      <c r="C199" s="2">
        <f>Specification!$G$30</f>
        <v>109.96225200000001</v>
      </c>
      <c r="D199">
        <f>0.5*Specification!$K$4*Track!B199^2*Specification!$K$3*Specification!$K$2</f>
        <v>93.159842569492653</v>
      </c>
      <c r="E199">
        <v>0</v>
      </c>
      <c r="F199">
        <f>Specification!$C$23*9.81*SIN((E199*PI()/180))</f>
        <v>0</v>
      </c>
      <c r="G199" s="2">
        <f>IF(J199=1,VLOOKUP(K199,RPM!$E$2:$H$62,3,FALSE)-F199-E199-D199,IF(J199=2,VLOOKUP(K199,RPM!$H$2:$K$62,3,FALSE)-F199-E199-D199,IF(J199=3,VLOOKUP(K199,RPM!$K$2:$N$62,3,FALSE)-F199-E199-D199)))</f>
        <v>529.75118105255456</v>
      </c>
      <c r="H199" s="2">
        <f>IF(J199=1,Specification!$I$14,IF(J199=2,Specification!$I$15,IF(J199=3,Specification!$I$16)))</f>
        <v>578.8367922628039</v>
      </c>
      <c r="I199">
        <v>0</v>
      </c>
      <c r="J199">
        <v>3</v>
      </c>
      <c r="K199">
        <f>IF(J199=1,VLOOKUP(B199,RPM!$F$2:$H$62,3,TRUE),IF(J199=2,VLOOKUP(B199,RPM!$I$2:$K$62,3,TRUE),IF(J199=3,VLOOKUP(B199,RPM!$L$2:$N$62,3,TRUE))))</f>
        <v>4200</v>
      </c>
      <c r="L199">
        <f t="shared" si="29"/>
        <v>18.704521437321194</v>
      </c>
      <c r="M199">
        <f t="shared" si="28"/>
        <v>0</v>
      </c>
      <c r="N199">
        <f>VLOOKUP(K199,RPM!$A$2:$D$62,4,FALSE)</f>
        <v>18.835642857142858</v>
      </c>
      <c r="O199">
        <f>VLOOKUP(K199,RPM!$A$2:$D$62,3,FALSE)</f>
        <v>11.1</v>
      </c>
      <c r="P199">
        <f t="shared" si="30"/>
        <v>14.045738878571429</v>
      </c>
      <c r="Q199" cm="1">
        <f t="array" ref="Q199">_xlfn.XLOOKUP(O199,BSFC!$A$2:$A$24,_xlfn.XLOOKUP(K199,BSFC!$B$2:$O$2,BSFC!$B$2:$O$24,,-1),,-1)</f>
        <v>340</v>
      </c>
      <c r="R199">
        <f t="shared" si="31"/>
        <v>1.3265420051984127</v>
      </c>
      <c r="S199">
        <f t="shared" si="34"/>
        <v>2.9092058376107156E-4</v>
      </c>
      <c r="T199">
        <f t="shared" si="35"/>
        <v>9.8912998478764336E-2</v>
      </c>
      <c r="U199">
        <f t="shared" si="36"/>
        <v>23.606607121984059</v>
      </c>
    </row>
    <row r="200" spans="1:21">
      <c r="A200">
        <f t="shared" si="32"/>
        <v>199</v>
      </c>
      <c r="B200">
        <f t="shared" si="33"/>
        <v>13.411199999999999</v>
      </c>
      <c r="C200" s="2">
        <f>Specification!$G$30</f>
        <v>109.96225200000001</v>
      </c>
      <c r="D200">
        <f>0.5*Specification!$K$4*Track!B200^2*Specification!$K$3*Specification!$K$2</f>
        <v>93.159842569492653</v>
      </c>
      <c r="E200">
        <v>0</v>
      </c>
      <c r="F200">
        <f>Specification!$C$23*9.81*SIN((E200*PI()/180))</f>
        <v>0</v>
      </c>
      <c r="G200" s="2">
        <f>IF(J200=1,VLOOKUP(K200,RPM!$E$2:$H$62,3,FALSE)-F200-E200-D200,IF(J200=2,VLOOKUP(K200,RPM!$H$2:$K$62,3,FALSE)-F200-E200-D200,IF(J200=3,VLOOKUP(K200,RPM!$K$2:$N$62,3,FALSE)-F200-E200-D200)))</f>
        <v>529.75118105255456</v>
      </c>
      <c r="H200" s="2">
        <f>IF(J200=1,Specification!$I$14,IF(J200=2,Specification!$I$15,IF(J200=3,Specification!$I$16)))</f>
        <v>578.8367922628039</v>
      </c>
      <c r="I200">
        <v>0</v>
      </c>
      <c r="J200">
        <v>3</v>
      </c>
      <c r="K200">
        <f>IF(J200=1,VLOOKUP(B200,RPM!$F$2:$H$62,3,TRUE),IF(J200=2,VLOOKUP(B200,RPM!$I$2:$K$62,3,TRUE),IF(J200=3,VLOOKUP(B200,RPM!$L$2:$N$62,3,TRUE))))</f>
        <v>4200</v>
      </c>
      <c r="L200">
        <f t="shared" si="29"/>
        <v>18.779085980389674</v>
      </c>
      <c r="M200">
        <f t="shared" si="28"/>
        <v>0</v>
      </c>
      <c r="N200">
        <f>VLOOKUP(K200,RPM!$A$2:$D$62,4,FALSE)</f>
        <v>18.835642857142858</v>
      </c>
      <c r="O200">
        <f>VLOOKUP(K200,RPM!$A$2:$D$62,3,FALSE)</f>
        <v>11.1</v>
      </c>
      <c r="P200">
        <f t="shared" si="30"/>
        <v>14.045738878571429</v>
      </c>
      <c r="Q200" cm="1">
        <f t="array" ref="Q200">_xlfn.XLOOKUP(O200,BSFC!$A$2:$A$24,_xlfn.XLOOKUP(K200,BSFC!$B$2:$O$2,BSFC!$B$2:$O$24,,-1),,-1)</f>
        <v>340</v>
      </c>
      <c r="R200">
        <f t="shared" si="31"/>
        <v>1.3265420051984127</v>
      </c>
      <c r="S200">
        <f t="shared" si="34"/>
        <v>2.9092058376107156E-4</v>
      </c>
      <c r="T200">
        <f t="shared" si="35"/>
        <v>9.8912998478764336E-2</v>
      </c>
      <c r="U200">
        <f t="shared" si="36"/>
        <v>23.705520120462822</v>
      </c>
    </row>
    <row r="201" spans="1:21">
      <c r="A201">
        <f t="shared" si="32"/>
        <v>200</v>
      </c>
      <c r="B201">
        <f t="shared" si="33"/>
        <v>13.411199999999999</v>
      </c>
      <c r="C201" s="2">
        <f>Specification!$G$30</f>
        <v>109.96225200000001</v>
      </c>
      <c r="D201">
        <f>0.5*Specification!$K$4*Track!B201^2*Specification!$K$3*Specification!$K$2</f>
        <v>93.159842569492653</v>
      </c>
      <c r="E201">
        <v>0</v>
      </c>
      <c r="F201">
        <f>Specification!$C$23*9.81*SIN((E201*PI()/180))</f>
        <v>0</v>
      </c>
      <c r="G201" s="2">
        <f>IF(J201=1,VLOOKUP(K201,RPM!$E$2:$H$62,3,FALSE)-F201-E201-D201,IF(J201=2,VLOOKUP(K201,RPM!$H$2:$K$62,3,FALSE)-F201-E201-D201,IF(J201=3,VLOOKUP(K201,RPM!$K$2:$N$62,3,FALSE)-F201-E201-D201)))</f>
        <v>529.75118105255456</v>
      </c>
      <c r="H201" s="2">
        <f>IF(J201=1,Specification!$I$14,IF(J201=2,Specification!$I$15,IF(J201=3,Specification!$I$16)))</f>
        <v>578.8367922628039</v>
      </c>
      <c r="I201">
        <v>0</v>
      </c>
      <c r="J201">
        <v>3</v>
      </c>
      <c r="K201">
        <f>IF(J201=1,VLOOKUP(B201,RPM!$F$2:$H$62,3,TRUE),IF(J201=2,VLOOKUP(B201,RPM!$I$2:$K$62,3,TRUE),IF(J201=3,VLOOKUP(B201,RPM!$L$2:$N$62,3,TRUE))))</f>
        <v>4200</v>
      </c>
      <c r="L201">
        <f t="shared" si="29"/>
        <v>18.853650523458153</v>
      </c>
      <c r="M201">
        <f t="shared" si="28"/>
        <v>0</v>
      </c>
      <c r="N201">
        <f>VLOOKUP(K201,RPM!$A$2:$D$62,4,FALSE)</f>
        <v>18.835642857142858</v>
      </c>
      <c r="O201">
        <f>VLOOKUP(K201,RPM!$A$2:$D$62,3,FALSE)</f>
        <v>11.1</v>
      </c>
      <c r="P201">
        <f t="shared" si="30"/>
        <v>14.045738878571429</v>
      </c>
      <c r="Q201" cm="1">
        <f t="array" ref="Q201">_xlfn.XLOOKUP(O201,BSFC!$A$2:$A$24,_xlfn.XLOOKUP(K201,BSFC!$B$2:$O$2,BSFC!$B$2:$O$24,,-1),,-1)</f>
        <v>340</v>
      </c>
      <c r="R201">
        <f t="shared" si="31"/>
        <v>1.3265420051984127</v>
      </c>
      <c r="S201">
        <f t="shared" si="34"/>
        <v>2.9092058376107156E-4</v>
      </c>
      <c r="T201">
        <f t="shared" si="35"/>
        <v>9.8912998478764336E-2</v>
      </c>
      <c r="U201">
        <f t="shared" si="36"/>
        <v>23.804433118941585</v>
      </c>
    </row>
    <row r="202" spans="1:21">
      <c r="A202">
        <f t="shared" si="32"/>
        <v>201</v>
      </c>
      <c r="B202">
        <f t="shared" si="33"/>
        <v>13.411199999999999</v>
      </c>
      <c r="C202" s="2">
        <f>Specification!$G$30</f>
        <v>109.96225200000001</v>
      </c>
      <c r="D202">
        <f>0.5*Specification!$K$4*Track!B202^2*Specification!$K$3*Specification!$K$2</f>
        <v>93.159842569492653</v>
      </c>
      <c r="E202">
        <v>0</v>
      </c>
      <c r="F202">
        <f>Specification!$C$23*9.81*SIN((E202*PI()/180))</f>
        <v>0</v>
      </c>
      <c r="G202" s="2">
        <f>IF(J202=1,VLOOKUP(K202,RPM!$E$2:$H$62,3,FALSE)-F202-E202-D202,IF(J202=2,VLOOKUP(K202,RPM!$H$2:$K$62,3,FALSE)-F202-E202-D202,IF(J202=3,VLOOKUP(K202,RPM!$K$2:$N$62,3,FALSE)-F202-E202-D202)))</f>
        <v>529.75118105255456</v>
      </c>
      <c r="H202" s="2">
        <f>IF(J202=1,Specification!$I$14,IF(J202=2,Specification!$I$15,IF(J202=3,Specification!$I$16)))</f>
        <v>578.8367922628039</v>
      </c>
      <c r="I202">
        <v>0</v>
      </c>
      <c r="J202">
        <v>3</v>
      </c>
      <c r="K202">
        <f>IF(J202=1,VLOOKUP(B202,RPM!$F$2:$H$62,3,TRUE),IF(J202=2,VLOOKUP(B202,RPM!$I$2:$K$62,3,TRUE),IF(J202=3,VLOOKUP(B202,RPM!$L$2:$N$62,3,TRUE))))</f>
        <v>4200</v>
      </c>
      <c r="L202">
        <f t="shared" si="29"/>
        <v>18.928215066526633</v>
      </c>
      <c r="M202">
        <f t="shared" si="28"/>
        <v>0</v>
      </c>
      <c r="N202">
        <f>VLOOKUP(K202,RPM!$A$2:$D$62,4,FALSE)</f>
        <v>18.835642857142858</v>
      </c>
      <c r="O202">
        <f>VLOOKUP(K202,RPM!$A$2:$D$62,3,FALSE)</f>
        <v>11.1</v>
      </c>
      <c r="P202">
        <f t="shared" si="30"/>
        <v>14.045738878571429</v>
      </c>
      <c r="Q202" cm="1">
        <f t="array" ref="Q202">_xlfn.XLOOKUP(O202,BSFC!$A$2:$A$24,_xlfn.XLOOKUP(K202,BSFC!$B$2:$O$2,BSFC!$B$2:$O$24,,-1),,-1)</f>
        <v>340</v>
      </c>
      <c r="R202">
        <f t="shared" si="31"/>
        <v>1.3265420051984127</v>
      </c>
      <c r="S202">
        <f t="shared" si="34"/>
        <v>2.9092058376107156E-4</v>
      </c>
      <c r="T202">
        <f t="shared" si="35"/>
        <v>9.8912998478764336E-2</v>
      </c>
      <c r="U202">
        <f t="shared" si="36"/>
        <v>23.903346117420348</v>
      </c>
    </row>
    <row r="203" spans="1:21">
      <c r="A203">
        <f t="shared" si="32"/>
        <v>202</v>
      </c>
      <c r="B203">
        <f t="shared" si="33"/>
        <v>13.411199999999999</v>
      </c>
      <c r="C203" s="2">
        <f>Specification!$G$30</f>
        <v>109.96225200000001</v>
      </c>
      <c r="D203">
        <f>0.5*Specification!$K$4*Track!B203^2*Specification!$K$3*Specification!$K$2</f>
        <v>93.159842569492653</v>
      </c>
      <c r="E203">
        <v>0</v>
      </c>
      <c r="F203">
        <f>Specification!$C$23*9.81*SIN((E203*PI()/180))</f>
        <v>0</v>
      </c>
      <c r="G203" s="2">
        <f>IF(J203=1,VLOOKUP(K203,RPM!$E$2:$H$62,3,FALSE)-F203-E203-D203,IF(J203=2,VLOOKUP(K203,RPM!$H$2:$K$62,3,FALSE)-F203-E203-D203,IF(J203=3,VLOOKUP(K203,RPM!$K$2:$N$62,3,FALSE)-F203-E203-D203)))</f>
        <v>529.75118105255456</v>
      </c>
      <c r="H203" s="2">
        <f>IF(J203=1,Specification!$I$14,IF(J203=2,Specification!$I$15,IF(J203=3,Specification!$I$16)))</f>
        <v>578.8367922628039</v>
      </c>
      <c r="I203">
        <v>0</v>
      </c>
      <c r="J203">
        <v>3</v>
      </c>
      <c r="K203">
        <f>IF(J203=1,VLOOKUP(B203,RPM!$F$2:$H$62,3,TRUE),IF(J203=2,VLOOKUP(B203,RPM!$I$2:$K$62,3,TRUE),IF(J203=3,VLOOKUP(B203,RPM!$L$2:$N$62,3,TRUE))))</f>
        <v>4200</v>
      </c>
      <c r="L203">
        <f t="shared" si="29"/>
        <v>19.002779609595112</v>
      </c>
      <c r="M203">
        <f t="shared" si="28"/>
        <v>0</v>
      </c>
      <c r="N203">
        <f>VLOOKUP(K203,RPM!$A$2:$D$62,4,FALSE)</f>
        <v>18.835642857142858</v>
      </c>
      <c r="O203">
        <f>VLOOKUP(K203,RPM!$A$2:$D$62,3,FALSE)</f>
        <v>11.1</v>
      </c>
      <c r="P203">
        <f t="shared" si="30"/>
        <v>14.045738878571429</v>
      </c>
      <c r="Q203" cm="1">
        <f t="array" ref="Q203">_xlfn.XLOOKUP(O203,BSFC!$A$2:$A$24,_xlfn.XLOOKUP(K203,BSFC!$B$2:$O$2,BSFC!$B$2:$O$24,,-1),,-1)</f>
        <v>340</v>
      </c>
      <c r="R203">
        <f t="shared" si="31"/>
        <v>1.3265420051984127</v>
      </c>
      <c r="S203">
        <f t="shared" si="34"/>
        <v>2.9092058376107156E-4</v>
      </c>
      <c r="T203">
        <f t="shared" si="35"/>
        <v>9.8912998478764336E-2</v>
      </c>
      <c r="U203">
        <f t="shared" si="36"/>
        <v>24.002259115899111</v>
      </c>
    </row>
    <row r="204" spans="1:21">
      <c r="A204">
        <f t="shared" si="32"/>
        <v>203</v>
      </c>
      <c r="B204">
        <f t="shared" si="33"/>
        <v>13.411199999999999</v>
      </c>
      <c r="C204" s="2">
        <f>Specification!$G$30</f>
        <v>109.96225200000001</v>
      </c>
      <c r="D204">
        <f>0.5*Specification!$K$4*Track!B204^2*Specification!$K$3*Specification!$K$2</f>
        <v>93.159842569492653</v>
      </c>
      <c r="E204">
        <v>0</v>
      </c>
      <c r="F204">
        <f>Specification!$C$23*9.81*SIN((E204*PI()/180))</f>
        <v>0</v>
      </c>
      <c r="G204" s="2">
        <f>IF(J204=1,VLOOKUP(K204,RPM!$E$2:$H$62,3,FALSE)-F204-E204-D204,IF(J204=2,VLOOKUP(K204,RPM!$H$2:$K$62,3,FALSE)-F204-E204-D204,IF(J204=3,VLOOKUP(K204,RPM!$K$2:$N$62,3,FALSE)-F204-E204-D204)))</f>
        <v>529.75118105255456</v>
      </c>
      <c r="H204" s="2">
        <f>IF(J204=1,Specification!$I$14,IF(J204=2,Specification!$I$15,IF(J204=3,Specification!$I$16)))</f>
        <v>578.8367922628039</v>
      </c>
      <c r="I204">
        <v>0</v>
      </c>
      <c r="J204">
        <v>3</v>
      </c>
      <c r="K204">
        <f>IF(J204=1,VLOOKUP(B204,RPM!$F$2:$H$62,3,TRUE),IF(J204=2,VLOOKUP(B204,RPM!$I$2:$K$62,3,TRUE),IF(J204=3,VLOOKUP(B204,RPM!$L$2:$N$62,3,TRUE))))</f>
        <v>4200</v>
      </c>
      <c r="L204">
        <f t="shared" si="29"/>
        <v>19.077344152663592</v>
      </c>
      <c r="M204">
        <f t="shared" si="28"/>
        <v>0</v>
      </c>
      <c r="N204">
        <f>VLOOKUP(K204,RPM!$A$2:$D$62,4,FALSE)</f>
        <v>18.835642857142858</v>
      </c>
      <c r="O204">
        <f>VLOOKUP(K204,RPM!$A$2:$D$62,3,FALSE)</f>
        <v>11.1</v>
      </c>
      <c r="P204">
        <f t="shared" si="30"/>
        <v>14.045738878571429</v>
      </c>
      <c r="Q204" cm="1">
        <f t="array" ref="Q204">_xlfn.XLOOKUP(O204,BSFC!$A$2:$A$24,_xlfn.XLOOKUP(K204,BSFC!$B$2:$O$2,BSFC!$B$2:$O$24,,-1),,-1)</f>
        <v>340</v>
      </c>
      <c r="R204">
        <f t="shared" si="31"/>
        <v>1.3265420051984127</v>
      </c>
      <c r="S204">
        <f t="shared" si="34"/>
        <v>2.9092058376107156E-4</v>
      </c>
      <c r="T204">
        <f t="shared" si="35"/>
        <v>9.8912998478764336E-2</v>
      </c>
      <c r="U204">
        <f t="shared" si="36"/>
        <v>24.101172114377874</v>
      </c>
    </row>
    <row r="205" spans="1:21">
      <c r="A205">
        <f t="shared" si="32"/>
        <v>204</v>
      </c>
      <c r="B205">
        <f t="shared" si="33"/>
        <v>13.411199999999999</v>
      </c>
      <c r="C205" s="2">
        <f>Specification!$G$30</f>
        <v>109.96225200000001</v>
      </c>
      <c r="D205">
        <f>0.5*Specification!$K$4*Track!B205^2*Specification!$K$3*Specification!$K$2</f>
        <v>93.159842569492653</v>
      </c>
      <c r="E205">
        <v>0</v>
      </c>
      <c r="F205">
        <f>Specification!$C$23*9.81*SIN((E205*PI()/180))</f>
        <v>0</v>
      </c>
      <c r="G205" s="2">
        <f>IF(J205=1,VLOOKUP(K205,RPM!$E$2:$H$62,3,FALSE)-F205-E205-D205,IF(J205=2,VLOOKUP(K205,RPM!$H$2:$K$62,3,FALSE)-F205-E205-D205,IF(J205=3,VLOOKUP(K205,RPM!$K$2:$N$62,3,FALSE)-F205-E205-D205)))</f>
        <v>529.75118105255456</v>
      </c>
      <c r="H205" s="2">
        <f>IF(J205=1,Specification!$I$14,IF(J205=2,Specification!$I$15,IF(J205=3,Specification!$I$16)))</f>
        <v>578.8367922628039</v>
      </c>
      <c r="I205">
        <v>0</v>
      </c>
      <c r="J205">
        <v>3</v>
      </c>
      <c r="K205">
        <f>IF(J205=1,VLOOKUP(B205,RPM!$F$2:$H$62,3,TRUE),IF(J205=2,VLOOKUP(B205,RPM!$I$2:$K$62,3,TRUE),IF(J205=3,VLOOKUP(B205,RPM!$L$2:$N$62,3,TRUE))))</f>
        <v>4200</v>
      </c>
      <c r="L205">
        <f t="shared" si="29"/>
        <v>19.151908695732072</v>
      </c>
      <c r="M205">
        <f t="shared" si="28"/>
        <v>0</v>
      </c>
      <c r="N205">
        <f>VLOOKUP(K205,RPM!$A$2:$D$62,4,FALSE)</f>
        <v>18.835642857142858</v>
      </c>
      <c r="O205">
        <f>VLOOKUP(K205,RPM!$A$2:$D$62,3,FALSE)</f>
        <v>11.1</v>
      </c>
      <c r="P205">
        <f t="shared" si="30"/>
        <v>14.045738878571429</v>
      </c>
      <c r="Q205" cm="1">
        <f t="array" ref="Q205">_xlfn.XLOOKUP(O205,BSFC!$A$2:$A$24,_xlfn.XLOOKUP(K205,BSFC!$B$2:$O$2,BSFC!$B$2:$O$24,,-1),,-1)</f>
        <v>340</v>
      </c>
      <c r="R205">
        <f t="shared" si="31"/>
        <v>1.3265420051984127</v>
      </c>
      <c r="S205">
        <f t="shared" si="34"/>
        <v>2.9092058376107156E-4</v>
      </c>
      <c r="T205">
        <f t="shared" si="35"/>
        <v>9.8912998478764336E-2</v>
      </c>
      <c r="U205">
        <f t="shared" si="36"/>
        <v>24.200085112856637</v>
      </c>
    </row>
    <row r="206" spans="1:21">
      <c r="A206">
        <f t="shared" si="32"/>
        <v>205</v>
      </c>
      <c r="B206">
        <f t="shared" si="33"/>
        <v>13.411199999999999</v>
      </c>
      <c r="C206" s="2">
        <f>Specification!$G$30</f>
        <v>109.96225200000001</v>
      </c>
      <c r="D206">
        <f>0.5*Specification!$K$4*Track!B206^2*Specification!$K$3*Specification!$K$2</f>
        <v>93.159842569492653</v>
      </c>
      <c r="E206">
        <v>0</v>
      </c>
      <c r="F206">
        <f>Specification!$C$23*9.81*SIN((E206*PI()/180))</f>
        <v>0</v>
      </c>
      <c r="G206" s="2">
        <f>IF(J206=1,VLOOKUP(K206,RPM!$E$2:$H$62,3,FALSE)-F206-E206-D206,IF(J206=2,VLOOKUP(K206,RPM!$H$2:$K$62,3,FALSE)-F206-E206-D206,IF(J206=3,VLOOKUP(K206,RPM!$K$2:$N$62,3,FALSE)-F206-E206-D206)))</f>
        <v>529.75118105255456</v>
      </c>
      <c r="H206" s="2">
        <f>IF(J206=1,Specification!$I$14,IF(J206=2,Specification!$I$15,IF(J206=3,Specification!$I$16)))</f>
        <v>578.8367922628039</v>
      </c>
      <c r="I206">
        <v>0</v>
      </c>
      <c r="J206">
        <v>3</v>
      </c>
      <c r="K206">
        <f>IF(J206=1,VLOOKUP(B206,RPM!$F$2:$H$62,3,TRUE),IF(J206=2,VLOOKUP(B206,RPM!$I$2:$K$62,3,TRUE),IF(J206=3,VLOOKUP(B206,RPM!$L$2:$N$62,3,TRUE))))</f>
        <v>4200</v>
      </c>
      <c r="L206">
        <f t="shared" si="29"/>
        <v>19.226473238800551</v>
      </c>
      <c r="M206">
        <f t="shared" si="28"/>
        <v>0</v>
      </c>
      <c r="N206">
        <f>VLOOKUP(K206,RPM!$A$2:$D$62,4,FALSE)</f>
        <v>18.835642857142858</v>
      </c>
      <c r="O206">
        <f>VLOOKUP(K206,RPM!$A$2:$D$62,3,FALSE)</f>
        <v>11.1</v>
      </c>
      <c r="P206">
        <f t="shared" si="30"/>
        <v>14.045738878571429</v>
      </c>
      <c r="Q206" cm="1">
        <f t="array" ref="Q206">_xlfn.XLOOKUP(O206,BSFC!$A$2:$A$24,_xlfn.XLOOKUP(K206,BSFC!$B$2:$O$2,BSFC!$B$2:$O$24,,-1),,-1)</f>
        <v>340</v>
      </c>
      <c r="R206">
        <f t="shared" si="31"/>
        <v>1.3265420051984127</v>
      </c>
      <c r="S206">
        <f t="shared" si="34"/>
        <v>2.9092058376107156E-4</v>
      </c>
      <c r="T206">
        <f t="shared" si="35"/>
        <v>9.8912998478764336E-2</v>
      </c>
      <c r="U206">
        <f t="shared" si="36"/>
        <v>24.298998111335401</v>
      </c>
    </row>
    <row r="207" spans="1:21">
      <c r="A207">
        <f t="shared" si="32"/>
        <v>206</v>
      </c>
      <c r="B207">
        <f t="shared" si="33"/>
        <v>13.411199999999999</v>
      </c>
      <c r="C207" s="2">
        <f>Specification!$G$30</f>
        <v>109.96225200000001</v>
      </c>
      <c r="D207">
        <f>0.5*Specification!$K$4*Track!B207^2*Specification!$K$3*Specification!$K$2</f>
        <v>93.159842569492653</v>
      </c>
      <c r="E207">
        <v>0</v>
      </c>
      <c r="F207">
        <f>Specification!$C$23*9.81*SIN((E207*PI()/180))</f>
        <v>0</v>
      </c>
      <c r="G207" s="2">
        <f>IF(J207=1,VLOOKUP(K207,RPM!$E$2:$H$62,3,FALSE)-F207-E207-D207,IF(J207=2,VLOOKUP(K207,RPM!$H$2:$K$62,3,FALSE)-F207-E207-D207,IF(J207=3,VLOOKUP(K207,RPM!$K$2:$N$62,3,FALSE)-F207-E207-D207)))</f>
        <v>529.75118105255456</v>
      </c>
      <c r="H207" s="2">
        <f>IF(J207=1,Specification!$I$14,IF(J207=2,Specification!$I$15,IF(J207=3,Specification!$I$16)))</f>
        <v>578.8367922628039</v>
      </c>
      <c r="I207">
        <v>0</v>
      </c>
      <c r="J207">
        <v>3</v>
      </c>
      <c r="K207">
        <f>IF(J207=1,VLOOKUP(B207,RPM!$F$2:$H$62,3,TRUE),IF(J207=2,VLOOKUP(B207,RPM!$I$2:$K$62,3,TRUE),IF(J207=3,VLOOKUP(B207,RPM!$L$2:$N$62,3,TRUE))))</f>
        <v>4200</v>
      </c>
      <c r="L207">
        <f t="shared" si="29"/>
        <v>19.301037781869031</v>
      </c>
      <c r="M207">
        <f t="shared" si="28"/>
        <v>0</v>
      </c>
      <c r="N207">
        <f>VLOOKUP(K207,RPM!$A$2:$D$62,4,FALSE)</f>
        <v>18.835642857142858</v>
      </c>
      <c r="O207">
        <f>VLOOKUP(K207,RPM!$A$2:$D$62,3,FALSE)</f>
        <v>11.1</v>
      </c>
      <c r="P207">
        <f t="shared" si="30"/>
        <v>14.045738878571429</v>
      </c>
      <c r="Q207" cm="1">
        <f t="array" ref="Q207">_xlfn.XLOOKUP(O207,BSFC!$A$2:$A$24,_xlfn.XLOOKUP(K207,BSFC!$B$2:$O$2,BSFC!$B$2:$O$24,,-1),,-1)</f>
        <v>340</v>
      </c>
      <c r="R207">
        <f t="shared" si="31"/>
        <v>1.3265420051984127</v>
      </c>
      <c r="S207">
        <f t="shared" si="34"/>
        <v>2.9092058376107156E-4</v>
      </c>
      <c r="T207">
        <f t="shared" si="35"/>
        <v>9.8912998478764336E-2</v>
      </c>
      <c r="U207">
        <f t="shared" si="36"/>
        <v>24.397911109814164</v>
      </c>
    </row>
    <row r="208" spans="1:21">
      <c r="A208">
        <f t="shared" si="32"/>
        <v>207</v>
      </c>
      <c r="B208">
        <f t="shared" si="33"/>
        <v>13.411199999999999</v>
      </c>
      <c r="C208" s="2">
        <f>Specification!$G$30</f>
        <v>109.96225200000001</v>
      </c>
      <c r="D208">
        <f>0.5*Specification!$K$4*Track!B208^2*Specification!$K$3*Specification!$K$2</f>
        <v>93.159842569492653</v>
      </c>
      <c r="E208">
        <v>0</v>
      </c>
      <c r="F208">
        <f>Specification!$C$23*9.81*SIN((E208*PI()/180))</f>
        <v>0</v>
      </c>
      <c r="G208" s="2">
        <f>IF(J208=1,VLOOKUP(K208,RPM!$E$2:$H$62,3,FALSE)-F208-E208-D208,IF(J208=2,VLOOKUP(K208,RPM!$H$2:$K$62,3,FALSE)-F208-E208-D208,IF(J208=3,VLOOKUP(K208,RPM!$K$2:$N$62,3,FALSE)-F208-E208-D208)))</f>
        <v>529.75118105255456</v>
      </c>
      <c r="H208" s="2">
        <f>IF(J208=1,Specification!$I$14,IF(J208=2,Specification!$I$15,IF(J208=3,Specification!$I$16)))</f>
        <v>578.8367922628039</v>
      </c>
      <c r="I208">
        <v>0</v>
      </c>
      <c r="J208">
        <v>3</v>
      </c>
      <c r="K208">
        <f>IF(J208=1,VLOOKUP(B208,RPM!$F$2:$H$62,3,TRUE),IF(J208=2,VLOOKUP(B208,RPM!$I$2:$K$62,3,TRUE),IF(J208=3,VLOOKUP(B208,RPM!$L$2:$N$62,3,TRUE))))</f>
        <v>4200</v>
      </c>
      <c r="L208">
        <f t="shared" si="29"/>
        <v>19.37560232493751</v>
      </c>
      <c r="M208">
        <f t="shared" si="28"/>
        <v>0</v>
      </c>
      <c r="N208">
        <f>VLOOKUP(K208,RPM!$A$2:$D$62,4,FALSE)</f>
        <v>18.835642857142858</v>
      </c>
      <c r="O208">
        <f>VLOOKUP(K208,RPM!$A$2:$D$62,3,FALSE)</f>
        <v>11.1</v>
      </c>
      <c r="P208">
        <f t="shared" si="30"/>
        <v>14.045738878571429</v>
      </c>
      <c r="Q208" cm="1">
        <f t="array" ref="Q208">_xlfn.XLOOKUP(O208,BSFC!$A$2:$A$24,_xlfn.XLOOKUP(K208,BSFC!$B$2:$O$2,BSFC!$B$2:$O$24,,-1),,-1)</f>
        <v>340</v>
      </c>
      <c r="R208">
        <f t="shared" si="31"/>
        <v>1.3265420051984127</v>
      </c>
      <c r="S208">
        <f t="shared" si="34"/>
        <v>2.9092058376107156E-4</v>
      </c>
      <c r="T208">
        <f t="shared" si="35"/>
        <v>9.8912998478764336E-2</v>
      </c>
      <c r="U208">
        <f t="shared" si="36"/>
        <v>24.496824108292927</v>
      </c>
    </row>
    <row r="209" spans="1:21">
      <c r="A209">
        <f t="shared" si="32"/>
        <v>208</v>
      </c>
      <c r="B209">
        <f t="shared" si="33"/>
        <v>13.411199999999999</v>
      </c>
      <c r="C209" s="2">
        <f>Specification!$G$30</f>
        <v>109.96225200000001</v>
      </c>
      <c r="D209">
        <f>0.5*Specification!$K$4*Track!B209^2*Specification!$K$3*Specification!$K$2</f>
        <v>93.159842569492653</v>
      </c>
      <c r="E209">
        <v>0</v>
      </c>
      <c r="F209">
        <f>Specification!$C$23*9.81*SIN((E209*PI()/180))</f>
        <v>0</v>
      </c>
      <c r="G209" s="2">
        <f>IF(J209=1,VLOOKUP(K209,RPM!$E$2:$H$62,3,FALSE)-F209-E209-D209,IF(J209=2,VLOOKUP(K209,RPM!$H$2:$K$62,3,FALSE)-F209-E209-D209,IF(J209=3,VLOOKUP(K209,RPM!$K$2:$N$62,3,FALSE)-F209-E209-D209)))</f>
        <v>529.75118105255456</v>
      </c>
      <c r="H209" s="2">
        <f>IF(J209=1,Specification!$I$14,IF(J209=2,Specification!$I$15,IF(J209=3,Specification!$I$16)))</f>
        <v>578.8367922628039</v>
      </c>
      <c r="I209">
        <v>0</v>
      </c>
      <c r="J209">
        <v>3</v>
      </c>
      <c r="K209">
        <f>IF(J209=1,VLOOKUP(B209,RPM!$F$2:$H$62,3,TRUE),IF(J209=2,VLOOKUP(B209,RPM!$I$2:$K$62,3,TRUE),IF(J209=3,VLOOKUP(B209,RPM!$L$2:$N$62,3,TRUE))))</f>
        <v>4200</v>
      </c>
      <c r="L209">
        <f t="shared" si="29"/>
        <v>19.45016686800599</v>
      </c>
      <c r="M209">
        <f t="shared" si="28"/>
        <v>0</v>
      </c>
      <c r="N209">
        <f>VLOOKUP(K209,RPM!$A$2:$D$62,4,FALSE)</f>
        <v>18.835642857142858</v>
      </c>
      <c r="O209">
        <f>VLOOKUP(K209,RPM!$A$2:$D$62,3,FALSE)</f>
        <v>11.1</v>
      </c>
      <c r="P209">
        <f t="shared" si="30"/>
        <v>14.045738878571429</v>
      </c>
      <c r="Q209" cm="1">
        <f t="array" ref="Q209">_xlfn.XLOOKUP(O209,BSFC!$A$2:$A$24,_xlfn.XLOOKUP(K209,BSFC!$B$2:$O$2,BSFC!$B$2:$O$24,,-1),,-1)</f>
        <v>340</v>
      </c>
      <c r="R209">
        <f t="shared" si="31"/>
        <v>1.3265420051984127</v>
      </c>
      <c r="S209">
        <f t="shared" si="34"/>
        <v>2.9092058376107156E-4</v>
      </c>
      <c r="T209">
        <f t="shared" si="35"/>
        <v>9.8912998478764336E-2</v>
      </c>
      <c r="U209">
        <f t="shared" si="36"/>
        <v>24.59573710677169</v>
      </c>
    </row>
    <row r="210" spans="1:21">
      <c r="A210">
        <f t="shared" si="32"/>
        <v>209</v>
      </c>
      <c r="B210">
        <f t="shared" si="33"/>
        <v>13.411199999999999</v>
      </c>
      <c r="C210" s="2">
        <f>Specification!$G$30</f>
        <v>109.96225200000001</v>
      </c>
      <c r="D210">
        <f>0.5*Specification!$K$4*Track!B210^2*Specification!$K$3*Specification!$K$2</f>
        <v>93.159842569492653</v>
      </c>
      <c r="E210">
        <v>0</v>
      </c>
      <c r="F210">
        <f>Specification!$C$23*9.81*SIN((E210*PI()/180))</f>
        <v>0</v>
      </c>
      <c r="G210" s="2">
        <f>IF(J210=1,VLOOKUP(K210,RPM!$E$2:$H$62,3,FALSE)-F210-E210-D210,IF(J210=2,VLOOKUP(K210,RPM!$H$2:$K$62,3,FALSE)-F210-E210-D210,IF(J210=3,VLOOKUP(K210,RPM!$K$2:$N$62,3,FALSE)-F210-E210-D210)))</f>
        <v>529.75118105255456</v>
      </c>
      <c r="H210" s="2">
        <f>IF(J210=1,Specification!$I$14,IF(J210=2,Specification!$I$15,IF(J210=3,Specification!$I$16)))</f>
        <v>578.8367922628039</v>
      </c>
      <c r="I210">
        <v>0</v>
      </c>
      <c r="J210">
        <v>3</v>
      </c>
      <c r="K210">
        <f>IF(J210=1,VLOOKUP(B210,RPM!$F$2:$H$62,3,TRUE),IF(J210=2,VLOOKUP(B210,RPM!$I$2:$K$62,3,TRUE),IF(J210=3,VLOOKUP(B210,RPM!$L$2:$N$62,3,TRUE))))</f>
        <v>4200</v>
      </c>
      <c r="L210">
        <f t="shared" si="29"/>
        <v>19.52473141107447</v>
      </c>
      <c r="M210">
        <f t="shared" si="28"/>
        <v>0</v>
      </c>
      <c r="N210">
        <f>VLOOKUP(K210,RPM!$A$2:$D$62,4,FALSE)</f>
        <v>18.835642857142858</v>
      </c>
      <c r="O210">
        <f>VLOOKUP(K210,RPM!$A$2:$D$62,3,FALSE)</f>
        <v>11.1</v>
      </c>
      <c r="P210">
        <f t="shared" si="30"/>
        <v>14.045738878571429</v>
      </c>
      <c r="Q210" cm="1">
        <f t="array" ref="Q210">_xlfn.XLOOKUP(O210,BSFC!$A$2:$A$24,_xlfn.XLOOKUP(K210,BSFC!$B$2:$O$2,BSFC!$B$2:$O$24,,-1),,-1)</f>
        <v>340</v>
      </c>
      <c r="R210">
        <f t="shared" si="31"/>
        <v>1.3265420051984127</v>
      </c>
      <c r="S210">
        <f t="shared" si="34"/>
        <v>2.9092058376107156E-4</v>
      </c>
      <c r="T210">
        <f t="shared" si="35"/>
        <v>9.8912998478764336E-2</v>
      </c>
      <c r="U210">
        <f t="shared" si="36"/>
        <v>24.694650105250453</v>
      </c>
    </row>
    <row r="211" spans="1:21">
      <c r="A211">
        <f t="shared" si="32"/>
        <v>210</v>
      </c>
      <c r="B211">
        <f t="shared" si="33"/>
        <v>13.411199999999999</v>
      </c>
      <c r="C211" s="2">
        <f>Specification!$G$30</f>
        <v>109.96225200000001</v>
      </c>
      <c r="D211">
        <f>0.5*Specification!$K$4*Track!B211^2*Specification!$K$3*Specification!$K$2</f>
        <v>93.159842569492653</v>
      </c>
      <c r="E211">
        <v>0</v>
      </c>
      <c r="F211">
        <f>Specification!$C$23*9.81*SIN((E211*PI()/180))</f>
        <v>0</v>
      </c>
      <c r="G211" s="2">
        <f>IF(J211=1,VLOOKUP(K211,RPM!$E$2:$H$62,3,FALSE)-F211-E211-D211,IF(J211=2,VLOOKUP(K211,RPM!$H$2:$K$62,3,FALSE)-F211-E211-D211,IF(J211=3,VLOOKUP(K211,RPM!$K$2:$N$62,3,FALSE)-F211-E211-D211)))</f>
        <v>529.75118105255456</v>
      </c>
      <c r="H211" s="2">
        <f>IF(J211=1,Specification!$I$14,IF(J211=2,Specification!$I$15,IF(J211=3,Specification!$I$16)))</f>
        <v>578.8367922628039</v>
      </c>
      <c r="I211">
        <v>0</v>
      </c>
      <c r="J211">
        <v>3</v>
      </c>
      <c r="K211">
        <f>IF(J211=1,VLOOKUP(B211,RPM!$F$2:$H$62,3,TRUE),IF(J211=2,VLOOKUP(B211,RPM!$I$2:$K$62,3,TRUE),IF(J211=3,VLOOKUP(B211,RPM!$L$2:$N$62,3,TRUE))))</f>
        <v>4200</v>
      </c>
      <c r="L211">
        <f t="shared" si="29"/>
        <v>19.599295954142949</v>
      </c>
      <c r="M211">
        <f t="shared" si="28"/>
        <v>0</v>
      </c>
      <c r="N211">
        <f>VLOOKUP(K211,RPM!$A$2:$D$62,4,FALSE)</f>
        <v>18.835642857142858</v>
      </c>
      <c r="O211">
        <f>VLOOKUP(K211,RPM!$A$2:$D$62,3,FALSE)</f>
        <v>11.1</v>
      </c>
      <c r="P211">
        <f t="shared" si="30"/>
        <v>14.045738878571429</v>
      </c>
      <c r="Q211" cm="1">
        <f t="array" ref="Q211">_xlfn.XLOOKUP(O211,BSFC!$A$2:$A$24,_xlfn.XLOOKUP(K211,BSFC!$B$2:$O$2,BSFC!$B$2:$O$24,,-1),,-1)</f>
        <v>340</v>
      </c>
      <c r="R211">
        <f t="shared" si="31"/>
        <v>1.3265420051984127</v>
      </c>
      <c r="S211">
        <f t="shared" si="34"/>
        <v>2.9092058376107156E-4</v>
      </c>
      <c r="T211">
        <f t="shared" si="35"/>
        <v>9.8912998478764336E-2</v>
      </c>
      <c r="U211">
        <f t="shared" si="36"/>
        <v>24.793563103729216</v>
      </c>
    </row>
    <row r="212" spans="1:21">
      <c r="A212">
        <f t="shared" si="32"/>
        <v>211</v>
      </c>
      <c r="B212">
        <f t="shared" si="33"/>
        <v>13.411199999999999</v>
      </c>
      <c r="C212" s="2">
        <f>Specification!$G$30</f>
        <v>109.96225200000001</v>
      </c>
      <c r="D212">
        <f>0.5*Specification!$K$4*Track!B212^2*Specification!$K$3*Specification!$K$2</f>
        <v>93.159842569492653</v>
      </c>
      <c r="E212">
        <v>0</v>
      </c>
      <c r="F212">
        <f>Specification!$C$23*9.81*SIN((E212*PI()/180))</f>
        <v>0</v>
      </c>
      <c r="G212" s="2">
        <f>IF(J212=1,VLOOKUP(K212,RPM!$E$2:$H$62,3,FALSE)-F212-E212-D212,IF(J212=2,VLOOKUP(K212,RPM!$H$2:$K$62,3,FALSE)-F212-E212-D212,IF(J212=3,VLOOKUP(K212,RPM!$K$2:$N$62,3,FALSE)-F212-E212-D212)))</f>
        <v>529.75118105255456</v>
      </c>
      <c r="H212" s="2">
        <f>IF(J212=1,Specification!$I$14,IF(J212=2,Specification!$I$15,IF(J212=3,Specification!$I$16)))</f>
        <v>578.8367922628039</v>
      </c>
      <c r="I212">
        <v>0</v>
      </c>
      <c r="J212">
        <v>3</v>
      </c>
      <c r="K212">
        <f>IF(J212=1,VLOOKUP(B212,RPM!$F$2:$H$62,3,TRUE),IF(J212=2,VLOOKUP(B212,RPM!$I$2:$K$62,3,TRUE),IF(J212=3,VLOOKUP(B212,RPM!$L$2:$N$62,3,TRUE))))</f>
        <v>4200</v>
      </c>
      <c r="L212">
        <f t="shared" si="29"/>
        <v>19.673860497211429</v>
      </c>
      <c r="M212">
        <f t="shared" si="28"/>
        <v>0</v>
      </c>
      <c r="N212">
        <f>VLOOKUP(K212,RPM!$A$2:$D$62,4,FALSE)</f>
        <v>18.835642857142858</v>
      </c>
      <c r="O212">
        <f>VLOOKUP(K212,RPM!$A$2:$D$62,3,FALSE)</f>
        <v>11.1</v>
      </c>
      <c r="P212">
        <f t="shared" si="30"/>
        <v>14.045738878571429</v>
      </c>
      <c r="Q212" cm="1">
        <f t="array" ref="Q212">_xlfn.XLOOKUP(O212,BSFC!$A$2:$A$24,_xlfn.XLOOKUP(K212,BSFC!$B$2:$O$2,BSFC!$B$2:$O$24,,-1),,-1)</f>
        <v>340</v>
      </c>
      <c r="R212">
        <f t="shared" si="31"/>
        <v>1.3265420051984127</v>
      </c>
      <c r="S212">
        <f t="shared" si="34"/>
        <v>2.9092058376107156E-4</v>
      </c>
      <c r="T212">
        <f t="shared" si="35"/>
        <v>9.8912998478764336E-2</v>
      </c>
      <c r="U212">
        <f t="shared" si="36"/>
        <v>24.892476102207979</v>
      </c>
    </row>
    <row r="213" spans="1:21">
      <c r="A213">
        <f t="shared" si="32"/>
        <v>212</v>
      </c>
      <c r="B213">
        <f t="shared" si="33"/>
        <v>13.411199999999999</v>
      </c>
      <c r="C213" s="2">
        <f>Specification!$G$30</f>
        <v>109.96225200000001</v>
      </c>
      <c r="D213">
        <f>0.5*Specification!$K$4*Track!B213^2*Specification!$K$3*Specification!$K$2</f>
        <v>93.159842569492653</v>
      </c>
      <c r="E213">
        <v>0</v>
      </c>
      <c r="F213">
        <f>Specification!$C$23*9.81*SIN((E213*PI()/180))</f>
        <v>0</v>
      </c>
      <c r="G213" s="2">
        <f>IF(J213=1,VLOOKUP(K213,RPM!$E$2:$H$62,3,FALSE)-F213-E213-D213,IF(J213=2,VLOOKUP(K213,RPM!$H$2:$K$62,3,FALSE)-F213-E213-D213,IF(J213=3,VLOOKUP(K213,RPM!$K$2:$N$62,3,FALSE)-F213-E213-D213)))</f>
        <v>529.75118105255456</v>
      </c>
      <c r="H213" s="2">
        <f>IF(J213=1,Specification!$I$14,IF(J213=2,Specification!$I$15,IF(J213=3,Specification!$I$16)))</f>
        <v>578.8367922628039</v>
      </c>
      <c r="I213">
        <v>0</v>
      </c>
      <c r="J213">
        <v>3</v>
      </c>
      <c r="K213">
        <f>IF(J213=1,VLOOKUP(B213,RPM!$F$2:$H$62,3,TRUE),IF(J213=2,VLOOKUP(B213,RPM!$I$2:$K$62,3,TRUE),IF(J213=3,VLOOKUP(B213,RPM!$L$2:$N$62,3,TRUE))))</f>
        <v>4200</v>
      </c>
      <c r="L213">
        <f t="shared" si="29"/>
        <v>19.748425040279908</v>
      </c>
      <c r="M213">
        <f t="shared" si="28"/>
        <v>0</v>
      </c>
      <c r="N213">
        <f>VLOOKUP(K213,RPM!$A$2:$D$62,4,FALSE)</f>
        <v>18.835642857142858</v>
      </c>
      <c r="O213">
        <f>VLOOKUP(K213,RPM!$A$2:$D$62,3,FALSE)</f>
        <v>11.1</v>
      </c>
      <c r="P213">
        <f t="shared" si="30"/>
        <v>14.045738878571429</v>
      </c>
      <c r="Q213" cm="1">
        <f t="array" ref="Q213">_xlfn.XLOOKUP(O213,BSFC!$A$2:$A$24,_xlfn.XLOOKUP(K213,BSFC!$B$2:$O$2,BSFC!$B$2:$O$24,,-1),,-1)</f>
        <v>340</v>
      </c>
      <c r="R213">
        <f t="shared" si="31"/>
        <v>1.3265420051984127</v>
      </c>
      <c r="S213">
        <f t="shared" si="34"/>
        <v>2.9092058376107156E-4</v>
      </c>
      <c r="T213">
        <f t="shared" si="35"/>
        <v>9.8912998478764336E-2</v>
      </c>
      <c r="U213">
        <f t="shared" si="36"/>
        <v>24.991389100686742</v>
      </c>
    </row>
    <row r="214" spans="1:21">
      <c r="A214">
        <f t="shared" si="32"/>
        <v>213</v>
      </c>
      <c r="B214">
        <f t="shared" si="33"/>
        <v>13.411199999999999</v>
      </c>
      <c r="C214" s="2">
        <f>Specification!$G$30</f>
        <v>109.96225200000001</v>
      </c>
      <c r="D214">
        <f>0.5*Specification!$K$4*Track!B214^2*Specification!$K$3*Specification!$K$2</f>
        <v>93.159842569492653</v>
      </c>
      <c r="E214">
        <v>0</v>
      </c>
      <c r="F214">
        <f>Specification!$C$23*9.81*SIN((E214*PI()/180))</f>
        <v>0</v>
      </c>
      <c r="G214" s="2">
        <f>IF(J214=1,VLOOKUP(K214,RPM!$E$2:$H$62,3,FALSE)-F214-E214-D214,IF(J214=2,VLOOKUP(K214,RPM!$H$2:$K$62,3,FALSE)-F214-E214-D214,IF(J214=3,VLOOKUP(K214,RPM!$K$2:$N$62,3,FALSE)-F214-E214-D214)))</f>
        <v>529.75118105255456</v>
      </c>
      <c r="H214" s="2">
        <f>IF(J214=1,Specification!$I$14,IF(J214=2,Specification!$I$15,IF(J214=3,Specification!$I$16)))</f>
        <v>578.8367922628039</v>
      </c>
      <c r="I214">
        <v>0</v>
      </c>
      <c r="J214">
        <v>3</v>
      </c>
      <c r="K214">
        <f>IF(J214=1,VLOOKUP(B214,RPM!$F$2:$H$62,3,TRUE),IF(J214=2,VLOOKUP(B214,RPM!$I$2:$K$62,3,TRUE),IF(J214=3,VLOOKUP(B214,RPM!$L$2:$N$62,3,TRUE))))</f>
        <v>4200</v>
      </c>
      <c r="L214">
        <f t="shared" si="29"/>
        <v>19.822989583348388</v>
      </c>
      <c r="M214">
        <f t="shared" si="28"/>
        <v>0</v>
      </c>
      <c r="N214">
        <f>VLOOKUP(K214,RPM!$A$2:$D$62,4,FALSE)</f>
        <v>18.835642857142858</v>
      </c>
      <c r="O214">
        <f>VLOOKUP(K214,RPM!$A$2:$D$62,3,FALSE)</f>
        <v>11.1</v>
      </c>
      <c r="P214">
        <f t="shared" si="30"/>
        <v>14.045738878571429</v>
      </c>
      <c r="Q214" cm="1">
        <f t="array" ref="Q214">_xlfn.XLOOKUP(O214,BSFC!$A$2:$A$24,_xlfn.XLOOKUP(K214,BSFC!$B$2:$O$2,BSFC!$B$2:$O$24,,-1),,-1)</f>
        <v>340</v>
      </c>
      <c r="R214">
        <f t="shared" si="31"/>
        <v>1.3265420051984127</v>
      </c>
      <c r="S214">
        <f t="shared" si="34"/>
        <v>2.9092058376107156E-4</v>
      </c>
      <c r="T214">
        <f t="shared" si="35"/>
        <v>9.8912998478764336E-2</v>
      </c>
      <c r="U214">
        <f t="shared" si="36"/>
        <v>25.090302099165505</v>
      </c>
    </row>
    <row r="215" spans="1:21">
      <c r="A215">
        <f t="shared" si="32"/>
        <v>214</v>
      </c>
      <c r="B215">
        <f t="shared" si="33"/>
        <v>13.411199999999999</v>
      </c>
      <c r="C215" s="2">
        <f>Specification!$G$30</f>
        <v>109.96225200000001</v>
      </c>
      <c r="D215">
        <f>0.5*Specification!$K$4*Track!B215^2*Specification!$K$3*Specification!$K$2</f>
        <v>93.159842569492653</v>
      </c>
      <c r="E215">
        <v>0</v>
      </c>
      <c r="F215">
        <f>Specification!$C$23*9.81*SIN((E215*PI()/180))</f>
        <v>0</v>
      </c>
      <c r="G215" s="2">
        <f>IF(J215=1,VLOOKUP(K215,RPM!$E$2:$H$62,3,FALSE)-F215-E215-D215,IF(J215=2,VLOOKUP(K215,RPM!$H$2:$K$62,3,FALSE)-F215-E215-D215,IF(J215=3,VLOOKUP(K215,RPM!$K$2:$N$62,3,FALSE)-F215-E215-D215)))</f>
        <v>529.75118105255456</v>
      </c>
      <c r="H215" s="2">
        <f>IF(J215=1,Specification!$I$14,IF(J215=2,Specification!$I$15,IF(J215=3,Specification!$I$16)))</f>
        <v>578.8367922628039</v>
      </c>
      <c r="I215">
        <v>0</v>
      </c>
      <c r="J215">
        <v>3</v>
      </c>
      <c r="K215">
        <f>IF(J215=1,VLOOKUP(B215,RPM!$F$2:$H$62,3,TRUE),IF(J215=2,VLOOKUP(B215,RPM!$I$2:$K$62,3,TRUE),IF(J215=3,VLOOKUP(B215,RPM!$L$2:$N$62,3,TRUE))))</f>
        <v>4200</v>
      </c>
      <c r="L215">
        <f t="shared" si="29"/>
        <v>19.897554126416868</v>
      </c>
      <c r="M215">
        <f t="shared" si="28"/>
        <v>0</v>
      </c>
      <c r="N215">
        <f>VLOOKUP(K215,RPM!$A$2:$D$62,4,FALSE)</f>
        <v>18.835642857142858</v>
      </c>
      <c r="O215">
        <f>VLOOKUP(K215,RPM!$A$2:$D$62,3,FALSE)</f>
        <v>11.1</v>
      </c>
      <c r="P215">
        <f t="shared" si="30"/>
        <v>14.045738878571429</v>
      </c>
      <c r="Q215" cm="1">
        <f t="array" ref="Q215">_xlfn.XLOOKUP(O215,BSFC!$A$2:$A$24,_xlfn.XLOOKUP(K215,BSFC!$B$2:$O$2,BSFC!$B$2:$O$24,,-1),,-1)</f>
        <v>340</v>
      </c>
      <c r="R215">
        <f t="shared" si="31"/>
        <v>1.3265420051984127</v>
      </c>
      <c r="S215">
        <f t="shared" si="34"/>
        <v>2.9092058376107156E-4</v>
      </c>
      <c r="T215">
        <f t="shared" si="35"/>
        <v>9.8912998478764336E-2</v>
      </c>
      <c r="U215">
        <f t="shared" si="36"/>
        <v>25.189215097644269</v>
      </c>
    </row>
    <row r="216" spans="1:21">
      <c r="A216">
        <f t="shared" si="32"/>
        <v>215</v>
      </c>
      <c r="B216">
        <f t="shared" si="33"/>
        <v>13.411199999999999</v>
      </c>
      <c r="C216" s="2">
        <f>Specification!$G$30</f>
        <v>109.96225200000001</v>
      </c>
      <c r="D216">
        <f>0.5*Specification!$K$4*Track!B216^2*Specification!$K$3*Specification!$K$2</f>
        <v>93.159842569492653</v>
      </c>
      <c r="E216">
        <v>0</v>
      </c>
      <c r="F216">
        <f>Specification!$C$23*9.81*SIN((E216*PI()/180))</f>
        <v>0</v>
      </c>
      <c r="G216" s="2">
        <f>IF(J216=1,VLOOKUP(K216,RPM!$E$2:$H$62,3,FALSE)-F216-E216-D216,IF(J216=2,VLOOKUP(K216,RPM!$H$2:$K$62,3,FALSE)-F216-E216-D216,IF(J216=3,VLOOKUP(K216,RPM!$K$2:$N$62,3,FALSE)-F216-E216-D216)))</f>
        <v>529.75118105255456</v>
      </c>
      <c r="H216" s="2">
        <f>IF(J216=1,Specification!$I$14,IF(J216=2,Specification!$I$15,IF(J216=3,Specification!$I$16)))</f>
        <v>578.8367922628039</v>
      </c>
      <c r="I216">
        <v>0</v>
      </c>
      <c r="J216">
        <v>3</v>
      </c>
      <c r="K216">
        <f>IF(J216=1,VLOOKUP(B216,RPM!$F$2:$H$62,3,TRUE),IF(J216=2,VLOOKUP(B216,RPM!$I$2:$K$62,3,TRUE),IF(J216=3,VLOOKUP(B216,RPM!$L$2:$N$62,3,TRUE))))</f>
        <v>4200</v>
      </c>
      <c r="L216">
        <f t="shared" si="29"/>
        <v>19.972118669485347</v>
      </c>
      <c r="M216">
        <f t="shared" si="28"/>
        <v>0</v>
      </c>
      <c r="N216">
        <f>VLOOKUP(K216,RPM!$A$2:$D$62,4,FALSE)</f>
        <v>18.835642857142858</v>
      </c>
      <c r="O216">
        <f>VLOOKUP(K216,RPM!$A$2:$D$62,3,FALSE)</f>
        <v>11.1</v>
      </c>
      <c r="P216">
        <f t="shared" si="30"/>
        <v>14.045738878571429</v>
      </c>
      <c r="Q216" cm="1">
        <f t="array" ref="Q216">_xlfn.XLOOKUP(O216,BSFC!$A$2:$A$24,_xlfn.XLOOKUP(K216,BSFC!$B$2:$O$2,BSFC!$B$2:$O$24,,-1),,-1)</f>
        <v>340</v>
      </c>
      <c r="R216">
        <f t="shared" si="31"/>
        <v>1.3265420051984127</v>
      </c>
      <c r="S216">
        <f t="shared" si="34"/>
        <v>2.9092058376107156E-4</v>
      </c>
      <c r="T216">
        <f t="shared" si="35"/>
        <v>9.8912998478764336E-2</v>
      </c>
      <c r="U216">
        <f t="shared" si="36"/>
        <v>25.288128096123032</v>
      </c>
    </row>
    <row r="217" spans="1:21">
      <c r="A217">
        <f t="shared" si="32"/>
        <v>216</v>
      </c>
      <c r="B217">
        <f t="shared" si="33"/>
        <v>13.411199999999999</v>
      </c>
      <c r="C217" s="2">
        <f>Specification!$G$30</f>
        <v>109.96225200000001</v>
      </c>
      <c r="D217">
        <f>0.5*Specification!$K$4*Track!B217^2*Specification!$K$3*Specification!$K$2</f>
        <v>93.159842569492653</v>
      </c>
      <c r="E217">
        <v>0</v>
      </c>
      <c r="F217">
        <f>Specification!$C$23*9.81*SIN((E217*PI()/180))</f>
        <v>0</v>
      </c>
      <c r="G217" s="2">
        <f>IF(J217=1,VLOOKUP(K217,RPM!$E$2:$H$62,3,FALSE)-F217-E217-D217,IF(J217=2,VLOOKUP(K217,RPM!$H$2:$K$62,3,FALSE)-F217-E217-D217,IF(J217=3,VLOOKUP(K217,RPM!$K$2:$N$62,3,FALSE)-F217-E217-D217)))</f>
        <v>529.75118105255456</v>
      </c>
      <c r="H217" s="2">
        <f>IF(J217=1,Specification!$I$14,IF(J217=2,Specification!$I$15,IF(J217=3,Specification!$I$16)))</f>
        <v>578.8367922628039</v>
      </c>
      <c r="I217">
        <v>0</v>
      </c>
      <c r="J217">
        <v>3</v>
      </c>
      <c r="K217">
        <f>IF(J217=1,VLOOKUP(B217,RPM!$F$2:$H$62,3,TRUE),IF(J217=2,VLOOKUP(B217,RPM!$I$2:$K$62,3,TRUE),IF(J217=3,VLOOKUP(B217,RPM!$L$2:$N$62,3,TRUE))))</f>
        <v>4200</v>
      </c>
      <c r="L217">
        <f t="shared" si="29"/>
        <v>20.046683212553827</v>
      </c>
      <c r="M217">
        <f t="shared" si="28"/>
        <v>0</v>
      </c>
      <c r="N217">
        <f>VLOOKUP(K217,RPM!$A$2:$D$62,4,FALSE)</f>
        <v>18.835642857142858</v>
      </c>
      <c r="O217">
        <f>VLOOKUP(K217,RPM!$A$2:$D$62,3,FALSE)</f>
        <v>11.1</v>
      </c>
      <c r="P217">
        <f t="shared" si="30"/>
        <v>14.045738878571429</v>
      </c>
      <c r="Q217" cm="1">
        <f t="array" ref="Q217">_xlfn.XLOOKUP(O217,BSFC!$A$2:$A$24,_xlfn.XLOOKUP(K217,BSFC!$B$2:$O$2,BSFC!$B$2:$O$24,,-1),,-1)</f>
        <v>340</v>
      </c>
      <c r="R217">
        <f t="shared" si="31"/>
        <v>1.3265420051984127</v>
      </c>
      <c r="S217">
        <f t="shared" si="34"/>
        <v>2.9092058376107156E-4</v>
      </c>
      <c r="T217">
        <f t="shared" si="35"/>
        <v>9.8912998478764336E-2</v>
      </c>
      <c r="U217">
        <f t="shared" si="36"/>
        <v>25.387041094601795</v>
      </c>
    </row>
    <row r="218" spans="1:21">
      <c r="A218">
        <f t="shared" si="32"/>
        <v>217</v>
      </c>
      <c r="B218">
        <f t="shared" si="33"/>
        <v>13.411199999999999</v>
      </c>
      <c r="C218" s="2">
        <f>Specification!$G$30</f>
        <v>109.96225200000001</v>
      </c>
      <c r="D218">
        <f>0.5*Specification!$K$4*Track!B218^2*Specification!$K$3*Specification!$K$2</f>
        <v>93.159842569492653</v>
      </c>
      <c r="E218">
        <v>0</v>
      </c>
      <c r="F218">
        <f>Specification!$C$23*9.81*SIN((E218*PI()/180))</f>
        <v>0</v>
      </c>
      <c r="G218" s="2">
        <f>IF(J218=1,VLOOKUP(K218,RPM!$E$2:$H$62,3,FALSE)-F218-E218-D218,IF(J218=2,VLOOKUP(K218,RPM!$H$2:$K$62,3,FALSE)-F218-E218-D218,IF(J218=3,VLOOKUP(K218,RPM!$K$2:$N$62,3,FALSE)-F218-E218-D218)))</f>
        <v>529.75118105255456</v>
      </c>
      <c r="H218" s="2">
        <f>IF(J218=1,Specification!$I$14,IF(J218=2,Specification!$I$15,IF(J218=3,Specification!$I$16)))</f>
        <v>578.8367922628039</v>
      </c>
      <c r="I218">
        <v>0</v>
      </c>
      <c r="J218">
        <v>3</v>
      </c>
      <c r="K218">
        <f>IF(J218=1,VLOOKUP(B218,RPM!$F$2:$H$62,3,TRUE),IF(J218=2,VLOOKUP(B218,RPM!$I$2:$K$62,3,TRUE),IF(J218=3,VLOOKUP(B218,RPM!$L$2:$N$62,3,TRUE))))</f>
        <v>4200</v>
      </c>
      <c r="L218">
        <f t="shared" si="29"/>
        <v>20.121247755622306</v>
      </c>
      <c r="M218">
        <f t="shared" si="28"/>
        <v>0</v>
      </c>
      <c r="N218">
        <f>VLOOKUP(K218,RPM!$A$2:$D$62,4,FALSE)</f>
        <v>18.835642857142858</v>
      </c>
      <c r="O218">
        <f>VLOOKUP(K218,RPM!$A$2:$D$62,3,FALSE)</f>
        <v>11.1</v>
      </c>
      <c r="P218">
        <f t="shared" si="30"/>
        <v>14.045738878571429</v>
      </c>
      <c r="Q218" cm="1">
        <f t="array" ref="Q218">_xlfn.XLOOKUP(O218,BSFC!$A$2:$A$24,_xlfn.XLOOKUP(K218,BSFC!$B$2:$O$2,BSFC!$B$2:$O$24,,-1),,-1)</f>
        <v>340</v>
      </c>
      <c r="R218">
        <f t="shared" si="31"/>
        <v>1.3265420051984127</v>
      </c>
      <c r="S218">
        <f t="shared" si="34"/>
        <v>2.9092058376107156E-4</v>
      </c>
      <c r="T218">
        <f t="shared" si="35"/>
        <v>9.8912998478764336E-2</v>
      </c>
      <c r="U218">
        <f t="shared" si="36"/>
        <v>25.485954093080558</v>
      </c>
    </row>
    <row r="219" spans="1:21">
      <c r="A219">
        <f t="shared" si="32"/>
        <v>218</v>
      </c>
      <c r="B219">
        <f t="shared" si="33"/>
        <v>13.411199999999999</v>
      </c>
      <c r="C219" s="2">
        <f>Specification!$G$30</f>
        <v>109.96225200000001</v>
      </c>
      <c r="D219">
        <f>0.5*Specification!$K$4*Track!B219^2*Specification!$K$3*Specification!$K$2</f>
        <v>93.159842569492653</v>
      </c>
      <c r="E219">
        <v>0</v>
      </c>
      <c r="F219">
        <f>Specification!$C$23*9.81*SIN((E219*PI()/180))</f>
        <v>0</v>
      </c>
      <c r="G219" s="2">
        <f>IF(J219=1,VLOOKUP(K219,RPM!$E$2:$H$62,3,FALSE)-F219-E219-D219,IF(J219=2,VLOOKUP(K219,RPM!$H$2:$K$62,3,FALSE)-F219-E219-D219,IF(J219=3,VLOOKUP(K219,RPM!$K$2:$N$62,3,FALSE)-F219-E219-D219)))</f>
        <v>529.75118105255456</v>
      </c>
      <c r="H219" s="2">
        <f>IF(J219=1,Specification!$I$14,IF(J219=2,Specification!$I$15,IF(J219=3,Specification!$I$16)))</f>
        <v>578.8367922628039</v>
      </c>
      <c r="I219">
        <v>0</v>
      </c>
      <c r="J219">
        <v>3</v>
      </c>
      <c r="K219">
        <f>IF(J219=1,VLOOKUP(B219,RPM!$F$2:$H$62,3,TRUE),IF(J219=2,VLOOKUP(B219,RPM!$I$2:$K$62,3,TRUE),IF(J219=3,VLOOKUP(B219,RPM!$L$2:$N$62,3,TRUE))))</f>
        <v>4200</v>
      </c>
      <c r="L219">
        <f t="shared" si="29"/>
        <v>20.195812298690786</v>
      </c>
      <c r="M219">
        <f t="shared" si="28"/>
        <v>0</v>
      </c>
      <c r="N219">
        <f>VLOOKUP(K219,RPM!$A$2:$D$62,4,FALSE)</f>
        <v>18.835642857142858</v>
      </c>
      <c r="O219">
        <f>VLOOKUP(K219,RPM!$A$2:$D$62,3,FALSE)</f>
        <v>11.1</v>
      </c>
      <c r="P219">
        <f t="shared" si="30"/>
        <v>14.045738878571429</v>
      </c>
      <c r="Q219" cm="1">
        <f t="array" ref="Q219">_xlfn.XLOOKUP(O219,BSFC!$A$2:$A$24,_xlfn.XLOOKUP(K219,BSFC!$B$2:$O$2,BSFC!$B$2:$O$24,,-1),,-1)</f>
        <v>340</v>
      </c>
      <c r="R219">
        <f t="shared" si="31"/>
        <v>1.3265420051984127</v>
      </c>
      <c r="S219">
        <f t="shared" si="34"/>
        <v>2.9092058376107156E-4</v>
      </c>
      <c r="T219">
        <f t="shared" si="35"/>
        <v>9.8912998478764336E-2</v>
      </c>
      <c r="U219">
        <f t="shared" si="36"/>
        <v>25.584867091559321</v>
      </c>
    </row>
    <row r="220" spans="1:21">
      <c r="A220">
        <f t="shared" si="32"/>
        <v>219</v>
      </c>
      <c r="B220">
        <f t="shared" si="33"/>
        <v>13.411199999999999</v>
      </c>
      <c r="C220" s="2">
        <f>Specification!$G$30</f>
        <v>109.96225200000001</v>
      </c>
      <c r="D220">
        <f>0.5*Specification!$K$4*Track!B220^2*Specification!$K$3*Specification!$K$2</f>
        <v>93.159842569492653</v>
      </c>
      <c r="E220">
        <v>0</v>
      </c>
      <c r="F220">
        <f>Specification!$C$23*9.81*SIN((E220*PI()/180))</f>
        <v>0</v>
      </c>
      <c r="G220" s="2">
        <f>IF(J220=1,VLOOKUP(K220,RPM!$E$2:$H$62,3,FALSE)-F220-E220-D220,IF(J220=2,VLOOKUP(K220,RPM!$H$2:$K$62,3,FALSE)-F220-E220-D220,IF(J220=3,VLOOKUP(K220,RPM!$K$2:$N$62,3,FALSE)-F220-E220-D220)))</f>
        <v>529.75118105255456</v>
      </c>
      <c r="H220" s="2">
        <f>IF(J220=1,Specification!$I$14,IF(J220=2,Specification!$I$15,IF(J220=3,Specification!$I$16)))</f>
        <v>578.8367922628039</v>
      </c>
      <c r="I220">
        <v>0</v>
      </c>
      <c r="J220">
        <v>3</v>
      </c>
      <c r="K220">
        <f>IF(J220=1,VLOOKUP(B220,RPM!$F$2:$H$62,3,TRUE),IF(J220=2,VLOOKUP(B220,RPM!$I$2:$K$62,3,TRUE),IF(J220=3,VLOOKUP(B220,RPM!$L$2:$N$62,3,TRUE))))</f>
        <v>4200</v>
      </c>
      <c r="L220">
        <f t="shared" si="29"/>
        <v>20.270376841759266</v>
      </c>
      <c r="M220">
        <f t="shared" si="28"/>
        <v>0</v>
      </c>
      <c r="N220">
        <f>VLOOKUP(K220,RPM!$A$2:$D$62,4,FALSE)</f>
        <v>18.835642857142858</v>
      </c>
      <c r="O220">
        <f>VLOOKUP(K220,RPM!$A$2:$D$62,3,FALSE)</f>
        <v>11.1</v>
      </c>
      <c r="P220">
        <f t="shared" si="30"/>
        <v>14.045738878571429</v>
      </c>
      <c r="Q220" cm="1">
        <f t="array" ref="Q220">_xlfn.XLOOKUP(O220,BSFC!$A$2:$A$24,_xlfn.XLOOKUP(K220,BSFC!$B$2:$O$2,BSFC!$B$2:$O$24,,-1),,-1)</f>
        <v>340</v>
      </c>
      <c r="R220">
        <f t="shared" si="31"/>
        <v>1.3265420051984127</v>
      </c>
      <c r="S220">
        <f t="shared" si="34"/>
        <v>2.9092058376107156E-4</v>
      </c>
      <c r="T220">
        <f t="shared" si="35"/>
        <v>9.8912998478764336E-2</v>
      </c>
      <c r="U220">
        <f t="shared" si="36"/>
        <v>25.683780090038084</v>
      </c>
    </row>
    <row r="221" spans="1:21">
      <c r="A221">
        <f t="shared" si="32"/>
        <v>220</v>
      </c>
      <c r="B221">
        <f t="shared" si="33"/>
        <v>13.411199999999999</v>
      </c>
      <c r="C221" s="2">
        <f>Specification!$G$30</f>
        <v>109.96225200000001</v>
      </c>
      <c r="D221">
        <f>0.5*Specification!$K$4*Track!B221^2*Specification!$K$3*Specification!$K$2</f>
        <v>93.159842569492653</v>
      </c>
      <c r="E221">
        <v>0</v>
      </c>
      <c r="F221">
        <f>Specification!$C$23*9.81*SIN((E221*PI()/180))</f>
        <v>0</v>
      </c>
      <c r="G221" s="2">
        <f>IF(J221=1,VLOOKUP(K221,RPM!$E$2:$H$62,3,FALSE)-F221-E221-D221,IF(J221=2,VLOOKUP(K221,RPM!$H$2:$K$62,3,FALSE)-F221-E221-D221,IF(J221=3,VLOOKUP(K221,RPM!$K$2:$N$62,3,FALSE)-F221-E221-D221)))</f>
        <v>529.75118105255456</v>
      </c>
      <c r="H221" s="2">
        <f>IF(J221=1,Specification!$I$14,IF(J221=2,Specification!$I$15,IF(J221=3,Specification!$I$16)))</f>
        <v>578.8367922628039</v>
      </c>
      <c r="I221">
        <v>0</v>
      </c>
      <c r="J221">
        <v>3</v>
      </c>
      <c r="K221">
        <f>IF(J221=1,VLOOKUP(B221,RPM!$F$2:$H$62,3,TRUE),IF(J221=2,VLOOKUP(B221,RPM!$I$2:$K$62,3,TRUE),IF(J221=3,VLOOKUP(B221,RPM!$L$2:$N$62,3,TRUE))))</f>
        <v>4200</v>
      </c>
      <c r="L221">
        <f t="shared" si="29"/>
        <v>20.344941384827745</v>
      </c>
      <c r="M221">
        <f t="shared" si="28"/>
        <v>0</v>
      </c>
      <c r="N221">
        <f>VLOOKUP(K221,RPM!$A$2:$D$62,4,FALSE)</f>
        <v>18.835642857142858</v>
      </c>
      <c r="O221">
        <f>VLOOKUP(K221,RPM!$A$2:$D$62,3,FALSE)</f>
        <v>11.1</v>
      </c>
      <c r="P221">
        <f t="shared" si="30"/>
        <v>14.045738878571429</v>
      </c>
      <c r="Q221" cm="1">
        <f t="array" ref="Q221">_xlfn.XLOOKUP(O221,BSFC!$A$2:$A$24,_xlfn.XLOOKUP(K221,BSFC!$B$2:$O$2,BSFC!$B$2:$O$24,,-1),,-1)</f>
        <v>340</v>
      </c>
      <c r="R221">
        <f t="shared" si="31"/>
        <v>1.3265420051984127</v>
      </c>
      <c r="S221">
        <f t="shared" si="34"/>
        <v>2.9092058376107156E-4</v>
      </c>
      <c r="T221">
        <f t="shared" si="35"/>
        <v>9.8912998478764336E-2</v>
      </c>
      <c r="U221">
        <f t="shared" si="36"/>
        <v>25.782693088516847</v>
      </c>
    </row>
    <row r="222" spans="1:21">
      <c r="A222">
        <f t="shared" si="32"/>
        <v>221</v>
      </c>
      <c r="B222">
        <f t="shared" si="33"/>
        <v>13.411199999999999</v>
      </c>
      <c r="C222" s="2">
        <f>Specification!$G$30</f>
        <v>109.96225200000001</v>
      </c>
      <c r="D222">
        <f>0.5*Specification!$K$4*Track!B222^2*Specification!$K$3*Specification!$K$2</f>
        <v>93.159842569492653</v>
      </c>
      <c r="E222">
        <v>0</v>
      </c>
      <c r="F222">
        <f>Specification!$C$23*9.81*SIN((E222*PI()/180))</f>
        <v>0</v>
      </c>
      <c r="G222" s="2">
        <f>IF(J222=1,VLOOKUP(K222,RPM!$E$2:$H$62,3,FALSE)-F222-E222-D222,IF(J222=2,VLOOKUP(K222,RPM!$H$2:$K$62,3,FALSE)-F222-E222-D222,IF(J222=3,VLOOKUP(K222,RPM!$K$2:$N$62,3,FALSE)-F222-E222-D222)))</f>
        <v>529.75118105255456</v>
      </c>
      <c r="H222" s="2">
        <f>IF(J222=1,Specification!$I$14,IF(J222=2,Specification!$I$15,IF(J222=3,Specification!$I$16)))</f>
        <v>578.8367922628039</v>
      </c>
      <c r="I222">
        <v>0</v>
      </c>
      <c r="J222">
        <v>3</v>
      </c>
      <c r="K222">
        <f>IF(J222=1,VLOOKUP(B222,RPM!$F$2:$H$62,3,TRUE),IF(J222=2,VLOOKUP(B222,RPM!$I$2:$K$62,3,TRUE),IF(J222=3,VLOOKUP(B222,RPM!$L$2:$N$62,3,TRUE))))</f>
        <v>4200</v>
      </c>
      <c r="L222">
        <f t="shared" si="29"/>
        <v>20.419505927896225</v>
      </c>
      <c r="M222">
        <f t="shared" si="28"/>
        <v>0</v>
      </c>
      <c r="N222">
        <f>VLOOKUP(K222,RPM!$A$2:$D$62,4,FALSE)</f>
        <v>18.835642857142858</v>
      </c>
      <c r="O222">
        <f>VLOOKUP(K222,RPM!$A$2:$D$62,3,FALSE)</f>
        <v>11.1</v>
      </c>
      <c r="P222">
        <f t="shared" si="30"/>
        <v>14.045738878571429</v>
      </c>
      <c r="Q222" cm="1">
        <f t="array" ref="Q222">_xlfn.XLOOKUP(O222,BSFC!$A$2:$A$24,_xlfn.XLOOKUP(K222,BSFC!$B$2:$O$2,BSFC!$B$2:$O$24,,-1),,-1)</f>
        <v>340</v>
      </c>
      <c r="R222">
        <f t="shared" si="31"/>
        <v>1.3265420051984127</v>
      </c>
      <c r="S222">
        <f t="shared" si="34"/>
        <v>2.9092058376107156E-4</v>
      </c>
      <c r="T222">
        <f t="shared" si="35"/>
        <v>9.8912998478764336E-2</v>
      </c>
      <c r="U222">
        <f t="shared" si="36"/>
        <v>25.88160608699561</v>
      </c>
    </row>
    <row r="223" spans="1:21">
      <c r="A223">
        <f t="shared" si="32"/>
        <v>222</v>
      </c>
      <c r="B223">
        <f t="shared" si="33"/>
        <v>13.411199999999999</v>
      </c>
      <c r="C223" s="2">
        <f>Specification!$G$30</f>
        <v>109.96225200000001</v>
      </c>
      <c r="D223">
        <f>0.5*Specification!$K$4*Track!B223^2*Specification!$K$3*Specification!$K$2</f>
        <v>93.159842569492653</v>
      </c>
      <c r="E223">
        <v>0</v>
      </c>
      <c r="F223">
        <f>Specification!$C$23*9.81*SIN((E223*PI()/180))</f>
        <v>0</v>
      </c>
      <c r="G223" s="2">
        <f>IF(J223=1,VLOOKUP(K223,RPM!$E$2:$H$62,3,FALSE)-F223-E223-D223,IF(J223=2,VLOOKUP(K223,RPM!$H$2:$K$62,3,FALSE)-F223-E223-D223,IF(J223=3,VLOOKUP(K223,RPM!$K$2:$N$62,3,FALSE)-F223-E223-D223)))</f>
        <v>529.75118105255456</v>
      </c>
      <c r="H223" s="2">
        <f>IF(J223=1,Specification!$I$14,IF(J223=2,Specification!$I$15,IF(J223=3,Specification!$I$16)))</f>
        <v>578.8367922628039</v>
      </c>
      <c r="I223">
        <v>0</v>
      </c>
      <c r="J223">
        <v>3</v>
      </c>
      <c r="K223">
        <f>IF(J223=1,VLOOKUP(B223,RPM!$F$2:$H$62,3,TRUE),IF(J223=2,VLOOKUP(B223,RPM!$I$2:$K$62,3,TRUE),IF(J223=3,VLOOKUP(B223,RPM!$L$2:$N$62,3,TRUE))))</f>
        <v>4200</v>
      </c>
      <c r="L223">
        <f t="shared" si="29"/>
        <v>20.494070470964704</v>
      </c>
      <c r="M223">
        <f t="shared" si="28"/>
        <v>0</v>
      </c>
      <c r="N223">
        <f>VLOOKUP(K223,RPM!$A$2:$D$62,4,FALSE)</f>
        <v>18.835642857142858</v>
      </c>
      <c r="O223">
        <f>VLOOKUP(K223,RPM!$A$2:$D$62,3,FALSE)</f>
        <v>11.1</v>
      </c>
      <c r="P223">
        <f t="shared" si="30"/>
        <v>14.045738878571429</v>
      </c>
      <c r="Q223" cm="1">
        <f t="array" ref="Q223">_xlfn.XLOOKUP(O223,BSFC!$A$2:$A$24,_xlfn.XLOOKUP(K223,BSFC!$B$2:$O$2,BSFC!$B$2:$O$24,,-1),,-1)</f>
        <v>340</v>
      </c>
      <c r="R223">
        <f t="shared" si="31"/>
        <v>1.3265420051984127</v>
      </c>
      <c r="S223">
        <f t="shared" si="34"/>
        <v>2.9092058376107156E-4</v>
      </c>
      <c r="T223">
        <f t="shared" si="35"/>
        <v>9.8912998478764336E-2</v>
      </c>
      <c r="U223">
        <f t="shared" si="36"/>
        <v>25.980519085474373</v>
      </c>
    </row>
    <row r="224" spans="1:21">
      <c r="A224">
        <f t="shared" si="32"/>
        <v>223</v>
      </c>
      <c r="B224">
        <f t="shared" si="33"/>
        <v>13.411199999999999</v>
      </c>
      <c r="C224" s="2">
        <f>Specification!$G$30</f>
        <v>109.96225200000001</v>
      </c>
      <c r="D224">
        <f>0.5*Specification!$K$4*Track!B224^2*Specification!$K$3*Specification!$K$2</f>
        <v>93.159842569492653</v>
      </c>
      <c r="E224">
        <v>0</v>
      </c>
      <c r="F224">
        <f>Specification!$C$23*9.81*SIN((E224*PI()/180))</f>
        <v>0</v>
      </c>
      <c r="G224" s="2">
        <f>IF(J224=1,VLOOKUP(K224,RPM!$E$2:$H$62,3,FALSE)-F224-E224-D224,IF(J224=2,VLOOKUP(K224,RPM!$H$2:$K$62,3,FALSE)-F224-E224-D224,IF(J224=3,VLOOKUP(K224,RPM!$K$2:$N$62,3,FALSE)-F224-E224-D224)))</f>
        <v>529.75118105255456</v>
      </c>
      <c r="H224" s="2">
        <f>IF(J224=1,Specification!$I$14,IF(J224=2,Specification!$I$15,IF(J224=3,Specification!$I$16)))</f>
        <v>578.8367922628039</v>
      </c>
      <c r="I224">
        <v>0</v>
      </c>
      <c r="J224">
        <v>3</v>
      </c>
      <c r="K224">
        <f>IF(J224=1,VLOOKUP(B224,RPM!$F$2:$H$62,3,TRUE),IF(J224=2,VLOOKUP(B224,RPM!$I$2:$K$62,3,TRUE),IF(J224=3,VLOOKUP(B224,RPM!$L$2:$N$62,3,TRUE))))</f>
        <v>4200</v>
      </c>
      <c r="L224">
        <f t="shared" si="29"/>
        <v>20.568635014033184</v>
      </c>
      <c r="M224">
        <f t="shared" si="28"/>
        <v>0</v>
      </c>
      <c r="N224">
        <f>VLOOKUP(K224,RPM!$A$2:$D$62,4,FALSE)</f>
        <v>18.835642857142858</v>
      </c>
      <c r="O224">
        <f>VLOOKUP(K224,RPM!$A$2:$D$62,3,FALSE)</f>
        <v>11.1</v>
      </c>
      <c r="P224">
        <f t="shared" si="30"/>
        <v>14.045738878571429</v>
      </c>
      <c r="Q224" cm="1">
        <f t="array" ref="Q224">_xlfn.XLOOKUP(O224,BSFC!$A$2:$A$24,_xlfn.XLOOKUP(K224,BSFC!$B$2:$O$2,BSFC!$B$2:$O$24,,-1),,-1)</f>
        <v>340</v>
      </c>
      <c r="R224">
        <f t="shared" si="31"/>
        <v>1.3265420051984127</v>
      </c>
      <c r="S224">
        <f t="shared" si="34"/>
        <v>2.9092058376107156E-4</v>
      </c>
      <c r="T224">
        <f t="shared" si="35"/>
        <v>9.8912998478764336E-2</v>
      </c>
      <c r="U224">
        <f t="shared" si="36"/>
        <v>26.079432083953137</v>
      </c>
    </row>
    <row r="225" spans="1:21">
      <c r="A225">
        <f t="shared" si="32"/>
        <v>224</v>
      </c>
      <c r="B225">
        <f t="shared" si="33"/>
        <v>13.411199999999999</v>
      </c>
      <c r="C225" s="2">
        <f>Specification!$G$30</f>
        <v>109.96225200000001</v>
      </c>
      <c r="D225">
        <f>0.5*Specification!$K$4*Track!B225^2*Specification!$K$3*Specification!$K$2</f>
        <v>93.159842569492653</v>
      </c>
      <c r="E225">
        <v>0</v>
      </c>
      <c r="F225">
        <f>Specification!$C$23*9.81*SIN((E225*PI()/180))</f>
        <v>0</v>
      </c>
      <c r="G225" s="2">
        <f>IF(J225=1,VLOOKUP(K225,RPM!$E$2:$H$62,3,FALSE)-F225-E225-D225,IF(J225=2,VLOOKUP(K225,RPM!$H$2:$K$62,3,FALSE)-F225-E225-D225,IF(J225=3,VLOOKUP(K225,RPM!$K$2:$N$62,3,FALSE)-F225-E225-D225)))</f>
        <v>529.75118105255456</v>
      </c>
      <c r="H225" s="2">
        <f>IF(J225=1,Specification!$I$14,IF(J225=2,Specification!$I$15,IF(J225=3,Specification!$I$16)))</f>
        <v>578.8367922628039</v>
      </c>
      <c r="I225">
        <v>0</v>
      </c>
      <c r="J225">
        <v>3</v>
      </c>
      <c r="K225">
        <f>IF(J225=1,VLOOKUP(B225,RPM!$F$2:$H$62,3,TRUE),IF(J225=2,VLOOKUP(B225,RPM!$I$2:$K$62,3,TRUE),IF(J225=3,VLOOKUP(B225,RPM!$L$2:$N$62,3,TRUE))))</f>
        <v>4200</v>
      </c>
      <c r="L225">
        <f t="shared" si="29"/>
        <v>20.643199557101664</v>
      </c>
      <c r="M225">
        <f t="shared" si="28"/>
        <v>0</v>
      </c>
      <c r="N225">
        <f>VLOOKUP(K225,RPM!$A$2:$D$62,4,FALSE)</f>
        <v>18.835642857142858</v>
      </c>
      <c r="O225">
        <f>VLOOKUP(K225,RPM!$A$2:$D$62,3,FALSE)</f>
        <v>11.1</v>
      </c>
      <c r="P225">
        <f t="shared" si="30"/>
        <v>14.045738878571429</v>
      </c>
      <c r="Q225" cm="1">
        <f t="array" ref="Q225">_xlfn.XLOOKUP(O225,BSFC!$A$2:$A$24,_xlfn.XLOOKUP(K225,BSFC!$B$2:$O$2,BSFC!$B$2:$O$24,,-1),,-1)</f>
        <v>340</v>
      </c>
      <c r="R225">
        <f t="shared" si="31"/>
        <v>1.3265420051984127</v>
      </c>
      <c r="S225">
        <f t="shared" si="34"/>
        <v>2.9092058376107156E-4</v>
      </c>
      <c r="T225">
        <f t="shared" si="35"/>
        <v>9.8912998478764336E-2</v>
      </c>
      <c r="U225">
        <f t="shared" si="36"/>
        <v>26.1783450824319</v>
      </c>
    </row>
    <row r="226" spans="1:21">
      <c r="A226">
        <f t="shared" si="32"/>
        <v>225</v>
      </c>
      <c r="B226">
        <f t="shared" si="33"/>
        <v>13.411199999999999</v>
      </c>
      <c r="C226" s="2">
        <f>Specification!$G$30</f>
        <v>109.96225200000001</v>
      </c>
      <c r="D226">
        <f>0.5*Specification!$K$4*Track!B226^2*Specification!$K$3*Specification!$K$2</f>
        <v>93.159842569492653</v>
      </c>
      <c r="E226">
        <v>0</v>
      </c>
      <c r="F226">
        <f>Specification!$C$23*9.81*SIN((E226*PI()/180))</f>
        <v>0</v>
      </c>
      <c r="G226" s="2">
        <f>IF(J226=1,VLOOKUP(K226,RPM!$E$2:$H$62,3,FALSE)-F226-E226-D226,IF(J226=2,VLOOKUP(K226,RPM!$H$2:$K$62,3,FALSE)-F226-E226-D226,IF(J226=3,VLOOKUP(K226,RPM!$K$2:$N$62,3,FALSE)-F226-E226-D226)))</f>
        <v>529.75118105255456</v>
      </c>
      <c r="H226" s="2">
        <f>IF(J226=1,Specification!$I$14,IF(J226=2,Specification!$I$15,IF(J226=3,Specification!$I$16)))</f>
        <v>578.8367922628039</v>
      </c>
      <c r="I226">
        <v>0</v>
      </c>
      <c r="J226">
        <v>3</v>
      </c>
      <c r="K226">
        <f>IF(J226=1,VLOOKUP(B226,RPM!$F$2:$H$62,3,TRUE),IF(J226=2,VLOOKUP(B226,RPM!$I$2:$K$62,3,TRUE),IF(J226=3,VLOOKUP(B226,RPM!$L$2:$N$62,3,TRUE))))</f>
        <v>4200</v>
      </c>
      <c r="L226">
        <f t="shared" si="29"/>
        <v>20.717764100170143</v>
      </c>
      <c r="M226">
        <f t="shared" si="28"/>
        <v>0</v>
      </c>
      <c r="N226">
        <f>VLOOKUP(K226,RPM!$A$2:$D$62,4,FALSE)</f>
        <v>18.835642857142858</v>
      </c>
      <c r="O226">
        <f>VLOOKUP(K226,RPM!$A$2:$D$62,3,FALSE)</f>
        <v>11.1</v>
      </c>
      <c r="P226">
        <f t="shared" si="30"/>
        <v>14.045738878571429</v>
      </c>
      <c r="Q226" cm="1">
        <f t="array" ref="Q226">_xlfn.XLOOKUP(O226,BSFC!$A$2:$A$24,_xlfn.XLOOKUP(K226,BSFC!$B$2:$O$2,BSFC!$B$2:$O$24,,-1),,-1)</f>
        <v>340</v>
      </c>
      <c r="R226">
        <f t="shared" si="31"/>
        <v>1.3265420051984127</v>
      </c>
      <c r="S226">
        <f t="shared" si="34"/>
        <v>2.9092058376107156E-4</v>
      </c>
      <c r="T226">
        <f t="shared" si="35"/>
        <v>9.8912998478764336E-2</v>
      </c>
      <c r="U226">
        <f t="shared" si="36"/>
        <v>26.277258080910663</v>
      </c>
    </row>
    <row r="227" spans="1:21">
      <c r="A227">
        <f t="shared" si="32"/>
        <v>226</v>
      </c>
      <c r="B227">
        <f t="shared" si="33"/>
        <v>13.411199999999999</v>
      </c>
      <c r="C227" s="2">
        <f>Specification!$G$30</f>
        <v>109.96225200000001</v>
      </c>
      <c r="D227">
        <f>0.5*Specification!$K$4*Track!B227^2*Specification!$K$3*Specification!$K$2</f>
        <v>93.159842569492653</v>
      </c>
      <c r="E227">
        <v>0</v>
      </c>
      <c r="F227">
        <f>Specification!$C$23*9.81*SIN((E227*PI()/180))</f>
        <v>0</v>
      </c>
      <c r="G227" s="2">
        <f>IF(J227=1,VLOOKUP(K227,RPM!$E$2:$H$62,3,FALSE)-F227-E227-D227,IF(J227=2,VLOOKUP(K227,RPM!$H$2:$K$62,3,FALSE)-F227-E227-D227,IF(J227=3,VLOOKUP(K227,RPM!$K$2:$N$62,3,FALSE)-F227-E227-D227)))</f>
        <v>529.75118105255456</v>
      </c>
      <c r="H227" s="2">
        <f>IF(J227=1,Specification!$I$14,IF(J227=2,Specification!$I$15,IF(J227=3,Specification!$I$16)))</f>
        <v>578.8367922628039</v>
      </c>
      <c r="I227">
        <v>0</v>
      </c>
      <c r="J227">
        <v>3</v>
      </c>
      <c r="K227">
        <f>IF(J227=1,VLOOKUP(B227,RPM!$F$2:$H$62,3,TRUE),IF(J227=2,VLOOKUP(B227,RPM!$I$2:$K$62,3,TRUE),IF(J227=3,VLOOKUP(B227,RPM!$L$2:$N$62,3,TRUE))))</f>
        <v>4200</v>
      </c>
      <c r="L227">
        <f t="shared" si="29"/>
        <v>20.792328643238623</v>
      </c>
      <c r="M227">
        <f t="shared" si="28"/>
        <v>0</v>
      </c>
      <c r="N227">
        <f>VLOOKUP(K227,RPM!$A$2:$D$62,4,FALSE)</f>
        <v>18.835642857142858</v>
      </c>
      <c r="O227">
        <f>VLOOKUP(K227,RPM!$A$2:$D$62,3,FALSE)</f>
        <v>11.1</v>
      </c>
      <c r="P227">
        <f t="shared" si="30"/>
        <v>14.045738878571429</v>
      </c>
      <c r="Q227" cm="1">
        <f t="array" ref="Q227">_xlfn.XLOOKUP(O227,BSFC!$A$2:$A$24,_xlfn.XLOOKUP(K227,BSFC!$B$2:$O$2,BSFC!$B$2:$O$24,,-1),,-1)</f>
        <v>340</v>
      </c>
      <c r="R227">
        <f t="shared" si="31"/>
        <v>1.3265420051984127</v>
      </c>
      <c r="S227">
        <f t="shared" si="34"/>
        <v>2.9092058376107156E-4</v>
      </c>
      <c r="T227">
        <f t="shared" si="35"/>
        <v>9.8912998478764336E-2</v>
      </c>
      <c r="U227">
        <f t="shared" si="36"/>
        <v>26.376171079389426</v>
      </c>
    </row>
    <row r="228" spans="1:21">
      <c r="A228">
        <f t="shared" si="32"/>
        <v>227</v>
      </c>
      <c r="B228">
        <f t="shared" si="33"/>
        <v>13.411199999999999</v>
      </c>
      <c r="C228" s="2">
        <f>Specification!$G$30</f>
        <v>109.96225200000001</v>
      </c>
      <c r="D228">
        <f>0.5*Specification!$K$4*Track!B228^2*Specification!$K$3*Specification!$K$2</f>
        <v>93.159842569492653</v>
      </c>
      <c r="E228">
        <v>0</v>
      </c>
      <c r="F228">
        <f>Specification!$C$23*9.81*SIN((E228*PI()/180))</f>
        <v>0</v>
      </c>
      <c r="G228" s="2">
        <f>IF(J228=1,VLOOKUP(K228,RPM!$E$2:$H$62,3,FALSE)-F228-E228-D228,IF(J228=2,VLOOKUP(K228,RPM!$H$2:$K$62,3,FALSE)-F228-E228-D228,IF(J228=3,VLOOKUP(K228,RPM!$K$2:$N$62,3,FALSE)-F228-E228-D228)))</f>
        <v>529.75118105255456</v>
      </c>
      <c r="H228" s="2">
        <f>IF(J228=1,Specification!$I$14,IF(J228=2,Specification!$I$15,IF(J228=3,Specification!$I$16)))</f>
        <v>578.8367922628039</v>
      </c>
      <c r="I228">
        <v>0</v>
      </c>
      <c r="J228">
        <v>3</v>
      </c>
      <c r="K228">
        <f>IF(J228=1,VLOOKUP(B228,RPM!$F$2:$H$62,3,TRUE),IF(J228=2,VLOOKUP(B228,RPM!$I$2:$K$62,3,TRUE),IF(J228=3,VLOOKUP(B228,RPM!$L$2:$N$62,3,TRUE))))</f>
        <v>4200</v>
      </c>
      <c r="L228">
        <f t="shared" si="29"/>
        <v>20.866893186307102</v>
      </c>
      <c r="M228">
        <f t="shared" si="28"/>
        <v>0</v>
      </c>
      <c r="N228">
        <f>VLOOKUP(K228,RPM!$A$2:$D$62,4,FALSE)</f>
        <v>18.835642857142858</v>
      </c>
      <c r="O228">
        <f>VLOOKUP(K228,RPM!$A$2:$D$62,3,FALSE)</f>
        <v>11.1</v>
      </c>
      <c r="P228">
        <f t="shared" si="30"/>
        <v>14.045738878571429</v>
      </c>
      <c r="Q228" cm="1">
        <f t="array" ref="Q228">_xlfn.XLOOKUP(O228,BSFC!$A$2:$A$24,_xlfn.XLOOKUP(K228,BSFC!$B$2:$O$2,BSFC!$B$2:$O$24,,-1),,-1)</f>
        <v>340</v>
      </c>
      <c r="R228">
        <f t="shared" si="31"/>
        <v>1.3265420051984127</v>
      </c>
      <c r="S228">
        <f t="shared" si="34"/>
        <v>2.9092058376107156E-4</v>
      </c>
      <c r="T228">
        <f t="shared" si="35"/>
        <v>9.8912998478764336E-2</v>
      </c>
      <c r="U228">
        <f t="shared" si="36"/>
        <v>26.475084077868189</v>
      </c>
    </row>
    <row r="229" spans="1:21">
      <c r="A229">
        <f t="shared" si="32"/>
        <v>228</v>
      </c>
      <c r="B229">
        <f t="shared" si="33"/>
        <v>13.411199999999999</v>
      </c>
      <c r="C229" s="2">
        <f>Specification!$G$30</f>
        <v>109.96225200000001</v>
      </c>
      <c r="D229">
        <f>0.5*Specification!$K$4*Track!B229^2*Specification!$K$3*Specification!$K$2</f>
        <v>93.159842569492653</v>
      </c>
      <c r="E229">
        <v>0</v>
      </c>
      <c r="F229">
        <f>Specification!$C$23*9.81*SIN((E229*PI()/180))</f>
        <v>0</v>
      </c>
      <c r="G229" s="2">
        <f>IF(J229=1,VLOOKUP(K229,RPM!$E$2:$H$62,3,FALSE)-F229-E229-D229,IF(J229=2,VLOOKUP(K229,RPM!$H$2:$K$62,3,FALSE)-F229-E229-D229,IF(J229=3,VLOOKUP(K229,RPM!$K$2:$N$62,3,FALSE)-F229-E229-D229)))</f>
        <v>529.75118105255456</v>
      </c>
      <c r="H229" s="2">
        <f>IF(J229=1,Specification!$I$14,IF(J229=2,Specification!$I$15,IF(J229=3,Specification!$I$16)))</f>
        <v>578.8367922628039</v>
      </c>
      <c r="I229">
        <v>0</v>
      </c>
      <c r="J229">
        <v>3</v>
      </c>
      <c r="K229">
        <f>IF(J229=1,VLOOKUP(B229,RPM!$F$2:$H$62,3,TRUE),IF(J229=2,VLOOKUP(B229,RPM!$I$2:$K$62,3,TRUE),IF(J229=3,VLOOKUP(B229,RPM!$L$2:$N$62,3,TRUE))))</f>
        <v>4200</v>
      </c>
      <c r="L229">
        <f t="shared" si="29"/>
        <v>20.941457729375582</v>
      </c>
      <c r="M229">
        <f t="shared" si="28"/>
        <v>0</v>
      </c>
      <c r="N229">
        <f>VLOOKUP(K229,RPM!$A$2:$D$62,4,FALSE)</f>
        <v>18.835642857142858</v>
      </c>
      <c r="O229">
        <f>VLOOKUP(K229,RPM!$A$2:$D$62,3,FALSE)</f>
        <v>11.1</v>
      </c>
      <c r="P229">
        <f t="shared" si="30"/>
        <v>14.045738878571429</v>
      </c>
      <c r="Q229" cm="1">
        <f t="array" ref="Q229">_xlfn.XLOOKUP(O229,BSFC!$A$2:$A$24,_xlfn.XLOOKUP(K229,BSFC!$B$2:$O$2,BSFC!$B$2:$O$24,,-1),,-1)</f>
        <v>340</v>
      </c>
      <c r="R229">
        <f t="shared" si="31"/>
        <v>1.3265420051984127</v>
      </c>
      <c r="S229">
        <f t="shared" si="34"/>
        <v>2.9092058376107156E-4</v>
      </c>
      <c r="T229">
        <f t="shared" si="35"/>
        <v>9.8912998478764336E-2</v>
      </c>
      <c r="U229">
        <f t="shared" si="36"/>
        <v>26.573997076346952</v>
      </c>
    </row>
    <row r="230" spans="1:21">
      <c r="A230">
        <f t="shared" si="32"/>
        <v>229</v>
      </c>
      <c r="B230">
        <f t="shared" si="33"/>
        <v>13.411199999999999</v>
      </c>
      <c r="C230" s="2">
        <f>Specification!$G$30</f>
        <v>109.96225200000001</v>
      </c>
      <c r="D230">
        <f>0.5*Specification!$K$4*Track!B230^2*Specification!$K$3*Specification!$K$2</f>
        <v>93.159842569492653</v>
      </c>
      <c r="E230">
        <v>0</v>
      </c>
      <c r="F230">
        <f>Specification!$C$23*9.81*SIN((E230*PI()/180))</f>
        <v>0</v>
      </c>
      <c r="G230" s="2">
        <f>IF(J230=1,VLOOKUP(K230,RPM!$E$2:$H$62,3,FALSE)-F230-E230-D230,IF(J230=2,VLOOKUP(K230,RPM!$H$2:$K$62,3,FALSE)-F230-E230-D230,IF(J230=3,VLOOKUP(K230,RPM!$K$2:$N$62,3,FALSE)-F230-E230-D230)))</f>
        <v>529.75118105255456</v>
      </c>
      <c r="H230" s="2">
        <f>IF(J230=1,Specification!$I$14,IF(J230=2,Specification!$I$15,IF(J230=3,Specification!$I$16)))</f>
        <v>578.8367922628039</v>
      </c>
      <c r="I230">
        <v>0</v>
      </c>
      <c r="J230">
        <v>3</v>
      </c>
      <c r="K230">
        <f>IF(J230=1,VLOOKUP(B230,RPM!$F$2:$H$62,3,TRUE),IF(J230=2,VLOOKUP(B230,RPM!$I$2:$K$62,3,TRUE),IF(J230=3,VLOOKUP(B230,RPM!$L$2:$N$62,3,TRUE))))</f>
        <v>4200</v>
      </c>
      <c r="L230">
        <f t="shared" si="29"/>
        <v>21.016022272444062</v>
      </c>
      <c r="M230">
        <f t="shared" si="28"/>
        <v>0</v>
      </c>
      <c r="N230">
        <f>VLOOKUP(K230,RPM!$A$2:$D$62,4,FALSE)</f>
        <v>18.835642857142858</v>
      </c>
      <c r="O230">
        <f>VLOOKUP(K230,RPM!$A$2:$D$62,3,FALSE)</f>
        <v>11.1</v>
      </c>
      <c r="P230">
        <f t="shared" si="30"/>
        <v>14.045738878571429</v>
      </c>
      <c r="Q230" cm="1">
        <f t="array" ref="Q230">_xlfn.XLOOKUP(O230,BSFC!$A$2:$A$24,_xlfn.XLOOKUP(K230,BSFC!$B$2:$O$2,BSFC!$B$2:$O$24,,-1),,-1)</f>
        <v>340</v>
      </c>
      <c r="R230">
        <f t="shared" si="31"/>
        <v>1.3265420051984127</v>
      </c>
      <c r="S230">
        <f t="shared" si="34"/>
        <v>2.9092058376107156E-4</v>
      </c>
      <c r="T230">
        <f t="shared" si="35"/>
        <v>9.8912998478764336E-2</v>
      </c>
      <c r="U230">
        <f t="shared" si="36"/>
        <v>26.672910074825715</v>
      </c>
    </row>
    <row r="231" spans="1:21">
      <c r="A231">
        <f t="shared" si="32"/>
        <v>230</v>
      </c>
      <c r="B231">
        <f t="shared" si="33"/>
        <v>13.411199999999999</v>
      </c>
      <c r="C231" s="2">
        <f>Specification!$G$30</f>
        <v>109.96225200000001</v>
      </c>
      <c r="D231">
        <f>0.5*Specification!$K$4*Track!B231^2*Specification!$K$3*Specification!$K$2</f>
        <v>93.159842569492653</v>
      </c>
      <c r="E231">
        <v>0</v>
      </c>
      <c r="F231">
        <f>Specification!$C$23*9.81*SIN((E231*PI()/180))</f>
        <v>0</v>
      </c>
      <c r="G231" s="2">
        <f>IF(J231=1,VLOOKUP(K231,RPM!$E$2:$H$62,3,FALSE)-F231-E231-D231,IF(J231=2,VLOOKUP(K231,RPM!$H$2:$K$62,3,FALSE)-F231-E231-D231,IF(J231=3,VLOOKUP(K231,RPM!$K$2:$N$62,3,FALSE)-F231-E231-D231)))</f>
        <v>529.75118105255456</v>
      </c>
      <c r="H231" s="2">
        <f>IF(J231=1,Specification!$I$14,IF(J231=2,Specification!$I$15,IF(J231=3,Specification!$I$16)))</f>
        <v>578.8367922628039</v>
      </c>
      <c r="I231">
        <v>0</v>
      </c>
      <c r="J231">
        <v>3</v>
      </c>
      <c r="K231">
        <f>IF(J231=1,VLOOKUP(B231,RPM!$F$2:$H$62,3,TRUE),IF(J231=2,VLOOKUP(B231,RPM!$I$2:$K$62,3,TRUE),IF(J231=3,VLOOKUP(B231,RPM!$L$2:$N$62,3,TRUE))))</f>
        <v>4200</v>
      </c>
      <c r="L231">
        <f t="shared" si="29"/>
        <v>21.090586815512541</v>
      </c>
      <c r="M231">
        <f t="shared" si="28"/>
        <v>0</v>
      </c>
      <c r="N231">
        <f>VLOOKUP(K231,RPM!$A$2:$D$62,4,FALSE)</f>
        <v>18.835642857142858</v>
      </c>
      <c r="O231">
        <f>VLOOKUP(K231,RPM!$A$2:$D$62,3,FALSE)</f>
        <v>11.1</v>
      </c>
      <c r="P231">
        <f t="shared" si="30"/>
        <v>14.045738878571429</v>
      </c>
      <c r="Q231" cm="1">
        <f t="array" ref="Q231">_xlfn.XLOOKUP(O231,BSFC!$A$2:$A$24,_xlfn.XLOOKUP(K231,BSFC!$B$2:$O$2,BSFC!$B$2:$O$24,,-1),,-1)</f>
        <v>340</v>
      </c>
      <c r="R231">
        <f t="shared" si="31"/>
        <v>1.3265420051984127</v>
      </c>
      <c r="S231">
        <f t="shared" si="34"/>
        <v>2.9092058376107156E-4</v>
      </c>
      <c r="T231">
        <f t="shared" si="35"/>
        <v>9.8912998478764336E-2</v>
      </c>
      <c r="U231">
        <f t="shared" si="36"/>
        <v>26.771823073304478</v>
      </c>
    </row>
    <row r="232" spans="1:21">
      <c r="A232">
        <f t="shared" si="32"/>
        <v>231</v>
      </c>
      <c r="B232">
        <f t="shared" si="33"/>
        <v>13.411199999999999</v>
      </c>
      <c r="C232" s="2">
        <f>Specification!$G$30</f>
        <v>109.96225200000001</v>
      </c>
      <c r="D232">
        <f>0.5*Specification!$K$4*Track!B232^2*Specification!$K$3*Specification!$K$2</f>
        <v>93.159842569492653</v>
      </c>
      <c r="E232">
        <v>0</v>
      </c>
      <c r="F232">
        <f>Specification!$C$23*9.81*SIN((E232*PI()/180))</f>
        <v>0</v>
      </c>
      <c r="G232" s="2">
        <f>IF(J232=1,VLOOKUP(K232,RPM!$E$2:$H$62,3,FALSE)-F232-E232-D232,IF(J232=2,VLOOKUP(K232,RPM!$H$2:$K$62,3,FALSE)-F232-E232-D232,IF(J232=3,VLOOKUP(K232,RPM!$K$2:$N$62,3,FALSE)-F232-E232-D232)))</f>
        <v>529.75118105255456</v>
      </c>
      <c r="H232" s="2">
        <f>IF(J232=1,Specification!$I$14,IF(J232=2,Specification!$I$15,IF(J232=3,Specification!$I$16)))</f>
        <v>578.8367922628039</v>
      </c>
      <c r="I232">
        <v>0</v>
      </c>
      <c r="J232">
        <v>3</v>
      </c>
      <c r="K232">
        <f>IF(J232=1,VLOOKUP(B232,RPM!$F$2:$H$62,3,TRUE),IF(J232=2,VLOOKUP(B232,RPM!$I$2:$K$62,3,TRUE),IF(J232=3,VLOOKUP(B232,RPM!$L$2:$N$62,3,TRUE))))</f>
        <v>4200</v>
      </c>
      <c r="L232">
        <f t="shared" si="29"/>
        <v>21.165151358581021</v>
      </c>
      <c r="M232">
        <f t="shared" si="28"/>
        <v>0</v>
      </c>
      <c r="N232">
        <f>VLOOKUP(K232,RPM!$A$2:$D$62,4,FALSE)</f>
        <v>18.835642857142858</v>
      </c>
      <c r="O232">
        <f>VLOOKUP(K232,RPM!$A$2:$D$62,3,FALSE)</f>
        <v>11.1</v>
      </c>
      <c r="P232">
        <f t="shared" si="30"/>
        <v>14.045738878571429</v>
      </c>
      <c r="Q232" cm="1">
        <f t="array" ref="Q232">_xlfn.XLOOKUP(O232,BSFC!$A$2:$A$24,_xlfn.XLOOKUP(K232,BSFC!$B$2:$O$2,BSFC!$B$2:$O$24,,-1),,-1)</f>
        <v>340</v>
      </c>
      <c r="R232">
        <f t="shared" si="31"/>
        <v>1.3265420051984127</v>
      </c>
      <c r="S232">
        <f t="shared" si="34"/>
        <v>2.9092058376107156E-4</v>
      </c>
      <c r="T232">
        <f t="shared" si="35"/>
        <v>9.8912998478764336E-2</v>
      </c>
      <c r="U232">
        <f t="shared" si="36"/>
        <v>26.870736071783242</v>
      </c>
    </row>
    <row r="233" spans="1:21">
      <c r="A233">
        <f t="shared" si="32"/>
        <v>232</v>
      </c>
      <c r="B233">
        <f t="shared" si="33"/>
        <v>13.411199999999999</v>
      </c>
      <c r="C233" s="2">
        <f>Specification!$G$30</f>
        <v>109.96225200000001</v>
      </c>
      <c r="D233">
        <f>0.5*Specification!$K$4*Track!B233^2*Specification!$K$3*Specification!$K$2</f>
        <v>93.159842569492653</v>
      </c>
      <c r="E233">
        <v>0</v>
      </c>
      <c r="F233">
        <f>Specification!$C$23*9.81*SIN((E233*PI()/180))</f>
        <v>0</v>
      </c>
      <c r="G233" s="2">
        <f>IF(J233=1,VLOOKUP(K233,RPM!$E$2:$H$62,3,FALSE)-F233-E233-D233,IF(J233=2,VLOOKUP(K233,RPM!$H$2:$K$62,3,FALSE)-F233-E233-D233,IF(J233=3,VLOOKUP(K233,RPM!$K$2:$N$62,3,FALSE)-F233-E233-D233)))</f>
        <v>529.75118105255456</v>
      </c>
      <c r="H233" s="2">
        <f>IF(J233=1,Specification!$I$14,IF(J233=2,Specification!$I$15,IF(J233=3,Specification!$I$16)))</f>
        <v>578.8367922628039</v>
      </c>
      <c r="I233">
        <v>0</v>
      </c>
      <c r="J233">
        <v>3</v>
      </c>
      <c r="K233">
        <f>IF(J233=1,VLOOKUP(B233,RPM!$F$2:$H$62,3,TRUE),IF(J233=2,VLOOKUP(B233,RPM!$I$2:$K$62,3,TRUE),IF(J233=3,VLOOKUP(B233,RPM!$L$2:$N$62,3,TRUE))))</f>
        <v>4200</v>
      </c>
      <c r="L233">
        <f t="shared" si="29"/>
        <v>21.2397159016495</v>
      </c>
      <c r="M233">
        <f t="shared" si="28"/>
        <v>0</v>
      </c>
      <c r="N233">
        <f>VLOOKUP(K233,RPM!$A$2:$D$62,4,FALSE)</f>
        <v>18.835642857142858</v>
      </c>
      <c r="O233">
        <f>VLOOKUP(K233,RPM!$A$2:$D$62,3,FALSE)</f>
        <v>11.1</v>
      </c>
      <c r="P233">
        <f t="shared" si="30"/>
        <v>14.045738878571429</v>
      </c>
      <c r="Q233" cm="1">
        <f t="array" ref="Q233">_xlfn.XLOOKUP(O233,BSFC!$A$2:$A$24,_xlfn.XLOOKUP(K233,BSFC!$B$2:$O$2,BSFC!$B$2:$O$24,,-1),,-1)</f>
        <v>340</v>
      </c>
      <c r="R233">
        <f t="shared" si="31"/>
        <v>1.3265420051984127</v>
      </c>
      <c r="S233">
        <f t="shared" si="34"/>
        <v>2.9092058376107156E-4</v>
      </c>
      <c r="T233">
        <f t="shared" si="35"/>
        <v>9.8912998478764336E-2</v>
      </c>
      <c r="U233">
        <f t="shared" si="36"/>
        <v>26.969649070262005</v>
      </c>
    </row>
    <row r="234" spans="1:21">
      <c r="A234">
        <f t="shared" si="32"/>
        <v>233</v>
      </c>
      <c r="B234">
        <f t="shared" si="33"/>
        <v>13.411199999999999</v>
      </c>
      <c r="C234" s="2">
        <f>Specification!$G$30</f>
        <v>109.96225200000001</v>
      </c>
      <c r="D234">
        <f>0.5*Specification!$K$4*Track!B234^2*Specification!$K$3*Specification!$K$2</f>
        <v>93.159842569492653</v>
      </c>
      <c r="E234">
        <v>0</v>
      </c>
      <c r="F234">
        <f>Specification!$C$23*9.81*SIN((E234*PI()/180))</f>
        <v>0</v>
      </c>
      <c r="G234" s="2">
        <f>IF(J234=1,VLOOKUP(K234,RPM!$E$2:$H$62,3,FALSE)-F234-E234-D234,IF(J234=2,VLOOKUP(K234,RPM!$H$2:$K$62,3,FALSE)-F234-E234-D234,IF(J234=3,VLOOKUP(K234,RPM!$K$2:$N$62,3,FALSE)-F234-E234-D234)))</f>
        <v>529.75118105255456</v>
      </c>
      <c r="H234" s="2">
        <f>IF(J234=1,Specification!$I$14,IF(J234=2,Specification!$I$15,IF(J234=3,Specification!$I$16)))</f>
        <v>578.8367922628039</v>
      </c>
      <c r="I234">
        <v>0</v>
      </c>
      <c r="J234">
        <v>3</v>
      </c>
      <c r="K234">
        <f>IF(J234=1,VLOOKUP(B234,RPM!$F$2:$H$62,3,TRUE),IF(J234=2,VLOOKUP(B234,RPM!$I$2:$K$62,3,TRUE),IF(J234=3,VLOOKUP(B234,RPM!$L$2:$N$62,3,TRUE))))</f>
        <v>4200</v>
      </c>
      <c r="L234">
        <f t="shared" si="29"/>
        <v>21.31428044471798</v>
      </c>
      <c r="M234">
        <f t="shared" si="28"/>
        <v>0</v>
      </c>
      <c r="N234">
        <f>VLOOKUP(K234,RPM!$A$2:$D$62,4,FALSE)</f>
        <v>18.835642857142858</v>
      </c>
      <c r="O234">
        <f>VLOOKUP(K234,RPM!$A$2:$D$62,3,FALSE)</f>
        <v>11.1</v>
      </c>
      <c r="P234">
        <f t="shared" si="30"/>
        <v>14.045738878571429</v>
      </c>
      <c r="Q234" cm="1">
        <f t="array" ref="Q234">_xlfn.XLOOKUP(O234,BSFC!$A$2:$A$24,_xlfn.XLOOKUP(K234,BSFC!$B$2:$O$2,BSFC!$B$2:$O$24,,-1),,-1)</f>
        <v>340</v>
      </c>
      <c r="R234">
        <f t="shared" si="31"/>
        <v>1.3265420051984127</v>
      </c>
      <c r="S234">
        <f t="shared" si="34"/>
        <v>2.9092058376107156E-4</v>
      </c>
      <c r="T234">
        <f t="shared" si="35"/>
        <v>9.8912998478764336E-2</v>
      </c>
      <c r="U234">
        <f t="shared" si="36"/>
        <v>27.068562068740768</v>
      </c>
    </row>
    <row r="235" spans="1:21">
      <c r="A235">
        <f t="shared" si="32"/>
        <v>234</v>
      </c>
      <c r="B235">
        <f t="shared" si="33"/>
        <v>13.411199999999999</v>
      </c>
      <c r="C235" s="2">
        <f>Specification!$G$30</f>
        <v>109.96225200000001</v>
      </c>
      <c r="D235">
        <f>0.5*Specification!$K$4*Track!B235^2*Specification!$K$3*Specification!$K$2</f>
        <v>93.159842569492653</v>
      </c>
      <c r="E235">
        <v>0</v>
      </c>
      <c r="F235">
        <f>Specification!$C$23*9.81*SIN((E235*PI()/180))</f>
        <v>0</v>
      </c>
      <c r="G235" s="2">
        <f>IF(J235=1,VLOOKUP(K235,RPM!$E$2:$H$62,3,FALSE)-F235-E235-D235,IF(J235=2,VLOOKUP(K235,RPM!$H$2:$K$62,3,FALSE)-F235-E235-D235,IF(J235=3,VLOOKUP(K235,RPM!$K$2:$N$62,3,FALSE)-F235-E235-D235)))</f>
        <v>529.75118105255456</v>
      </c>
      <c r="H235" s="2">
        <f>IF(J235=1,Specification!$I$14,IF(J235=2,Specification!$I$15,IF(J235=3,Specification!$I$16)))</f>
        <v>578.8367922628039</v>
      </c>
      <c r="I235">
        <v>0</v>
      </c>
      <c r="J235">
        <v>3</v>
      </c>
      <c r="K235">
        <f>IF(J235=1,VLOOKUP(B235,RPM!$F$2:$H$62,3,TRUE),IF(J235=2,VLOOKUP(B235,RPM!$I$2:$K$62,3,TRUE),IF(J235=3,VLOOKUP(B235,RPM!$L$2:$N$62,3,TRUE))))</f>
        <v>4200</v>
      </c>
      <c r="L235">
        <f t="shared" si="29"/>
        <v>21.388844987786459</v>
      </c>
      <c r="M235">
        <f t="shared" si="28"/>
        <v>0</v>
      </c>
      <c r="N235">
        <f>VLOOKUP(K235,RPM!$A$2:$D$62,4,FALSE)</f>
        <v>18.835642857142858</v>
      </c>
      <c r="O235">
        <f>VLOOKUP(K235,RPM!$A$2:$D$62,3,FALSE)</f>
        <v>11.1</v>
      </c>
      <c r="P235">
        <f t="shared" si="30"/>
        <v>14.045738878571429</v>
      </c>
      <c r="Q235" cm="1">
        <f t="array" ref="Q235">_xlfn.XLOOKUP(O235,BSFC!$A$2:$A$24,_xlfn.XLOOKUP(K235,BSFC!$B$2:$O$2,BSFC!$B$2:$O$24,,-1),,-1)</f>
        <v>340</v>
      </c>
      <c r="R235">
        <f t="shared" si="31"/>
        <v>1.3265420051984127</v>
      </c>
      <c r="S235">
        <f t="shared" si="34"/>
        <v>2.9092058376107156E-4</v>
      </c>
      <c r="T235">
        <f t="shared" si="35"/>
        <v>9.8912998478764336E-2</v>
      </c>
      <c r="U235">
        <f t="shared" si="36"/>
        <v>27.167475067219531</v>
      </c>
    </row>
    <row r="236" spans="1:21">
      <c r="A236">
        <f t="shared" si="32"/>
        <v>235</v>
      </c>
      <c r="B236">
        <f t="shared" si="33"/>
        <v>13.411199999999999</v>
      </c>
      <c r="C236" s="2">
        <f>Specification!$G$30</f>
        <v>109.96225200000001</v>
      </c>
      <c r="D236">
        <f>0.5*Specification!$K$4*Track!B236^2*Specification!$K$3*Specification!$K$2</f>
        <v>93.159842569492653</v>
      </c>
      <c r="E236">
        <v>0</v>
      </c>
      <c r="F236">
        <f>Specification!$C$23*9.81*SIN((E236*PI()/180))</f>
        <v>0</v>
      </c>
      <c r="G236" s="2">
        <f>IF(J236=1,VLOOKUP(K236,RPM!$E$2:$H$62,3,FALSE)-F236-E236-D236,IF(J236=2,VLOOKUP(K236,RPM!$H$2:$K$62,3,FALSE)-F236-E236-D236,IF(J236=3,VLOOKUP(K236,RPM!$K$2:$N$62,3,FALSE)-F236-E236-D236)))</f>
        <v>529.75118105255456</v>
      </c>
      <c r="H236" s="2">
        <f>IF(J236=1,Specification!$I$14,IF(J236=2,Specification!$I$15,IF(J236=3,Specification!$I$16)))</f>
        <v>578.8367922628039</v>
      </c>
      <c r="I236">
        <v>0</v>
      </c>
      <c r="J236">
        <v>3</v>
      </c>
      <c r="K236">
        <f>IF(J236=1,VLOOKUP(B236,RPM!$F$2:$H$62,3,TRUE),IF(J236=2,VLOOKUP(B236,RPM!$I$2:$K$62,3,TRUE),IF(J236=3,VLOOKUP(B236,RPM!$L$2:$N$62,3,TRUE))))</f>
        <v>4200</v>
      </c>
      <c r="L236">
        <f t="shared" si="29"/>
        <v>21.463409530854939</v>
      </c>
      <c r="M236">
        <f t="shared" si="28"/>
        <v>0</v>
      </c>
      <c r="N236">
        <f>VLOOKUP(K236,RPM!$A$2:$D$62,4,FALSE)</f>
        <v>18.835642857142858</v>
      </c>
      <c r="O236">
        <f>VLOOKUP(K236,RPM!$A$2:$D$62,3,FALSE)</f>
        <v>11.1</v>
      </c>
      <c r="P236">
        <f t="shared" si="30"/>
        <v>14.045738878571429</v>
      </c>
      <c r="Q236" cm="1">
        <f t="array" ref="Q236">_xlfn.XLOOKUP(O236,BSFC!$A$2:$A$24,_xlfn.XLOOKUP(K236,BSFC!$B$2:$O$2,BSFC!$B$2:$O$24,,-1),,-1)</f>
        <v>340</v>
      </c>
      <c r="R236">
        <f t="shared" si="31"/>
        <v>1.3265420051984127</v>
      </c>
      <c r="S236">
        <f t="shared" si="34"/>
        <v>2.9092058376107156E-4</v>
      </c>
      <c r="T236">
        <f t="shared" si="35"/>
        <v>9.8912998478764336E-2</v>
      </c>
      <c r="U236">
        <f t="shared" si="36"/>
        <v>27.266388065698294</v>
      </c>
    </row>
    <row r="237" spans="1:21">
      <c r="A237">
        <f t="shared" si="32"/>
        <v>236</v>
      </c>
      <c r="B237">
        <f t="shared" si="33"/>
        <v>13.411199999999999</v>
      </c>
      <c r="C237" s="2">
        <f>Specification!$G$30</f>
        <v>109.96225200000001</v>
      </c>
      <c r="D237">
        <f>0.5*Specification!$K$4*Track!B237^2*Specification!$K$3*Specification!$K$2</f>
        <v>93.159842569492653</v>
      </c>
      <c r="E237">
        <v>0</v>
      </c>
      <c r="F237">
        <f>Specification!$C$23*9.81*SIN((E237*PI()/180))</f>
        <v>0</v>
      </c>
      <c r="G237" s="2">
        <f>IF(J237=1,VLOOKUP(K237,RPM!$E$2:$H$62,3,FALSE)-F237-E237-D237,IF(J237=2,VLOOKUP(K237,RPM!$H$2:$K$62,3,FALSE)-F237-E237-D237,IF(J237=3,VLOOKUP(K237,RPM!$K$2:$N$62,3,FALSE)-F237-E237-D237)))</f>
        <v>529.75118105255456</v>
      </c>
      <c r="H237" s="2">
        <f>IF(J237=1,Specification!$I$14,IF(J237=2,Specification!$I$15,IF(J237=3,Specification!$I$16)))</f>
        <v>578.8367922628039</v>
      </c>
      <c r="I237">
        <v>0</v>
      </c>
      <c r="J237">
        <v>3</v>
      </c>
      <c r="K237">
        <f>IF(J237=1,VLOOKUP(B237,RPM!$F$2:$H$62,3,TRUE),IF(J237=2,VLOOKUP(B237,RPM!$I$2:$K$62,3,TRUE),IF(J237=3,VLOOKUP(B237,RPM!$L$2:$N$62,3,TRUE))))</f>
        <v>4200</v>
      </c>
      <c r="L237">
        <f t="shared" si="29"/>
        <v>21.537974073923419</v>
      </c>
      <c r="M237">
        <f t="shared" si="28"/>
        <v>0</v>
      </c>
      <c r="N237">
        <f>VLOOKUP(K237,RPM!$A$2:$D$62,4,FALSE)</f>
        <v>18.835642857142858</v>
      </c>
      <c r="O237">
        <f>VLOOKUP(K237,RPM!$A$2:$D$62,3,FALSE)</f>
        <v>11.1</v>
      </c>
      <c r="P237">
        <f t="shared" si="30"/>
        <v>14.045738878571429</v>
      </c>
      <c r="Q237" cm="1">
        <f t="array" ref="Q237">_xlfn.XLOOKUP(O237,BSFC!$A$2:$A$24,_xlfn.XLOOKUP(K237,BSFC!$B$2:$O$2,BSFC!$B$2:$O$24,,-1),,-1)</f>
        <v>340</v>
      </c>
      <c r="R237">
        <f t="shared" si="31"/>
        <v>1.3265420051984127</v>
      </c>
      <c r="S237">
        <f t="shared" si="34"/>
        <v>2.9092058376107156E-4</v>
      </c>
      <c r="T237">
        <f t="shared" si="35"/>
        <v>9.8912998478764336E-2</v>
      </c>
      <c r="U237">
        <f t="shared" si="36"/>
        <v>27.365301064177057</v>
      </c>
    </row>
    <row r="238" spans="1:21">
      <c r="A238">
        <f t="shared" si="32"/>
        <v>237</v>
      </c>
      <c r="B238">
        <f t="shared" si="33"/>
        <v>13.411199999999999</v>
      </c>
      <c r="C238" s="2">
        <f>Specification!$G$30</f>
        <v>109.96225200000001</v>
      </c>
      <c r="D238">
        <f>0.5*Specification!$K$4*Track!B238^2*Specification!$K$3*Specification!$K$2</f>
        <v>93.159842569492653</v>
      </c>
      <c r="E238">
        <v>0</v>
      </c>
      <c r="F238">
        <f>Specification!$C$23*9.81*SIN((E238*PI()/180))</f>
        <v>0</v>
      </c>
      <c r="G238" s="2">
        <f>IF(J238=1,VLOOKUP(K238,RPM!$E$2:$H$62,3,FALSE)-F238-E238-D238,IF(J238=2,VLOOKUP(K238,RPM!$H$2:$K$62,3,FALSE)-F238-E238-D238,IF(J238=3,VLOOKUP(K238,RPM!$K$2:$N$62,3,FALSE)-F238-E238-D238)))</f>
        <v>529.75118105255456</v>
      </c>
      <c r="H238" s="2">
        <f>IF(J238=1,Specification!$I$14,IF(J238=2,Specification!$I$15,IF(J238=3,Specification!$I$16)))</f>
        <v>578.8367922628039</v>
      </c>
      <c r="I238">
        <v>0</v>
      </c>
      <c r="J238">
        <v>3</v>
      </c>
      <c r="K238">
        <f>IF(J238=1,VLOOKUP(B238,RPM!$F$2:$H$62,3,TRUE),IF(J238=2,VLOOKUP(B238,RPM!$I$2:$K$62,3,TRUE),IF(J238=3,VLOOKUP(B238,RPM!$L$2:$N$62,3,TRUE))))</f>
        <v>4200</v>
      </c>
      <c r="L238">
        <f t="shared" si="29"/>
        <v>21.612538616991898</v>
      </c>
      <c r="M238">
        <f t="shared" si="28"/>
        <v>0</v>
      </c>
      <c r="N238">
        <f>VLOOKUP(K238,RPM!$A$2:$D$62,4,FALSE)</f>
        <v>18.835642857142858</v>
      </c>
      <c r="O238">
        <f>VLOOKUP(K238,RPM!$A$2:$D$62,3,FALSE)</f>
        <v>11.1</v>
      </c>
      <c r="P238">
        <f t="shared" si="30"/>
        <v>14.045738878571429</v>
      </c>
      <c r="Q238" cm="1">
        <f t="array" ref="Q238">_xlfn.XLOOKUP(O238,BSFC!$A$2:$A$24,_xlfn.XLOOKUP(K238,BSFC!$B$2:$O$2,BSFC!$B$2:$O$24,,-1),,-1)</f>
        <v>340</v>
      </c>
      <c r="R238">
        <f t="shared" si="31"/>
        <v>1.3265420051984127</v>
      </c>
      <c r="S238">
        <f t="shared" si="34"/>
        <v>2.9092058376107156E-4</v>
      </c>
      <c r="T238">
        <f t="shared" si="35"/>
        <v>9.8912998478764336E-2</v>
      </c>
      <c r="U238">
        <f t="shared" si="36"/>
        <v>27.46421406265582</v>
      </c>
    </row>
    <row r="239" spans="1:21">
      <c r="A239">
        <f t="shared" si="32"/>
        <v>238</v>
      </c>
      <c r="B239">
        <f t="shared" si="33"/>
        <v>13.411199999999999</v>
      </c>
      <c r="C239" s="2">
        <f>Specification!$G$30</f>
        <v>109.96225200000001</v>
      </c>
      <c r="D239">
        <f>0.5*Specification!$K$4*Track!B239^2*Specification!$K$3*Specification!$K$2</f>
        <v>93.159842569492653</v>
      </c>
      <c r="E239">
        <v>0</v>
      </c>
      <c r="F239">
        <f>Specification!$C$23*9.81*SIN((E239*PI()/180))</f>
        <v>0</v>
      </c>
      <c r="G239" s="2">
        <f>IF(J239=1,VLOOKUP(K239,RPM!$E$2:$H$62,3,FALSE)-F239-E239-D239,IF(J239=2,VLOOKUP(K239,RPM!$H$2:$K$62,3,FALSE)-F239-E239-D239,IF(J239=3,VLOOKUP(K239,RPM!$K$2:$N$62,3,FALSE)-F239-E239-D239)))</f>
        <v>529.75118105255456</v>
      </c>
      <c r="H239" s="2">
        <f>IF(J239=1,Specification!$I$14,IF(J239=2,Specification!$I$15,IF(J239=3,Specification!$I$16)))</f>
        <v>578.8367922628039</v>
      </c>
      <c r="I239">
        <v>0</v>
      </c>
      <c r="J239">
        <v>3</v>
      </c>
      <c r="K239">
        <f>IF(J239=1,VLOOKUP(B239,RPM!$F$2:$H$62,3,TRUE),IF(J239=2,VLOOKUP(B239,RPM!$I$2:$K$62,3,TRUE),IF(J239=3,VLOOKUP(B239,RPM!$L$2:$N$62,3,TRUE))))</f>
        <v>4200</v>
      </c>
      <c r="L239">
        <f t="shared" si="29"/>
        <v>21.687103160060378</v>
      </c>
      <c r="M239">
        <f t="shared" si="28"/>
        <v>0</v>
      </c>
      <c r="N239">
        <f>VLOOKUP(K239,RPM!$A$2:$D$62,4,FALSE)</f>
        <v>18.835642857142858</v>
      </c>
      <c r="O239">
        <f>VLOOKUP(K239,RPM!$A$2:$D$62,3,FALSE)</f>
        <v>11.1</v>
      </c>
      <c r="P239">
        <f t="shared" si="30"/>
        <v>14.045738878571429</v>
      </c>
      <c r="Q239" cm="1">
        <f t="array" ref="Q239">_xlfn.XLOOKUP(O239,BSFC!$A$2:$A$24,_xlfn.XLOOKUP(K239,BSFC!$B$2:$O$2,BSFC!$B$2:$O$24,,-1),,-1)</f>
        <v>340</v>
      </c>
      <c r="R239">
        <f t="shared" si="31"/>
        <v>1.3265420051984127</v>
      </c>
      <c r="S239">
        <f t="shared" si="34"/>
        <v>2.9092058376107156E-4</v>
      </c>
      <c r="T239">
        <f t="shared" si="35"/>
        <v>9.8912998478764336E-2</v>
      </c>
      <c r="U239">
        <f t="shared" si="36"/>
        <v>27.563127061134583</v>
      </c>
    </row>
    <row r="240" spans="1:21">
      <c r="A240">
        <f t="shared" si="32"/>
        <v>239</v>
      </c>
      <c r="B240">
        <f t="shared" si="33"/>
        <v>13.411199999999999</v>
      </c>
      <c r="C240" s="2">
        <f>Specification!$G$30</f>
        <v>109.96225200000001</v>
      </c>
      <c r="D240">
        <f>0.5*Specification!$K$4*Track!B240^2*Specification!$K$3*Specification!$K$2</f>
        <v>93.159842569492653</v>
      </c>
      <c r="E240">
        <v>0</v>
      </c>
      <c r="F240">
        <f>Specification!$C$23*9.81*SIN((E240*PI()/180))</f>
        <v>0</v>
      </c>
      <c r="G240" s="2">
        <f>IF(J240=1,VLOOKUP(K240,RPM!$E$2:$H$62,3,FALSE)-F240-E240-D240,IF(J240=2,VLOOKUP(K240,RPM!$H$2:$K$62,3,FALSE)-F240-E240-D240,IF(J240=3,VLOOKUP(K240,RPM!$K$2:$N$62,3,FALSE)-F240-E240-D240)))</f>
        <v>529.75118105255456</v>
      </c>
      <c r="H240" s="2">
        <f>IF(J240=1,Specification!$I$14,IF(J240=2,Specification!$I$15,IF(J240=3,Specification!$I$16)))</f>
        <v>578.8367922628039</v>
      </c>
      <c r="I240">
        <v>0</v>
      </c>
      <c r="J240">
        <v>3</v>
      </c>
      <c r="K240">
        <f>IF(J240=1,VLOOKUP(B240,RPM!$F$2:$H$62,3,TRUE),IF(J240=2,VLOOKUP(B240,RPM!$I$2:$K$62,3,TRUE),IF(J240=3,VLOOKUP(B240,RPM!$L$2:$N$62,3,TRUE))))</f>
        <v>4200</v>
      </c>
      <c r="L240">
        <f t="shared" si="29"/>
        <v>21.761667703128857</v>
      </c>
      <c r="M240">
        <f t="shared" si="28"/>
        <v>0</v>
      </c>
      <c r="N240">
        <f>VLOOKUP(K240,RPM!$A$2:$D$62,4,FALSE)</f>
        <v>18.835642857142858</v>
      </c>
      <c r="O240">
        <f>VLOOKUP(K240,RPM!$A$2:$D$62,3,FALSE)</f>
        <v>11.1</v>
      </c>
      <c r="P240">
        <f t="shared" si="30"/>
        <v>14.045738878571429</v>
      </c>
      <c r="Q240" cm="1">
        <f t="array" ref="Q240">_xlfn.XLOOKUP(O240,BSFC!$A$2:$A$24,_xlfn.XLOOKUP(K240,BSFC!$B$2:$O$2,BSFC!$B$2:$O$24,,-1),,-1)</f>
        <v>340</v>
      </c>
      <c r="R240">
        <f t="shared" si="31"/>
        <v>1.3265420051984127</v>
      </c>
      <c r="S240">
        <f t="shared" si="34"/>
        <v>2.9092058376107156E-4</v>
      </c>
      <c r="T240">
        <f t="shared" si="35"/>
        <v>9.8912998478764336E-2</v>
      </c>
      <c r="U240">
        <f t="shared" si="36"/>
        <v>27.662040059613346</v>
      </c>
    </row>
    <row r="241" spans="1:21">
      <c r="A241">
        <f t="shared" si="32"/>
        <v>240</v>
      </c>
      <c r="B241">
        <f t="shared" si="33"/>
        <v>13.411199999999999</v>
      </c>
      <c r="C241" s="2">
        <f>Specification!$G$30</f>
        <v>109.96225200000001</v>
      </c>
      <c r="D241">
        <f>0.5*Specification!$K$4*Track!B241^2*Specification!$K$3*Specification!$K$2</f>
        <v>93.159842569492653</v>
      </c>
      <c r="E241">
        <v>0</v>
      </c>
      <c r="F241">
        <f>Specification!$C$23*9.81*SIN((E241*PI()/180))</f>
        <v>0</v>
      </c>
      <c r="G241" s="2">
        <f>IF(J241=1,VLOOKUP(K241,RPM!$E$2:$H$62,3,FALSE)-F241-E241-D241,IF(J241=2,VLOOKUP(K241,RPM!$H$2:$K$62,3,FALSE)-F241-E241-D241,IF(J241=3,VLOOKUP(K241,RPM!$K$2:$N$62,3,FALSE)-F241-E241-D241)))</f>
        <v>529.75118105255456</v>
      </c>
      <c r="H241" s="2">
        <f>IF(J241=1,Specification!$I$14,IF(J241=2,Specification!$I$15,IF(J241=3,Specification!$I$16)))</f>
        <v>578.8367922628039</v>
      </c>
      <c r="I241">
        <v>0</v>
      </c>
      <c r="J241">
        <v>3</v>
      </c>
      <c r="K241">
        <f>IF(J241=1,VLOOKUP(B241,RPM!$F$2:$H$62,3,TRUE),IF(J241=2,VLOOKUP(B241,RPM!$I$2:$K$62,3,TRUE),IF(J241=3,VLOOKUP(B241,RPM!$L$2:$N$62,3,TRUE))))</f>
        <v>4200</v>
      </c>
      <c r="L241">
        <f t="shared" si="29"/>
        <v>21.836232246197337</v>
      </c>
      <c r="M241">
        <f t="shared" si="28"/>
        <v>0</v>
      </c>
      <c r="N241">
        <f>VLOOKUP(K241,RPM!$A$2:$D$62,4,FALSE)</f>
        <v>18.835642857142858</v>
      </c>
      <c r="O241">
        <f>VLOOKUP(K241,RPM!$A$2:$D$62,3,FALSE)</f>
        <v>11.1</v>
      </c>
      <c r="P241">
        <f t="shared" si="30"/>
        <v>14.045738878571429</v>
      </c>
      <c r="Q241" cm="1">
        <f t="array" ref="Q241">_xlfn.XLOOKUP(O241,BSFC!$A$2:$A$24,_xlfn.XLOOKUP(K241,BSFC!$B$2:$O$2,BSFC!$B$2:$O$24,,-1),,-1)</f>
        <v>340</v>
      </c>
      <c r="R241">
        <f t="shared" si="31"/>
        <v>1.3265420051984127</v>
      </c>
      <c r="S241">
        <f t="shared" si="34"/>
        <v>2.9092058376107156E-4</v>
      </c>
      <c r="T241">
        <f t="shared" si="35"/>
        <v>9.8912998478764336E-2</v>
      </c>
      <c r="U241">
        <f t="shared" si="36"/>
        <v>27.76095305809211</v>
      </c>
    </row>
    <row r="242" spans="1:21">
      <c r="A242">
        <f t="shared" si="32"/>
        <v>241</v>
      </c>
      <c r="B242">
        <f t="shared" si="33"/>
        <v>13.411199999999999</v>
      </c>
      <c r="C242" s="2">
        <f>Specification!$G$30</f>
        <v>109.96225200000001</v>
      </c>
      <c r="D242">
        <f>0.5*Specification!$K$4*Track!B242^2*Specification!$K$3*Specification!$K$2</f>
        <v>93.159842569492653</v>
      </c>
      <c r="E242">
        <v>0</v>
      </c>
      <c r="F242">
        <f>Specification!$C$23*9.81*SIN((E242*PI()/180))</f>
        <v>0</v>
      </c>
      <c r="G242" s="2">
        <f>IF(J242=1,VLOOKUP(K242,RPM!$E$2:$H$62,3,FALSE)-F242-E242-D242,IF(J242=2,VLOOKUP(K242,RPM!$H$2:$K$62,3,FALSE)-F242-E242-D242,IF(J242=3,VLOOKUP(K242,RPM!$K$2:$N$62,3,FALSE)-F242-E242-D242)))</f>
        <v>529.75118105255456</v>
      </c>
      <c r="H242" s="2">
        <f>IF(J242=1,Specification!$I$14,IF(J242=2,Specification!$I$15,IF(J242=3,Specification!$I$16)))</f>
        <v>578.8367922628039</v>
      </c>
      <c r="I242">
        <v>0</v>
      </c>
      <c r="J242">
        <v>3</v>
      </c>
      <c r="K242">
        <f>IF(J242=1,VLOOKUP(B242,RPM!$F$2:$H$62,3,TRUE),IF(J242=2,VLOOKUP(B242,RPM!$I$2:$K$62,3,TRUE),IF(J242=3,VLOOKUP(B242,RPM!$L$2:$N$62,3,TRUE))))</f>
        <v>4200</v>
      </c>
      <c r="L242">
        <f t="shared" si="29"/>
        <v>21.910796789265817</v>
      </c>
      <c r="M242">
        <f t="shared" si="28"/>
        <v>0</v>
      </c>
      <c r="N242">
        <f>VLOOKUP(K242,RPM!$A$2:$D$62,4,FALSE)</f>
        <v>18.835642857142858</v>
      </c>
      <c r="O242">
        <f>VLOOKUP(K242,RPM!$A$2:$D$62,3,FALSE)</f>
        <v>11.1</v>
      </c>
      <c r="P242">
        <f t="shared" si="30"/>
        <v>14.045738878571429</v>
      </c>
      <c r="Q242" cm="1">
        <f t="array" ref="Q242">_xlfn.XLOOKUP(O242,BSFC!$A$2:$A$24,_xlfn.XLOOKUP(K242,BSFC!$B$2:$O$2,BSFC!$B$2:$O$24,,-1),,-1)</f>
        <v>340</v>
      </c>
      <c r="R242">
        <f t="shared" si="31"/>
        <v>1.3265420051984127</v>
      </c>
      <c r="S242">
        <f t="shared" si="34"/>
        <v>2.9092058376107156E-4</v>
      </c>
      <c r="T242">
        <f t="shared" si="35"/>
        <v>9.8912998478764336E-2</v>
      </c>
      <c r="U242">
        <f t="shared" si="36"/>
        <v>27.859866056570873</v>
      </c>
    </row>
    <row r="243" spans="1:21">
      <c r="A243">
        <f t="shared" si="32"/>
        <v>242</v>
      </c>
      <c r="B243">
        <f t="shared" si="33"/>
        <v>13.411199999999999</v>
      </c>
      <c r="C243" s="2">
        <f>Specification!$G$30</f>
        <v>109.96225200000001</v>
      </c>
      <c r="D243">
        <f>0.5*Specification!$K$4*Track!B243^2*Specification!$K$3*Specification!$K$2</f>
        <v>93.159842569492653</v>
      </c>
      <c r="E243">
        <v>0</v>
      </c>
      <c r="F243">
        <f>Specification!$C$23*9.81*SIN((E243*PI()/180))</f>
        <v>0</v>
      </c>
      <c r="G243" s="2">
        <f>IF(J243=1,VLOOKUP(K243,RPM!$E$2:$H$62,3,FALSE)-F243-E243-D243,IF(J243=2,VLOOKUP(K243,RPM!$H$2:$K$62,3,FALSE)-F243-E243-D243,IF(J243=3,VLOOKUP(K243,RPM!$K$2:$N$62,3,FALSE)-F243-E243-D243)))</f>
        <v>529.75118105255456</v>
      </c>
      <c r="H243" s="2">
        <f>IF(J243=1,Specification!$I$14,IF(J243=2,Specification!$I$15,IF(J243=3,Specification!$I$16)))</f>
        <v>578.8367922628039</v>
      </c>
      <c r="I243">
        <v>0</v>
      </c>
      <c r="J243">
        <v>3</v>
      </c>
      <c r="K243">
        <f>IF(J243=1,VLOOKUP(B243,RPM!$F$2:$H$62,3,TRUE),IF(J243=2,VLOOKUP(B243,RPM!$I$2:$K$62,3,TRUE),IF(J243=3,VLOOKUP(B243,RPM!$L$2:$N$62,3,TRUE))))</f>
        <v>4200</v>
      </c>
      <c r="L243">
        <f t="shared" si="29"/>
        <v>21.985361332334296</v>
      </c>
      <c r="M243">
        <f t="shared" si="28"/>
        <v>0</v>
      </c>
      <c r="N243">
        <f>VLOOKUP(K243,RPM!$A$2:$D$62,4,FALSE)</f>
        <v>18.835642857142858</v>
      </c>
      <c r="O243">
        <f>VLOOKUP(K243,RPM!$A$2:$D$62,3,FALSE)</f>
        <v>11.1</v>
      </c>
      <c r="P243">
        <f t="shared" si="30"/>
        <v>14.045738878571429</v>
      </c>
      <c r="Q243" cm="1">
        <f t="array" ref="Q243">_xlfn.XLOOKUP(O243,BSFC!$A$2:$A$24,_xlfn.XLOOKUP(K243,BSFC!$B$2:$O$2,BSFC!$B$2:$O$24,,-1),,-1)</f>
        <v>340</v>
      </c>
      <c r="R243">
        <f t="shared" si="31"/>
        <v>1.3265420051984127</v>
      </c>
      <c r="S243">
        <f t="shared" si="34"/>
        <v>2.9092058376107156E-4</v>
      </c>
      <c r="T243">
        <f t="shared" si="35"/>
        <v>9.8912998478764336E-2</v>
      </c>
      <c r="U243">
        <f t="shared" si="36"/>
        <v>27.958779055049636</v>
      </c>
    </row>
    <row r="244" spans="1:21">
      <c r="A244">
        <f t="shared" si="32"/>
        <v>243</v>
      </c>
      <c r="B244">
        <f t="shared" si="33"/>
        <v>13.411199999999999</v>
      </c>
      <c r="C244" s="2">
        <f>Specification!$G$30</f>
        <v>109.96225200000001</v>
      </c>
      <c r="D244">
        <f>0.5*Specification!$K$4*Track!B244^2*Specification!$K$3*Specification!$K$2</f>
        <v>93.159842569492653</v>
      </c>
      <c r="E244">
        <v>0</v>
      </c>
      <c r="F244">
        <f>Specification!$C$23*9.81*SIN((E244*PI()/180))</f>
        <v>0</v>
      </c>
      <c r="G244" s="2">
        <f>IF(J244=1,VLOOKUP(K244,RPM!$E$2:$H$62,3,FALSE)-F244-E244-D244,IF(J244=2,VLOOKUP(K244,RPM!$H$2:$K$62,3,FALSE)-F244-E244-D244,IF(J244=3,VLOOKUP(K244,RPM!$K$2:$N$62,3,FALSE)-F244-E244-D244)))</f>
        <v>529.75118105255456</v>
      </c>
      <c r="H244" s="2">
        <f>IF(J244=1,Specification!$I$14,IF(J244=2,Specification!$I$15,IF(J244=3,Specification!$I$16)))</f>
        <v>578.8367922628039</v>
      </c>
      <c r="I244">
        <v>0</v>
      </c>
      <c r="J244">
        <v>3</v>
      </c>
      <c r="K244">
        <f>IF(J244=1,VLOOKUP(B244,RPM!$F$2:$H$62,3,TRUE),IF(J244=2,VLOOKUP(B244,RPM!$I$2:$K$62,3,TRUE),IF(J244=3,VLOOKUP(B244,RPM!$L$2:$N$62,3,TRUE))))</f>
        <v>4200</v>
      </c>
      <c r="L244">
        <f t="shared" si="29"/>
        <v>22.059925875402776</v>
      </c>
      <c r="M244">
        <f t="shared" si="28"/>
        <v>0</v>
      </c>
      <c r="N244">
        <f>VLOOKUP(K244,RPM!$A$2:$D$62,4,FALSE)</f>
        <v>18.835642857142858</v>
      </c>
      <c r="O244">
        <f>VLOOKUP(K244,RPM!$A$2:$D$62,3,FALSE)</f>
        <v>11.1</v>
      </c>
      <c r="P244">
        <f t="shared" si="30"/>
        <v>14.045738878571429</v>
      </c>
      <c r="Q244" cm="1">
        <f t="array" ref="Q244">_xlfn.XLOOKUP(O244,BSFC!$A$2:$A$24,_xlfn.XLOOKUP(K244,BSFC!$B$2:$O$2,BSFC!$B$2:$O$24,,-1),,-1)</f>
        <v>340</v>
      </c>
      <c r="R244">
        <f t="shared" si="31"/>
        <v>1.3265420051984127</v>
      </c>
      <c r="S244">
        <f t="shared" si="34"/>
        <v>2.9092058376107156E-4</v>
      </c>
      <c r="T244">
        <f t="shared" si="35"/>
        <v>9.8912998478764336E-2</v>
      </c>
      <c r="U244">
        <f t="shared" si="36"/>
        <v>28.057692053528399</v>
      </c>
    </row>
    <row r="245" spans="1:21">
      <c r="A245">
        <f t="shared" si="32"/>
        <v>244</v>
      </c>
      <c r="B245">
        <f t="shared" si="33"/>
        <v>13.411199999999999</v>
      </c>
      <c r="C245" s="2">
        <f>Specification!$G$30</f>
        <v>109.96225200000001</v>
      </c>
      <c r="D245">
        <f>0.5*Specification!$K$4*Track!B245^2*Specification!$K$3*Specification!$K$2</f>
        <v>93.159842569492653</v>
      </c>
      <c r="E245">
        <v>0</v>
      </c>
      <c r="F245">
        <f>Specification!$C$23*9.81*SIN((E245*PI()/180))</f>
        <v>0</v>
      </c>
      <c r="G245" s="2">
        <f>IF(J245=1,VLOOKUP(K245,RPM!$E$2:$H$62,3,FALSE)-F245-E245-D245,IF(J245=2,VLOOKUP(K245,RPM!$H$2:$K$62,3,FALSE)-F245-E245-D245,IF(J245=3,VLOOKUP(K245,RPM!$K$2:$N$62,3,FALSE)-F245-E245-D245)))</f>
        <v>529.75118105255456</v>
      </c>
      <c r="H245" s="2">
        <f>IF(J245=1,Specification!$I$14,IF(J245=2,Specification!$I$15,IF(J245=3,Specification!$I$16)))</f>
        <v>578.8367922628039</v>
      </c>
      <c r="I245">
        <v>0</v>
      </c>
      <c r="J245">
        <v>3</v>
      </c>
      <c r="K245">
        <f>IF(J245=1,VLOOKUP(B245,RPM!$F$2:$H$62,3,TRUE),IF(J245=2,VLOOKUP(B245,RPM!$I$2:$K$62,3,TRUE),IF(J245=3,VLOOKUP(B245,RPM!$L$2:$N$62,3,TRUE))))</f>
        <v>4200</v>
      </c>
      <c r="L245">
        <f t="shared" si="29"/>
        <v>22.134490418471255</v>
      </c>
      <c r="M245">
        <f t="shared" si="28"/>
        <v>0</v>
      </c>
      <c r="N245">
        <f>VLOOKUP(K245,RPM!$A$2:$D$62,4,FALSE)</f>
        <v>18.835642857142858</v>
      </c>
      <c r="O245">
        <f>VLOOKUP(K245,RPM!$A$2:$D$62,3,FALSE)</f>
        <v>11.1</v>
      </c>
      <c r="P245">
        <f t="shared" si="30"/>
        <v>14.045738878571429</v>
      </c>
      <c r="Q245" cm="1">
        <f t="array" ref="Q245">_xlfn.XLOOKUP(O245,BSFC!$A$2:$A$24,_xlfn.XLOOKUP(K245,BSFC!$B$2:$O$2,BSFC!$B$2:$O$24,,-1),,-1)</f>
        <v>340</v>
      </c>
      <c r="R245">
        <f t="shared" si="31"/>
        <v>1.3265420051984127</v>
      </c>
      <c r="S245">
        <f t="shared" si="34"/>
        <v>2.9092058376107156E-4</v>
      </c>
      <c r="T245">
        <f t="shared" si="35"/>
        <v>9.8912998478764336E-2</v>
      </c>
      <c r="U245">
        <f t="shared" si="36"/>
        <v>28.156605052007162</v>
      </c>
    </row>
    <row r="246" spans="1:21">
      <c r="A246">
        <f t="shared" si="32"/>
        <v>245</v>
      </c>
      <c r="B246">
        <f t="shared" si="33"/>
        <v>13.411199999999999</v>
      </c>
      <c r="C246" s="2">
        <f>Specification!$G$30</f>
        <v>109.96225200000001</v>
      </c>
      <c r="D246">
        <f>0.5*Specification!$K$4*Track!B246^2*Specification!$K$3*Specification!$K$2</f>
        <v>93.159842569492653</v>
      </c>
      <c r="E246">
        <v>0</v>
      </c>
      <c r="F246">
        <f>Specification!$C$23*9.81*SIN((E246*PI()/180))</f>
        <v>0</v>
      </c>
      <c r="G246" s="2">
        <f>IF(J246=1,VLOOKUP(K246,RPM!$E$2:$H$62,3,FALSE)-F246-E246-D246,IF(J246=2,VLOOKUP(K246,RPM!$H$2:$K$62,3,FALSE)-F246-E246-D246,IF(J246=3,VLOOKUP(K246,RPM!$K$2:$N$62,3,FALSE)-F246-E246-D246)))</f>
        <v>529.75118105255456</v>
      </c>
      <c r="H246" s="2">
        <f>IF(J246=1,Specification!$I$14,IF(J246=2,Specification!$I$15,IF(J246=3,Specification!$I$16)))</f>
        <v>578.8367922628039</v>
      </c>
      <c r="I246">
        <v>0</v>
      </c>
      <c r="J246">
        <v>3</v>
      </c>
      <c r="K246">
        <f>IF(J246=1,VLOOKUP(B246,RPM!$F$2:$H$62,3,TRUE),IF(J246=2,VLOOKUP(B246,RPM!$I$2:$K$62,3,TRUE),IF(J246=3,VLOOKUP(B246,RPM!$L$2:$N$62,3,TRUE))))</f>
        <v>4200</v>
      </c>
      <c r="L246">
        <f t="shared" si="29"/>
        <v>22.209054961539735</v>
      </c>
      <c r="M246">
        <f t="shared" si="28"/>
        <v>0</v>
      </c>
      <c r="N246">
        <f>VLOOKUP(K246,RPM!$A$2:$D$62,4,FALSE)</f>
        <v>18.835642857142858</v>
      </c>
      <c r="O246">
        <f>VLOOKUP(K246,RPM!$A$2:$D$62,3,FALSE)</f>
        <v>11.1</v>
      </c>
      <c r="P246">
        <f t="shared" si="30"/>
        <v>14.045738878571429</v>
      </c>
      <c r="Q246" cm="1">
        <f t="array" ref="Q246">_xlfn.XLOOKUP(O246,BSFC!$A$2:$A$24,_xlfn.XLOOKUP(K246,BSFC!$B$2:$O$2,BSFC!$B$2:$O$24,,-1),,-1)</f>
        <v>340</v>
      </c>
      <c r="R246">
        <f t="shared" si="31"/>
        <v>1.3265420051984127</v>
      </c>
      <c r="S246">
        <f t="shared" si="34"/>
        <v>2.9092058376107156E-4</v>
      </c>
      <c r="T246">
        <f t="shared" si="35"/>
        <v>9.8912998478764336E-2</v>
      </c>
      <c r="U246">
        <f t="shared" si="36"/>
        <v>28.255518050485925</v>
      </c>
    </row>
    <row r="247" spans="1:21">
      <c r="A247">
        <f t="shared" si="32"/>
        <v>246</v>
      </c>
      <c r="B247">
        <f t="shared" si="33"/>
        <v>13.411199999999999</v>
      </c>
      <c r="C247" s="2">
        <f>Specification!$G$30</f>
        <v>109.96225200000001</v>
      </c>
      <c r="D247">
        <f>0.5*Specification!$K$4*Track!B247^2*Specification!$K$3*Specification!$K$2</f>
        <v>93.159842569492653</v>
      </c>
      <c r="E247">
        <v>0</v>
      </c>
      <c r="F247">
        <f>Specification!$C$23*9.81*SIN((E247*PI()/180))</f>
        <v>0</v>
      </c>
      <c r="G247" s="2">
        <f>IF(J247=1,VLOOKUP(K247,RPM!$E$2:$H$62,3,FALSE)-F247-E247-D247,IF(J247=2,VLOOKUP(K247,RPM!$H$2:$K$62,3,FALSE)-F247-E247-D247,IF(J247=3,VLOOKUP(K247,RPM!$K$2:$N$62,3,FALSE)-F247-E247-D247)))</f>
        <v>529.75118105255456</v>
      </c>
      <c r="H247" s="2">
        <f>IF(J247=1,Specification!$I$14,IF(J247=2,Specification!$I$15,IF(J247=3,Specification!$I$16)))</f>
        <v>578.8367922628039</v>
      </c>
      <c r="I247">
        <v>0</v>
      </c>
      <c r="J247">
        <v>3</v>
      </c>
      <c r="K247">
        <f>IF(J247=1,VLOOKUP(B247,RPM!$F$2:$H$62,3,TRUE),IF(J247=2,VLOOKUP(B247,RPM!$I$2:$K$62,3,TRUE),IF(J247=3,VLOOKUP(B247,RPM!$L$2:$N$62,3,TRUE))))</f>
        <v>4200</v>
      </c>
      <c r="L247">
        <f t="shared" si="29"/>
        <v>22.283619504608215</v>
      </c>
      <c r="M247">
        <f t="shared" si="28"/>
        <v>0</v>
      </c>
      <c r="N247">
        <f>VLOOKUP(K247,RPM!$A$2:$D$62,4,FALSE)</f>
        <v>18.835642857142858</v>
      </c>
      <c r="O247">
        <f>VLOOKUP(K247,RPM!$A$2:$D$62,3,FALSE)</f>
        <v>11.1</v>
      </c>
      <c r="P247">
        <f t="shared" si="30"/>
        <v>14.045738878571429</v>
      </c>
      <c r="Q247" cm="1">
        <f t="array" ref="Q247">_xlfn.XLOOKUP(O247,BSFC!$A$2:$A$24,_xlfn.XLOOKUP(K247,BSFC!$B$2:$O$2,BSFC!$B$2:$O$24,,-1),,-1)</f>
        <v>340</v>
      </c>
      <c r="R247">
        <f t="shared" si="31"/>
        <v>1.3265420051984127</v>
      </c>
      <c r="S247">
        <f t="shared" si="34"/>
        <v>2.9092058376107156E-4</v>
      </c>
      <c r="T247">
        <f t="shared" si="35"/>
        <v>9.8912998478764336E-2</v>
      </c>
      <c r="U247">
        <f t="shared" si="36"/>
        <v>28.354431048964688</v>
      </c>
    </row>
    <row r="248" spans="1:21">
      <c r="A248">
        <f t="shared" si="32"/>
        <v>247</v>
      </c>
      <c r="B248">
        <f t="shared" si="33"/>
        <v>13.411199999999999</v>
      </c>
      <c r="C248" s="2">
        <f>Specification!$G$30</f>
        <v>109.96225200000001</v>
      </c>
      <c r="D248">
        <f>0.5*Specification!$K$4*Track!B248^2*Specification!$K$3*Specification!$K$2</f>
        <v>93.159842569492653</v>
      </c>
      <c r="E248">
        <v>0</v>
      </c>
      <c r="F248">
        <f>Specification!$C$23*9.81*SIN((E248*PI()/180))</f>
        <v>0</v>
      </c>
      <c r="G248" s="2">
        <f>IF(J248=1,VLOOKUP(K248,RPM!$E$2:$H$62,3,FALSE)-F248-E248-D248,IF(J248=2,VLOOKUP(K248,RPM!$H$2:$K$62,3,FALSE)-F248-E248-D248,IF(J248=3,VLOOKUP(K248,RPM!$K$2:$N$62,3,FALSE)-F248-E248-D248)))</f>
        <v>529.75118105255456</v>
      </c>
      <c r="H248" s="2">
        <f>IF(J248=1,Specification!$I$14,IF(J248=2,Specification!$I$15,IF(J248=3,Specification!$I$16)))</f>
        <v>578.8367922628039</v>
      </c>
      <c r="I248">
        <v>0</v>
      </c>
      <c r="J248">
        <v>3</v>
      </c>
      <c r="K248">
        <f>IF(J248=1,VLOOKUP(B248,RPM!$F$2:$H$62,3,TRUE),IF(J248=2,VLOOKUP(B248,RPM!$I$2:$K$62,3,TRUE),IF(J248=3,VLOOKUP(B248,RPM!$L$2:$N$62,3,TRUE))))</f>
        <v>4200</v>
      </c>
      <c r="L248">
        <f t="shared" si="29"/>
        <v>22.358184047676694</v>
      </c>
      <c r="M248">
        <f t="shared" si="28"/>
        <v>0</v>
      </c>
      <c r="N248">
        <f>VLOOKUP(K248,RPM!$A$2:$D$62,4,FALSE)</f>
        <v>18.835642857142858</v>
      </c>
      <c r="O248">
        <f>VLOOKUP(K248,RPM!$A$2:$D$62,3,FALSE)</f>
        <v>11.1</v>
      </c>
      <c r="P248">
        <f t="shared" si="30"/>
        <v>14.045738878571429</v>
      </c>
      <c r="Q248" cm="1">
        <f t="array" ref="Q248">_xlfn.XLOOKUP(O248,BSFC!$A$2:$A$24,_xlfn.XLOOKUP(K248,BSFC!$B$2:$O$2,BSFC!$B$2:$O$24,,-1),,-1)</f>
        <v>340</v>
      </c>
      <c r="R248">
        <f t="shared" si="31"/>
        <v>1.3265420051984127</v>
      </c>
      <c r="S248">
        <f t="shared" si="34"/>
        <v>2.9092058376107156E-4</v>
      </c>
      <c r="T248">
        <f t="shared" si="35"/>
        <v>9.8912998478764336E-2</v>
      </c>
      <c r="U248">
        <f t="shared" si="36"/>
        <v>28.453344047443451</v>
      </c>
    </row>
    <row r="249" spans="1:21">
      <c r="A249">
        <f t="shared" si="32"/>
        <v>248</v>
      </c>
      <c r="B249">
        <f t="shared" si="33"/>
        <v>13.411199999999999</v>
      </c>
      <c r="C249" s="2">
        <f>Specification!$G$30</f>
        <v>109.96225200000001</v>
      </c>
      <c r="D249">
        <f>0.5*Specification!$K$4*Track!B249^2*Specification!$K$3*Specification!$K$2</f>
        <v>93.159842569492653</v>
      </c>
      <c r="E249">
        <v>0</v>
      </c>
      <c r="F249">
        <f>Specification!$C$23*9.81*SIN((E249*PI()/180))</f>
        <v>0</v>
      </c>
      <c r="G249" s="2">
        <f>IF(J249=1,VLOOKUP(K249,RPM!$E$2:$H$62,3,FALSE)-F249-E249-D249,IF(J249=2,VLOOKUP(K249,RPM!$H$2:$K$62,3,FALSE)-F249-E249-D249,IF(J249=3,VLOOKUP(K249,RPM!$K$2:$N$62,3,FALSE)-F249-E249-D249)))</f>
        <v>529.75118105255456</v>
      </c>
      <c r="H249" s="2">
        <f>IF(J249=1,Specification!$I$14,IF(J249=2,Specification!$I$15,IF(J249=3,Specification!$I$16)))</f>
        <v>578.8367922628039</v>
      </c>
      <c r="I249">
        <v>0</v>
      </c>
      <c r="J249">
        <v>3</v>
      </c>
      <c r="K249">
        <f>IF(J249=1,VLOOKUP(B249,RPM!$F$2:$H$62,3,TRUE),IF(J249=2,VLOOKUP(B249,RPM!$I$2:$K$62,3,TRUE),IF(J249=3,VLOOKUP(B249,RPM!$L$2:$N$62,3,TRUE))))</f>
        <v>4200</v>
      </c>
      <c r="L249">
        <f t="shared" si="29"/>
        <v>22.432748590745174</v>
      </c>
      <c r="M249">
        <f t="shared" si="28"/>
        <v>0</v>
      </c>
      <c r="N249">
        <f>VLOOKUP(K249,RPM!$A$2:$D$62,4,FALSE)</f>
        <v>18.835642857142858</v>
      </c>
      <c r="O249">
        <f>VLOOKUP(K249,RPM!$A$2:$D$62,3,FALSE)</f>
        <v>11.1</v>
      </c>
      <c r="P249">
        <f t="shared" si="30"/>
        <v>14.045738878571429</v>
      </c>
      <c r="Q249" cm="1">
        <f t="array" ref="Q249">_xlfn.XLOOKUP(O249,BSFC!$A$2:$A$24,_xlfn.XLOOKUP(K249,BSFC!$B$2:$O$2,BSFC!$B$2:$O$24,,-1),,-1)</f>
        <v>340</v>
      </c>
      <c r="R249">
        <f t="shared" si="31"/>
        <v>1.3265420051984127</v>
      </c>
      <c r="S249">
        <f t="shared" si="34"/>
        <v>2.9092058376107156E-4</v>
      </c>
      <c r="T249">
        <f t="shared" si="35"/>
        <v>9.8912998478764336E-2</v>
      </c>
      <c r="U249">
        <f t="shared" si="36"/>
        <v>28.552257045922214</v>
      </c>
    </row>
    <row r="250" spans="1:21">
      <c r="A250">
        <f t="shared" si="32"/>
        <v>249</v>
      </c>
      <c r="B250">
        <f t="shared" si="33"/>
        <v>13.411199999999999</v>
      </c>
      <c r="C250" s="2">
        <f>Specification!$G$30</f>
        <v>109.96225200000001</v>
      </c>
      <c r="D250">
        <f>0.5*Specification!$K$4*Track!B250^2*Specification!$K$3*Specification!$K$2</f>
        <v>93.159842569492653</v>
      </c>
      <c r="E250">
        <v>0</v>
      </c>
      <c r="F250">
        <f>Specification!$C$23*9.81*SIN((E250*PI()/180))</f>
        <v>0</v>
      </c>
      <c r="G250" s="2">
        <f>IF(J250=1,VLOOKUP(K250,RPM!$E$2:$H$62,3,FALSE)-F250-E250-D250,IF(J250=2,VLOOKUP(K250,RPM!$H$2:$K$62,3,FALSE)-F250-E250-D250,IF(J250=3,VLOOKUP(K250,RPM!$K$2:$N$62,3,FALSE)-F250-E250-D250)))</f>
        <v>529.75118105255456</v>
      </c>
      <c r="H250" s="2">
        <f>IF(J250=1,Specification!$I$14,IF(J250=2,Specification!$I$15,IF(J250=3,Specification!$I$16)))</f>
        <v>578.8367922628039</v>
      </c>
      <c r="I250">
        <v>0</v>
      </c>
      <c r="J250">
        <v>3</v>
      </c>
      <c r="K250">
        <f>IF(J250=1,VLOOKUP(B250,RPM!$F$2:$H$62,3,TRUE),IF(J250=2,VLOOKUP(B250,RPM!$I$2:$K$62,3,TRUE),IF(J250=3,VLOOKUP(B250,RPM!$L$2:$N$62,3,TRUE))))</f>
        <v>4200</v>
      </c>
      <c r="L250">
        <f t="shared" si="29"/>
        <v>22.507313133813653</v>
      </c>
      <c r="M250">
        <f t="shared" si="28"/>
        <v>0</v>
      </c>
      <c r="N250">
        <f>VLOOKUP(K250,RPM!$A$2:$D$62,4,FALSE)</f>
        <v>18.835642857142858</v>
      </c>
      <c r="O250">
        <f>VLOOKUP(K250,RPM!$A$2:$D$62,3,FALSE)</f>
        <v>11.1</v>
      </c>
      <c r="P250">
        <f t="shared" si="30"/>
        <v>14.045738878571429</v>
      </c>
      <c r="Q250" cm="1">
        <f t="array" ref="Q250">_xlfn.XLOOKUP(O250,BSFC!$A$2:$A$24,_xlfn.XLOOKUP(K250,BSFC!$B$2:$O$2,BSFC!$B$2:$O$24,,-1),,-1)</f>
        <v>340</v>
      </c>
      <c r="R250">
        <f t="shared" si="31"/>
        <v>1.3265420051984127</v>
      </c>
      <c r="S250">
        <f t="shared" si="34"/>
        <v>2.9092058376107156E-4</v>
      </c>
      <c r="T250">
        <f t="shared" si="35"/>
        <v>9.8912998478764336E-2</v>
      </c>
      <c r="U250">
        <f t="shared" si="36"/>
        <v>28.651170044400978</v>
      </c>
    </row>
    <row r="251" spans="1:21">
      <c r="A251">
        <f t="shared" si="32"/>
        <v>250</v>
      </c>
      <c r="B251">
        <f t="shared" si="33"/>
        <v>13.411199999999999</v>
      </c>
      <c r="C251" s="2">
        <f>Specification!$G$30</f>
        <v>109.96225200000001</v>
      </c>
      <c r="D251">
        <f>0.5*Specification!$K$4*Track!B251^2*Specification!$K$3*Specification!$K$2</f>
        <v>93.159842569492653</v>
      </c>
      <c r="E251">
        <v>0</v>
      </c>
      <c r="F251">
        <f>Specification!$C$23*9.81*SIN((E251*PI()/180))</f>
        <v>0</v>
      </c>
      <c r="G251" s="2">
        <f>IF(J251=1,VLOOKUP(K251,RPM!$E$2:$H$62,3,FALSE)-F251-E251-D251,IF(J251=2,VLOOKUP(K251,RPM!$H$2:$K$62,3,FALSE)-F251-E251-D251,IF(J251=3,VLOOKUP(K251,RPM!$K$2:$N$62,3,FALSE)-F251-E251-D251)))</f>
        <v>529.75118105255456</v>
      </c>
      <c r="H251" s="2">
        <f>IF(J251=1,Specification!$I$14,IF(J251=2,Specification!$I$15,IF(J251=3,Specification!$I$16)))</f>
        <v>578.8367922628039</v>
      </c>
      <c r="I251">
        <v>0</v>
      </c>
      <c r="J251">
        <v>3</v>
      </c>
      <c r="K251">
        <f>IF(J251=1,VLOOKUP(B251,RPM!$F$2:$H$62,3,TRUE),IF(J251=2,VLOOKUP(B251,RPM!$I$2:$K$62,3,TRUE),IF(J251=3,VLOOKUP(B251,RPM!$L$2:$N$62,3,TRUE))))</f>
        <v>4200</v>
      </c>
      <c r="L251">
        <f t="shared" si="29"/>
        <v>22.581877676882133</v>
      </c>
      <c r="M251">
        <f t="shared" si="28"/>
        <v>0</v>
      </c>
      <c r="N251">
        <f>VLOOKUP(K251,RPM!$A$2:$D$62,4,FALSE)</f>
        <v>18.835642857142858</v>
      </c>
      <c r="O251">
        <f>VLOOKUP(K251,RPM!$A$2:$D$62,3,FALSE)</f>
        <v>11.1</v>
      </c>
      <c r="P251">
        <f t="shared" si="30"/>
        <v>14.045738878571429</v>
      </c>
      <c r="Q251" cm="1">
        <f t="array" ref="Q251">_xlfn.XLOOKUP(O251,BSFC!$A$2:$A$24,_xlfn.XLOOKUP(K251,BSFC!$B$2:$O$2,BSFC!$B$2:$O$24,,-1),,-1)</f>
        <v>340</v>
      </c>
      <c r="R251">
        <f t="shared" si="31"/>
        <v>1.3265420051984127</v>
      </c>
      <c r="S251">
        <f t="shared" si="34"/>
        <v>2.9092058376107156E-4</v>
      </c>
      <c r="T251">
        <f t="shared" si="35"/>
        <v>9.8912998478764336E-2</v>
      </c>
      <c r="U251">
        <f t="shared" si="36"/>
        <v>28.750083042879741</v>
      </c>
    </row>
    <row r="252" spans="1:21">
      <c r="A252">
        <f t="shared" si="32"/>
        <v>251</v>
      </c>
      <c r="B252">
        <f t="shared" si="33"/>
        <v>13.411199999999999</v>
      </c>
      <c r="C252" s="2">
        <f>Specification!$G$30</f>
        <v>109.96225200000001</v>
      </c>
      <c r="D252">
        <f>0.5*Specification!$K$4*Track!B252^2*Specification!$K$3*Specification!$K$2</f>
        <v>93.159842569492653</v>
      </c>
      <c r="E252">
        <v>0</v>
      </c>
      <c r="F252">
        <f>Specification!$C$23*9.81*SIN((E252*PI()/180))</f>
        <v>0</v>
      </c>
      <c r="G252" s="2">
        <f>IF(J252=1,VLOOKUP(K252,RPM!$E$2:$H$62,3,FALSE)-F252-E252-D252,IF(J252=2,VLOOKUP(K252,RPM!$H$2:$K$62,3,FALSE)-F252-E252-D252,IF(J252=3,VLOOKUP(K252,RPM!$K$2:$N$62,3,FALSE)-F252-E252-D252)))</f>
        <v>529.75118105255456</v>
      </c>
      <c r="H252" s="2">
        <f>IF(J252=1,Specification!$I$14,IF(J252=2,Specification!$I$15,IF(J252=3,Specification!$I$16)))</f>
        <v>578.8367922628039</v>
      </c>
      <c r="I252">
        <v>0</v>
      </c>
      <c r="J252">
        <v>3</v>
      </c>
      <c r="K252">
        <f>IF(J252=1,VLOOKUP(B252,RPM!$F$2:$H$62,3,TRUE),IF(J252=2,VLOOKUP(B252,RPM!$I$2:$K$62,3,TRUE),IF(J252=3,VLOOKUP(B252,RPM!$L$2:$N$62,3,TRUE))))</f>
        <v>4200</v>
      </c>
      <c r="L252">
        <f t="shared" si="29"/>
        <v>22.656442219950613</v>
      </c>
      <c r="M252">
        <f t="shared" si="28"/>
        <v>0</v>
      </c>
      <c r="N252">
        <f>VLOOKUP(K252,RPM!$A$2:$D$62,4,FALSE)</f>
        <v>18.835642857142858</v>
      </c>
      <c r="O252">
        <f>VLOOKUP(K252,RPM!$A$2:$D$62,3,FALSE)</f>
        <v>11.1</v>
      </c>
      <c r="P252">
        <f t="shared" si="30"/>
        <v>14.045738878571429</v>
      </c>
      <c r="Q252" cm="1">
        <f t="array" ref="Q252">_xlfn.XLOOKUP(O252,BSFC!$A$2:$A$24,_xlfn.XLOOKUP(K252,BSFC!$B$2:$O$2,BSFC!$B$2:$O$24,,-1),,-1)</f>
        <v>340</v>
      </c>
      <c r="R252">
        <f t="shared" si="31"/>
        <v>1.3265420051984127</v>
      </c>
      <c r="S252">
        <f t="shared" si="34"/>
        <v>2.9092058376107156E-4</v>
      </c>
      <c r="T252">
        <f t="shared" si="35"/>
        <v>9.8912998478764336E-2</v>
      </c>
      <c r="U252">
        <f t="shared" si="36"/>
        <v>28.848996041358504</v>
      </c>
    </row>
    <row r="253" spans="1:21">
      <c r="A253">
        <f t="shared" si="32"/>
        <v>252</v>
      </c>
      <c r="B253">
        <f t="shared" si="33"/>
        <v>13.411199999999999</v>
      </c>
      <c r="C253" s="2">
        <f>Specification!$G$30</f>
        <v>109.96225200000001</v>
      </c>
      <c r="D253">
        <f>0.5*Specification!$K$4*Track!B253^2*Specification!$K$3*Specification!$K$2</f>
        <v>93.159842569492653</v>
      </c>
      <c r="E253">
        <v>0</v>
      </c>
      <c r="F253">
        <f>Specification!$C$23*9.81*SIN((E253*PI()/180))</f>
        <v>0</v>
      </c>
      <c r="G253" s="2">
        <f>IF(J253=1,VLOOKUP(K253,RPM!$E$2:$H$62,3,FALSE)-F253-E253-D253,IF(J253=2,VLOOKUP(K253,RPM!$H$2:$K$62,3,FALSE)-F253-E253-D253,IF(J253=3,VLOOKUP(K253,RPM!$K$2:$N$62,3,FALSE)-F253-E253-D253)))</f>
        <v>529.75118105255456</v>
      </c>
      <c r="H253" s="2">
        <f>IF(J253=1,Specification!$I$14,IF(J253=2,Specification!$I$15,IF(J253=3,Specification!$I$16)))</f>
        <v>578.8367922628039</v>
      </c>
      <c r="I253">
        <v>0</v>
      </c>
      <c r="J253">
        <v>3</v>
      </c>
      <c r="K253">
        <f>IF(J253=1,VLOOKUP(B253,RPM!$F$2:$H$62,3,TRUE),IF(J253=2,VLOOKUP(B253,RPM!$I$2:$K$62,3,TRUE),IF(J253=3,VLOOKUP(B253,RPM!$L$2:$N$62,3,TRUE))))</f>
        <v>4200</v>
      </c>
      <c r="L253">
        <f t="shared" si="29"/>
        <v>22.731006763019092</v>
      </c>
      <c r="M253">
        <f t="shared" si="28"/>
        <v>0</v>
      </c>
      <c r="N253">
        <f>VLOOKUP(K253,RPM!$A$2:$D$62,4,FALSE)</f>
        <v>18.835642857142858</v>
      </c>
      <c r="O253">
        <f>VLOOKUP(K253,RPM!$A$2:$D$62,3,FALSE)</f>
        <v>11.1</v>
      </c>
      <c r="P253">
        <f t="shared" si="30"/>
        <v>14.045738878571429</v>
      </c>
      <c r="Q253" cm="1">
        <f t="array" ref="Q253">_xlfn.XLOOKUP(O253,BSFC!$A$2:$A$24,_xlfn.XLOOKUP(K253,BSFC!$B$2:$O$2,BSFC!$B$2:$O$24,,-1),,-1)</f>
        <v>340</v>
      </c>
      <c r="R253">
        <f t="shared" si="31"/>
        <v>1.3265420051984127</v>
      </c>
      <c r="S253">
        <f t="shared" si="34"/>
        <v>2.9092058376107156E-4</v>
      </c>
      <c r="T253">
        <f t="shared" si="35"/>
        <v>9.8912998478764336E-2</v>
      </c>
      <c r="U253">
        <f t="shared" si="36"/>
        <v>28.947909039837267</v>
      </c>
    </row>
    <row r="254" spans="1:21">
      <c r="A254">
        <f t="shared" si="32"/>
        <v>253</v>
      </c>
      <c r="B254">
        <f t="shared" si="33"/>
        <v>13.411199999999999</v>
      </c>
      <c r="C254" s="2">
        <f>Specification!$G$30</f>
        <v>109.96225200000001</v>
      </c>
      <c r="D254">
        <f>0.5*Specification!$K$4*Track!B254^2*Specification!$K$3*Specification!$K$2</f>
        <v>93.159842569492653</v>
      </c>
      <c r="E254">
        <v>0</v>
      </c>
      <c r="F254">
        <f>Specification!$C$23*9.81*SIN((E254*PI()/180))</f>
        <v>0</v>
      </c>
      <c r="G254" s="2">
        <f>IF(J254=1,VLOOKUP(K254,RPM!$E$2:$H$62,3,FALSE)-F254-E254-D254,IF(J254=2,VLOOKUP(K254,RPM!$H$2:$K$62,3,FALSE)-F254-E254-D254,IF(J254=3,VLOOKUP(K254,RPM!$K$2:$N$62,3,FALSE)-F254-E254-D254)))</f>
        <v>529.75118105255456</v>
      </c>
      <c r="H254" s="2">
        <f>IF(J254=1,Specification!$I$14,IF(J254=2,Specification!$I$15,IF(J254=3,Specification!$I$16)))</f>
        <v>578.8367922628039</v>
      </c>
      <c r="I254">
        <v>0</v>
      </c>
      <c r="J254">
        <v>3</v>
      </c>
      <c r="K254">
        <f>IF(J254=1,VLOOKUP(B254,RPM!$F$2:$H$62,3,TRUE),IF(J254=2,VLOOKUP(B254,RPM!$I$2:$K$62,3,TRUE),IF(J254=3,VLOOKUP(B254,RPM!$L$2:$N$62,3,TRUE))))</f>
        <v>4200</v>
      </c>
      <c r="L254">
        <f t="shared" si="29"/>
        <v>22.805571306087572</v>
      </c>
      <c r="M254">
        <f t="shared" si="28"/>
        <v>0</v>
      </c>
      <c r="N254">
        <f>VLOOKUP(K254,RPM!$A$2:$D$62,4,FALSE)</f>
        <v>18.835642857142858</v>
      </c>
      <c r="O254">
        <f>VLOOKUP(K254,RPM!$A$2:$D$62,3,FALSE)</f>
        <v>11.1</v>
      </c>
      <c r="P254">
        <f t="shared" si="30"/>
        <v>14.045738878571429</v>
      </c>
      <c r="Q254" cm="1">
        <f t="array" ref="Q254">_xlfn.XLOOKUP(O254,BSFC!$A$2:$A$24,_xlfn.XLOOKUP(K254,BSFC!$B$2:$O$2,BSFC!$B$2:$O$24,,-1),,-1)</f>
        <v>340</v>
      </c>
      <c r="R254">
        <f t="shared" si="31"/>
        <v>1.3265420051984127</v>
      </c>
      <c r="S254">
        <f t="shared" si="34"/>
        <v>2.9092058376107156E-4</v>
      </c>
      <c r="T254">
        <f t="shared" si="35"/>
        <v>9.8912998478764336E-2</v>
      </c>
      <c r="U254">
        <f t="shared" si="36"/>
        <v>29.04682203831603</v>
      </c>
    </row>
    <row r="255" spans="1:21">
      <c r="A255">
        <f t="shared" si="32"/>
        <v>254</v>
      </c>
      <c r="B255">
        <f t="shared" si="33"/>
        <v>13.411199999999999</v>
      </c>
      <c r="C255" s="2">
        <f>Specification!$G$30</f>
        <v>109.96225200000001</v>
      </c>
      <c r="D255">
        <f>0.5*Specification!$K$4*Track!B255^2*Specification!$K$3*Specification!$K$2</f>
        <v>93.159842569492653</v>
      </c>
      <c r="E255">
        <v>0</v>
      </c>
      <c r="F255">
        <f>Specification!$C$23*9.81*SIN((E255*PI()/180))</f>
        <v>0</v>
      </c>
      <c r="G255" s="2">
        <f>IF(J255=1,VLOOKUP(K255,RPM!$E$2:$H$62,3,FALSE)-F255-E255-D255,IF(J255=2,VLOOKUP(K255,RPM!$H$2:$K$62,3,FALSE)-F255-E255-D255,IF(J255=3,VLOOKUP(K255,RPM!$K$2:$N$62,3,FALSE)-F255-E255-D255)))</f>
        <v>529.75118105255456</v>
      </c>
      <c r="H255" s="2">
        <f>IF(J255=1,Specification!$I$14,IF(J255=2,Specification!$I$15,IF(J255=3,Specification!$I$16)))</f>
        <v>578.8367922628039</v>
      </c>
      <c r="I255">
        <v>0</v>
      </c>
      <c r="J255">
        <v>3</v>
      </c>
      <c r="K255">
        <f>IF(J255=1,VLOOKUP(B255,RPM!$F$2:$H$62,3,TRUE),IF(J255=2,VLOOKUP(B255,RPM!$I$2:$K$62,3,TRUE),IF(J255=3,VLOOKUP(B255,RPM!$L$2:$N$62,3,TRUE))))</f>
        <v>4200</v>
      </c>
      <c r="L255">
        <f t="shared" si="29"/>
        <v>22.880135849156051</v>
      </c>
      <c r="M255">
        <f t="shared" si="28"/>
        <v>0</v>
      </c>
      <c r="N255">
        <f>VLOOKUP(K255,RPM!$A$2:$D$62,4,FALSE)</f>
        <v>18.835642857142858</v>
      </c>
      <c r="O255">
        <f>VLOOKUP(K255,RPM!$A$2:$D$62,3,FALSE)</f>
        <v>11.1</v>
      </c>
      <c r="P255">
        <f t="shared" si="30"/>
        <v>14.045738878571429</v>
      </c>
      <c r="Q255" cm="1">
        <f t="array" ref="Q255">_xlfn.XLOOKUP(O255,BSFC!$A$2:$A$24,_xlfn.XLOOKUP(K255,BSFC!$B$2:$O$2,BSFC!$B$2:$O$24,,-1),,-1)</f>
        <v>340</v>
      </c>
      <c r="R255">
        <f t="shared" si="31"/>
        <v>1.3265420051984127</v>
      </c>
      <c r="S255">
        <f t="shared" si="34"/>
        <v>2.9092058376107156E-4</v>
      </c>
      <c r="T255">
        <f t="shared" si="35"/>
        <v>9.8912998478764336E-2</v>
      </c>
      <c r="U255">
        <f t="shared" si="36"/>
        <v>29.145735036794793</v>
      </c>
    </row>
    <row r="256" spans="1:21">
      <c r="A256">
        <f t="shared" si="32"/>
        <v>255</v>
      </c>
      <c r="B256">
        <f t="shared" si="33"/>
        <v>13.411199999999999</v>
      </c>
      <c r="C256" s="2">
        <f>Specification!$G$30</f>
        <v>109.96225200000001</v>
      </c>
      <c r="D256">
        <f>0.5*Specification!$K$4*Track!B256^2*Specification!$K$3*Specification!$K$2</f>
        <v>93.159842569492653</v>
      </c>
      <c r="E256">
        <v>0</v>
      </c>
      <c r="F256">
        <f>Specification!$C$23*9.81*SIN((E256*PI()/180))</f>
        <v>0</v>
      </c>
      <c r="G256" s="2">
        <f>IF(J256=1,VLOOKUP(K256,RPM!$E$2:$H$62,3,FALSE)-F256-E256-D256,IF(J256=2,VLOOKUP(K256,RPM!$H$2:$K$62,3,FALSE)-F256-E256-D256,IF(J256=3,VLOOKUP(K256,RPM!$K$2:$N$62,3,FALSE)-F256-E256-D256)))</f>
        <v>529.75118105255456</v>
      </c>
      <c r="H256" s="2">
        <f>IF(J256=1,Specification!$I$14,IF(J256=2,Specification!$I$15,IF(J256=3,Specification!$I$16)))</f>
        <v>578.8367922628039</v>
      </c>
      <c r="I256">
        <v>0</v>
      </c>
      <c r="J256">
        <v>3</v>
      </c>
      <c r="K256">
        <f>IF(J256=1,VLOOKUP(B256,RPM!$F$2:$H$62,3,TRUE),IF(J256=2,VLOOKUP(B256,RPM!$I$2:$K$62,3,TRUE),IF(J256=3,VLOOKUP(B256,RPM!$L$2:$N$62,3,TRUE))))</f>
        <v>4200</v>
      </c>
      <c r="L256">
        <f t="shared" si="29"/>
        <v>22.954700392224531</v>
      </c>
      <c r="M256">
        <f t="shared" si="28"/>
        <v>0</v>
      </c>
      <c r="N256">
        <f>VLOOKUP(K256,RPM!$A$2:$D$62,4,FALSE)</f>
        <v>18.835642857142858</v>
      </c>
      <c r="O256">
        <f>VLOOKUP(K256,RPM!$A$2:$D$62,3,FALSE)</f>
        <v>11.1</v>
      </c>
      <c r="P256">
        <f t="shared" si="30"/>
        <v>14.045738878571429</v>
      </c>
      <c r="Q256" cm="1">
        <f t="array" ref="Q256">_xlfn.XLOOKUP(O256,BSFC!$A$2:$A$24,_xlfn.XLOOKUP(K256,BSFC!$B$2:$O$2,BSFC!$B$2:$O$24,,-1),,-1)</f>
        <v>340</v>
      </c>
      <c r="R256">
        <f t="shared" si="31"/>
        <v>1.3265420051984127</v>
      </c>
      <c r="S256">
        <f t="shared" si="34"/>
        <v>2.9092058376107156E-4</v>
      </c>
      <c r="T256">
        <f t="shared" si="35"/>
        <v>9.8912998478764336E-2</v>
      </c>
      <c r="U256">
        <f t="shared" si="36"/>
        <v>29.244648035273556</v>
      </c>
    </row>
    <row r="257" spans="1:21">
      <c r="A257">
        <f t="shared" si="32"/>
        <v>256</v>
      </c>
      <c r="B257">
        <f t="shared" si="33"/>
        <v>13.411199999999999</v>
      </c>
      <c r="C257" s="2">
        <f>Specification!$G$30</f>
        <v>109.96225200000001</v>
      </c>
      <c r="D257">
        <f>0.5*Specification!$K$4*Track!B257^2*Specification!$K$3*Specification!$K$2</f>
        <v>93.159842569492653</v>
      </c>
      <c r="E257">
        <v>0</v>
      </c>
      <c r="F257">
        <f>Specification!$C$23*9.81*SIN((E257*PI()/180))</f>
        <v>0</v>
      </c>
      <c r="G257" s="2">
        <f>IF(J257=1,VLOOKUP(K257,RPM!$E$2:$H$62,3,FALSE)-F257-E257-D257,IF(J257=2,VLOOKUP(K257,RPM!$H$2:$K$62,3,FALSE)-F257-E257-D257,IF(J257=3,VLOOKUP(K257,RPM!$K$2:$N$62,3,FALSE)-F257-E257-D257)))</f>
        <v>529.75118105255456</v>
      </c>
      <c r="H257" s="2">
        <f>IF(J257=1,Specification!$I$14,IF(J257=2,Specification!$I$15,IF(J257=3,Specification!$I$16)))</f>
        <v>578.8367922628039</v>
      </c>
      <c r="I257">
        <v>0</v>
      </c>
      <c r="J257">
        <v>3</v>
      </c>
      <c r="K257">
        <f>IF(J257=1,VLOOKUP(B257,RPM!$F$2:$H$62,3,TRUE),IF(J257=2,VLOOKUP(B257,RPM!$I$2:$K$62,3,TRUE),IF(J257=3,VLOOKUP(B257,RPM!$L$2:$N$62,3,TRUE))))</f>
        <v>4200</v>
      </c>
      <c r="L257">
        <f t="shared" si="29"/>
        <v>23.029264935293011</v>
      </c>
      <c r="M257">
        <f t="shared" si="28"/>
        <v>0</v>
      </c>
      <c r="N257">
        <f>VLOOKUP(K257,RPM!$A$2:$D$62,4,FALSE)</f>
        <v>18.835642857142858</v>
      </c>
      <c r="O257">
        <f>VLOOKUP(K257,RPM!$A$2:$D$62,3,FALSE)</f>
        <v>11.1</v>
      </c>
      <c r="P257">
        <f t="shared" si="30"/>
        <v>14.045738878571429</v>
      </c>
      <c r="Q257" cm="1">
        <f t="array" ref="Q257">_xlfn.XLOOKUP(O257,BSFC!$A$2:$A$24,_xlfn.XLOOKUP(K257,BSFC!$B$2:$O$2,BSFC!$B$2:$O$24,,-1),,-1)</f>
        <v>340</v>
      </c>
      <c r="R257">
        <f t="shared" si="31"/>
        <v>1.3265420051984127</v>
      </c>
      <c r="S257">
        <f t="shared" si="34"/>
        <v>2.9092058376107156E-4</v>
      </c>
      <c r="T257">
        <f t="shared" si="35"/>
        <v>9.8912998478764336E-2</v>
      </c>
      <c r="U257">
        <f t="shared" si="36"/>
        <v>29.343561033752319</v>
      </c>
    </row>
    <row r="258" spans="1:21">
      <c r="A258">
        <f t="shared" si="32"/>
        <v>257</v>
      </c>
      <c r="B258">
        <f t="shared" si="33"/>
        <v>13.411199999999999</v>
      </c>
      <c r="C258" s="2">
        <f>Specification!$G$30</f>
        <v>109.96225200000001</v>
      </c>
      <c r="D258">
        <f>0.5*Specification!$K$4*Track!B258^2*Specification!$K$3*Specification!$K$2</f>
        <v>93.159842569492653</v>
      </c>
      <c r="E258">
        <v>0</v>
      </c>
      <c r="F258">
        <f>Specification!$C$23*9.81*SIN((E258*PI()/180))</f>
        <v>0</v>
      </c>
      <c r="G258" s="2">
        <f>IF(J258=1,VLOOKUP(K258,RPM!$E$2:$H$62,3,FALSE)-F258-E258-D258,IF(J258=2,VLOOKUP(K258,RPM!$H$2:$K$62,3,FALSE)-F258-E258-D258,IF(J258=3,VLOOKUP(K258,RPM!$K$2:$N$62,3,FALSE)-F258-E258-D258)))</f>
        <v>529.75118105255456</v>
      </c>
      <c r="H258" s="2">
        <f>IF(J258=1,Specification!$I$14,IF(J258=2,Specification!$I$15,IF(J258=3,Specification!$I$16)))</f>
        <v>578.8367922628039</v>
      </c>
      <c r="I258">
        <v>0</v>
      </c>
      <c r="J258">
        <v>3</v>
      </c>
      <c r="K258">
        <f>IF(J258=1,VLOOKUP(B258,RPM!$F$2:$H$62,3,TRUE),IF(J258=2,VLOOKUP(B258,RPM!$I$2:$K$62,3,TRUE),IF(J258=3,VLOOKUP(B258,RPM!$L$2:$N$62,3,TRUE))))</f>
        <v>4200</v>
      </c>
      <c r="L258">
        <f t="shared" si="29"/>
        <v>23.10382947836149</v>
      </c>
      <c r="M258">
        <f t="shared" ref="M258:M321" si="37">TAN(E258*PI()/180)+M257</f>
        <v>0</v>
      </c>
      <c r="N258">
        <f>VLOOKUP(K258,RPM!$A$2:$D$62,4,FALSE)</f>
        <v>18.835642857142858</v>
      </c>
      <c r="O258">
        <f>VLOOKUP(K258,RPM!$A$2:$D$62,3,FALSE)</f>
        <v>11.1</v>
      </c>
      <c r="P258">
        <f t="shared" si="30"/>
        <v>14.045738878571429</v>
      </c>
      <c r="Q258" cm="1">
        <f t="array" ref="Q258">_xlfn.XLOOKUP(O258,BSFC!$A$2:$A$24,_xlfn.XLOOKUP(K258,BSFC!$B$2:$O$2,BSFC!$B$2:$O$24,,-1),,-1)</f>
        <v>340</v>
      </c>
      <c r="R258">
        <f t="shared" si="31"/>
        <v>1.3265420051984127</v>
      </c>
      <c r="S258">
        <f t="shared" si="34"/>
        <v>2.9092058376107156E-4</v>
      </c>
      <c r="T258">
        <f t="shared" si="35"/>
        <v>9.8912998478764336E-2</v>
      </c>
      <c r="U258">
        <f t="shared" si="36"/>
        <v>29.442474032231083</v>
      </c>
    </row>
    <row r="259" spans="1:21">
      <c r="A259">
        <f t="shared" si="32"/>
        <v>258</v>
      </c>
      <c r="B259">
        <f t="shared" si="33"/>
        <v>13.411199999999999</v>
      </c>
      <c r="C259" s="2">
        <f>Specification!$G$30</f>
        <v>109.96225200000001</v>
      </c>
      <c r="D259">
        <f>0.5*Specification!$K$4*Track!B259^2*Specification!$K$3*Specification!$K$2</f>
        <v>93.159842569492653</v>
      </c>
      <c r="E259">
        <v>0</v>
      </c>
      <c r="F259">
        <f>Specification!$C$23*9.81*SIN((E259*PI()/180))</f>
        <v>0</v>
      </c>
      <c r="G259" s="2">
        <f>IF(J259=1,VLOOKUP(K259,RPM!$E$2:$H$62,3,FALSE)-F259-E259-D259,IF(J259=2,VLOOKUP(K259,RPM!$H$2:$K$62,3,FALSE)-F259-E259-D259,IF(J259=3,VLOOKUP(K259,RPM!$K$2:$N$62,3,FALSE)-F259-E259-D259)))</f>
        <v>529.75118105255456</v>
      </c>
      <c r="H259" s="2">
        <f>IF(J259=1,Specification!$I$14,IF(J259=2,Specification!$I$15,IF(J259=3,Specification!$I$16)))</f>
        <v>578.8367922628039</v>
      </c>
      <c r="I259">
        <v>0</v>
      </c>
      <c r="J259">
        <v>3</v>
      </c>
      <c r="K259">
        <f>IF(J259=1,VLOOKUP(B259,RPM!$F$2:$H$62,3,TRUE),IF(J259=2,VLOOKUP(B259,RPM!$I$2:$K$62,3,TRUE),IF(J259=3,VLOOKUP(B259,RPM!$L$2:$N$62,3,TRUE))))</f>
        <v>4200</v>
      </c>
      <c r="L259">
        <f t="shared" ref="L259:L322" si="38">IF(I259=0,ABS(1/B259)+L258,ABS((B260-B259)/I259)+L258)</f>
        <v>23.17839402142997</v>
      </c>
      <c r="M259">
        <f t="shared" si="37"/>
        <v>0</v>
      </c>
      <c r="N259">
        <f>VLOOKUP(K259,RPM!$A$2:$D$62,4,FALSE)</f>
        <v>18.835642857142858</v>
      </c>
      <c r="O259">
        <f>VLOOKUP(K259,RPM!$A$2:$D$62,3,FALSE)</f>
        <v>11.1</v>
      </c>
      <c r="P259">
        <f t="shared" ref="P259:P322" si="39">N259*0.7457</f>
        <v>14.045738878571429</v>
      </c>
      <c r="Q259" cm="1">
        <f t="array" ref="Q259">_xlfn.XLOOKUP(O259,BSFC!$A$2:$A$24,_xlfn.XLOOKUP(K259,BSFC!$B$2:$O$2,BSFC!$B$2:$O$24,,-1),,-1)</f>
        <v>340</v>
      </c>
      <c r="R259">
        <f t="shared" ref="R259:R322" si="40">Q259*P259/3600</f>
        <v>1.3265420051984127</v>
      </c>
      <c r="S259">
        <f t="shared" si="34"/>
        <v>2.9092058376107156E-4</v>
      </c>
      <c r="T259">
        <f t="shared" si="35"/>
        <v>9.8912998478764336E-2</v>
      </c>
      <c r="U259">
        <f t="shared" si="36"/>
        <v>29.541387030709846</v>
      </c>
    </row>
    <row r="260" spans="1:21">
      <c r="A260">
        <f t="shared" ref="A260:A323" si="41">A259+1</f>
        <v>259</v>
      </c>
      <c r="B260">
        <f t="shared" ref="B260:B323" si="42">IF(SQRT(B259^2+2*I259)&gt;13.4112,13.4112,SQRT(B259^2+2*I259))</f>
        <v>13.411199999999999</v>
      </c>
      <c r="C260" s="2">
        <f>Specification!$G$30</f>
        <v>109.96225200000001</v>
      </c>
      <c r="D260">
        <f>0.5*Specification!$K$4*Track!B260^2*Specification!$K$3*Specification!$K$2</f>
        <v>93.159842569492653</v>
      </c>
      <c r="E260">
        <v>0</v>
      </c>
      <c r="F260">
        <f>Specification!$C$23*9.81*SIN((E260*PI()/180))</f>
        <v>0</v>
      </c>
      <c r="G260" s="2">
        <f>IF(J260=1,VLOOKUP(K260,RPM!$E$2:$H$62,3,FALSE)-F260-E260-D260,IF(J260=2,VLOOKUP(K260,RPM!$H$2:$K$62,3,FALSE)-F260-E260-D260,IF(J260=3,VLOOKUP(K260,RPM!$K$2:$N$62,3,FALSE)-F260-E260-D260)))</f>
        <v>529.75118105255456</v>
      </c>
      <c r="H260" s="2">
        <f>IF(J260=1,Specification!$I$14,IF(J260=2,Specification!$I$15,IF(J260=3,Specification!$I$16)))</f>
        <v>578.8367922628039</v>
      </c>
      <c r="I260">
        <v>0</v>
      </c>
      <c r="J260">
        <v>3</v>
      </c>
      <c r="K260">
        <f>IF(J260=1,VLOOKUP(B260,RPM!$F$2:$H$62,3,TRUE),IF(J260=2,VLOOKUP(B260,RPM!$I$2:$K$62,3,TRUE),IF(J260=3,VLOOKUP(B260,RPM!$L$2:$N$62,3,TRUE))))</f>
        <v>4200</v>
      </c>
      <c r="L260">
        <f t="shared" si="38"/>
        <v>23.252958564498449</v>
      </c>
      <c r="M260">
        <f t="shared" si="37"/>
        <v>0</v>
      </c>
      <c r="N260">
        <f>VLOOKUP(K260,RPM!$A$2:$D$62,4,FALSE)</f>
        <v>18.835642857142858</v>
      </c>
      <c r="O260">
        <f>VLOOKUP(K260,RPM!$A$2:$D$62,3,FALSE)</f>
        <v>11.1</v>
      </c>
      <c r="P260">
        <f t="shared" si="39"/>
        <v>14.045738878571429</v>
      </c>
      <c r="Q260" cm="1">
        <f t="array" ref="Q260">_xlfn.XLOOKUP(O260,BSFC!$A$2:$A$24,_xlfn.XLOOKUP(K260,BSFC!$B$2:$O$2,BSFC!$B$2:$O$24,,-1),,-1)</f>
        <v>340</v>
      </c>
      <c r="R260">
        <f t="shared" si="40"/>
        <v>1.3265420051984127</v>
      </c>
      <c r="S260">
        <f t="shared" ref="S260:S323" si="43">(L260-L259)/3600*P260</f>
        <v>2.9092058376107156E-4</v>
      </c>
      <c r="T260">
        <f t="shared" ref="T260:T323" si="44">S260*Q260</f>
        <v>9.8912998478764336E-2</v>
      </c>
      <c r="U260">
        <f t="shared" ref="U260:U323" si="45">U259+T260</f>
        <v>29.640300029188609</v>
      </c>
    </row>
    <row r="261" spans="1:21">
      <c r="A261">
        <f t="shared" si="41"/>
        <v>260</v>
      </c>
      <c r="B261">
        <f t="shared" si="42"/>
        <v>13.411199999999999</v>
      </c>
      <c r="C261" s="2">
        <f>Specification!$G$30</f>
        <v>109.96225200000001</v>
      </c>
      <c r="D261">
        <f>0.5*Specification!$K$4*Track!B261^2*Specification!$K$3*Specification!$K$2</f>
        <v>93.159842569492653</v>
      </c>
      <c r="E261">
        <v>0</v>
      </c>
      <c r="F261">
        <f>Specification!$C$23*9.81*SIN((E261*PI()/180))</f>
        <v>0</v>
      </c>
      <c r="G261" s="2">
        <f>IF(J261=1,VLOOKUP(K261,RPM!$E$2:$H$62,3,FALSE)-F261-E261-D261,IF(J261=2,VLOOKUP(K261,RPM!$H$2:$K$62,3,FALSE)-F261-E261-D261,IF(J261=3,VLOOKUP(K261,RPM!$K$2:$N$62,3,FALSE)-F261-E261-D261)))</f>
        <v>529.75118105255456</v>
      </c>
      <c r="H261" s="2">
        <f>IF(J261=1,Specification!$I$14,IF(J261=2,Specification!$I$15,IF(J261=3,Specification!$I$16)))</f>
        <v>578.8367922628039</v>
      </c>
      <c r="I261">
        <v>0</v>
      </c>
      <c r="J261">
        <v>3</v>
      </c>
      <c r="K261">
        <f>IF(J261=1,VLOOKUP(B261,RPM!$F$2:$H$62,3,TRUE),IF(J261=2,VLOOKUP(B261,RPM!$I$2:$K$62,3,TRUE),IF(J261=3,VLOOKUP(B261,RPM!$L$2:$N$62,3,TRUE))))</f>
        <v>4200</v>
      </c>
      <c r="L261">
        <f t="shared" si="38"/>
        <v>23.327523107566929</v>
      </c>
      <c r="M261">
        <f t="shared" si="37"/>
        <v>0</v>
      </c>
      <c r="N261">
        <f>VLOOKUP(K261,RPM!$A$2:$D$62,4,FALSE)</f>
        <v>18.835642857142858</v>
      </c>
      <c r="O261">
        <f>VLOOKUP(K261,RPM!$A$2:$D$62,3,FALSE)</f>
        <v>11.1</v>
      </c>
      <c r="P261">
        <f t="shared" si="39"/>
        <v>14.045738878571429</v>
      </c>
      <c r="Q261" cm="1">
        <f t="array" ref="Q261">_xlfn.XLOOKUP(O261,BSFC!$A$2:$A$24,_xlfn.XLOOKUP(K261,BSFC!$B$2:$O$2,BSFC!$B$2:$O$24,,-1),,-1)</f>
        <v>340</v>
      </c>
      <c r="R261">
        <f t="shared" si="40"/>
        <v>1.3265420051984127</v>
      </c>
      <c r="S261">
        <f t="shared" si="43"/>
        <v>2.9092058376107156E-4</v>
      </c>
      <c r="T261">
        <f t="shared" si="44"/>
        <v>9.8912998478764336E-2</v>
      </c>
      <c r="U261">
        <f t="shared" si="45"/>
        <v>29.739213027667372</v>
      </c>
    </row>
    <row r="262" spans="1:21">
      <c r="A262">
        <f t="shared" si="41"/>
        <v>261</v>
      </c>
      <c r="B262">
        <f t="shared" si="42"/>
        <v>13.411199999999999</v>
      </c>
      <c r="C262" s="2">
        <f>Specification!$G$30</f>
        <v>109.96225200000001</v>
      </c>
      <c r="D262">
        <f>0.5*Specification!$K$4*Track!B262^2*Specification!$K$3*Specification!$K$2</f>
        <v>93.159842569492653</v>
      </c>
      <c r="E262">
        <v>0</v>
      </c>
      <c r="F262">
        <f>Specification!$C$23*9.81*SIN((E262*PI()/180))</f>
        <v>0</v>
      </c>
      <c r="G262" s="2">
        <f>IF(J262=1,VLOOKUP(K262,RPM!$E$2:$H$62,3,FALSE)-F262-E262-D262,IF(J262=2,VLOOKUP(K262,RPM!$H$2:$K$62,3,FALSE)-F262-E262-D262,IF(J262=3,VLOOKUP(K262,RPM!$K$2:$N$62,3,FALSE)-F262-E262-D262)))</f>
        <v>529.75118105255456</v>
      </c>
      <c r="H262" s="2">
        <f>IF(J262=1,Specification!$I$14,IF(J262=2,Specification!$I$15,IF(J262=3,Specification!$I$16)))</f>
        <v>578.8367922628039</v>
      </c>
      <c r="I262">
        <v>0</v>
      </c>
      <c r="J262">
        <v>3</v>
      </c>
      <c r="K262">
        <f>IF(J262=1,VLOOKUP(B262,RPM!$F$2:$H$62,3,TRUE),IF(J262=2,VLOOKUP(B262,RPM!$I$2:$K$62,3,TRUE),IF(J262=3,VLOOKUP(B262,RPM!$L$2:$N$62,3,TRUE))))</f>
        <v>4200</v>
      </c>
      <c r="L262">
        <f t="shared" si="38"/>
        <v>23.402087650635409</v>
      </c>
      <c r="M262">
        <f t="shared" si="37"/>
        <v>0</v>
      </c>
      <c r="N262">
        <f>VLOOKUP(K262,RPM!$A$2:$D$62,4,FALSE)</f>
        <v>18.835642857142858</v>
      </c>
      <c r="O262">
        <f>VLOOKUP(K262,RPM!$A$2:$D$62,3,FALSE)</f>
        <v>11.1</v>
      </c>
      <c r="P262">
        <f t="shared" si="39"/>
        <v>14.045738878571429</v>
      </c>
      <c r="Q262" cm="1">
        <f t="array" ref="Q262">_xlfn.XLOOKUP(O262,BSFC!$A$2:$A$24,_xlfn.XLOOKUP(K262,BSFC!$B$2:$O$2,BSFC!$B$2:$O$24,,-1),,-1)</f>
        <v>340</v>
      </c>
      <c r="R262">
        <f t="shared" si="40"/>
        <v>1.3265420051984127</v>
      </c>
      <c r="S262">
        <f t="shared" si="43"/>
        <v>2.9092058376107156E-4</v>
      </c>
      <c r="T262">
        <f t="shared" si="44"/>
        <v>9.8912998478764336E-2</v>
      </c>
      <c r="U262">
        <f t="shared" si="45"/>
        <v>29.838126026146135</v>
      </c>
    </row>
    <row r="263" spans="1:21">
      <c r="A263">
        <f t="shared" si="41"/>
        <v>262</v>
      </c>
      <c r="B263">
        <f t="shared" si="42"/>
        <v>13.411199999999999</v>
      </c>
      <c r="C263" s="2">
        <f>Specification!$G$30</f>
        <v>109.96225200000001</v>
      </c>
      <c r="D263">
        <f>0.5*Specification!$K$4*Track!B263^2*Specification!$K$3*Specification!$K$2</f>
        <v>93.159842569492653</v>
      </c>
      <c r="E263">
        <v>0</v>
      </c>
      <c r="F263">
        <f>Specification!$C$23*9.81*SIN((E263*PI()/180))</f>
        <v>0</v>
      </c>
      <c r="G263" s="2">
        <f>IF(J263=1,VLOOKUP(K263,RPM!$E$2:$H$62,3,FALSE)-F263-E263-D263,IF(J263=2,VLOOKUP(K263,RPM!$H$2:$K$62,3,FALSE)-F263-E263-D263,IF(J263=3,VLOOKUP(K263,RPM!$K$2:$N$62,3,FALSE)-F263-E263-D263)))</f>
        <v>529.75118105255456</v>
      </c>
      <c r="H263" s="2">
        <f>IF(J263=1,Specification!$I$14,IF(J263=2,Specification!$I$15,IF(J263=3,Specification!$I$16)))</f>
        <v>578.8367922628039</v>
      </c>
      <c r="I263">
        <v>0</v>
      </c>
      <c r="J263">
        <v>3</v>
      </c>
      <c r="K263">
        <f>IF(J263=1,VLOOKUP(B263,RPM!$F$2:$H$62,3,TRUE),IF(J263=2,VLOOKUP(B263,RPM!$I$2:$K$62,3,TRUE),IF(J263=3,VLOOKUP(B263,RPM!$L$2:$N$62,3,TRUE))))</f>
        <v>4200</v>
      </c>
      <c r="L263">
        <f t="shared" si="38"/>
        <v>23.476652193703888</v>
      </c>
      <c r="M263">
        <f t="shared" si="37"/>
        <v>0</v>
      </c>
      <c r="N263">
        <f>VLOOKUP(K263,RPM!$A$2:$D$62,4,FALSE)</f>
        <v>18.835642857142858</v>
      </c>
      <c r="O263">
        <f>VLOOKUP(K263,RPM!$A$2:$D$62,3,FALSE)</f>
        <v>11.1</v>
      </c>
      <c r="P263">
        <f t="shared" si="39"/>
        <v>14.045738878571429</v>
      </c>
      <c r="Q263" cm="1">
        <f t="array" ref="Q263">_xlfn.XLOOKUP(O263,BSFC!$A$2:$A$24,_xlfn.XLOOKUP(K263,BSFC!$B$2:$O$2,BSFC!$B$2:$O$24,,-1),,-1)</f>
        <v>340</v>
      </c>
      <c r="R263">
        <f t="shared" si="40"/>
        <v>1.3265420051984127</v>
      </c>
      <c r="S263">
        <f t="shared" si="43"/>
        <v>2.9092058376107156E-4</v>
      </c>
      <c r="T263">
        <f t="shared" si="44"/>
        <v>9.8912998478764336E-2</v>
      </c>
      <c r="U263">
        <f t="shared" si="45"/>
        <v>29.937039024624898</v>
      </c>
    </row>
    <row r="264" spans="1:21">
      <c r="A264">
        <f t="shared" si="41"/>
        <v>263</v>
      </c>
      <c r="B264">
        <f t="shared" si="42"/>
        <v>13.411199999999999</v>
      </c>
      <c r="C264" s="2">
        <f>Specification!$G$30</f>
        <v>109.96225200000001</v>
      </c>
      <c r="D264">
        <f>0.5*Specification!$K$4*Track!B264^2*Specification!$K$3*Specification!$K$2</f>
        <v>93.159842569492653</v>
      </c>
      <c r="E264">
        <v>0</v>
      </c>
      <c r="F264">
        <f>Specification!$C$23*9.81*SIN((E264*PI()/180))</f>
        <v>0</v>
      </c>
      <c r="G264" s="2">
        <f>IF(J264=1,VLOOKUP(K264,RPM!$E$2:$H$62,3,FALSE)-F264-E264-D264,IF(J264=2,VLOOKUP(K264,RPM!$H$2:$K$62,3,FALSE)-F264-E264-D264,IF(J264=3,VLOOKUP(K264,RPM!$K$2:$N$62,3,FALSE)-F264-E264-D264)))</f>
        <v>529.75118105255456</v>
      </c>
      <c r="H264" s="2">
        <f>IF(J264=1,Specification!$I$14,IF(J264=2,Specification!$I$15,IF(J264=3,Specification!$I$16)))</f>
        <v>578.8367922628039</v>
      </c>
      <c r="I264">
        <v>0</v>
      </c>
      <c r="J264">
        <v>3</v>
      </c>
      <c r="K264">
        <f>IF(J264=1,VLOOKUP(B264,RPM!$F$2:$H$62,3,TRUE),IF(J264=2,VLOOKUP(B264,RPM!$I$2:$K$62,3,TRUE),IF(J264=3,VLOOKUP(B264,RPM!$L$2:$N$62,3,TRUE))))</f>
        <v>4200</v>
      </c>
      <c r="L264">
        <f t="shared" si="38"/>
        <v>23.551216736772368</v>
      </c>
      <c r="M264">
        <f t="shared" si="37"/>
        <v>0</v>
      </c>
      <c r="N264">
        <f>VLOOKUP(K264,RPM!$A$2:$D$62,4,FALSE)</f>
        <v>18.835642857142858</v>
      </c>
      <c r="O264">
        <f>VLOOKUP(K264,RPM!$A$2:$D$62,3,FALSE)</f>
        <v>11.1</v>
      </c>
      <c r="P264">
        <f t="shared" si="39"/>
        <v>14.045738878571429</v>
      </c>
      <c r="Q264" cm="1">
        <f t="array" ref="Q264">_xlfn.XLOOKUP(O264,BSFC!$A$2:$A$24,_xlfn.XLOOKUP(K264,BSFC!$B$2:$O$2,BSFC!$B$2:$O$24,,-1),,-1)</f>
        <v>340</v>
      </c>
      <c r="R264">
        <f t="shared" si="40"/>
        <v>1.3265420051984127</v>
      </c>
      <c r="S264">
        <f t="shared" si="43"/>
        <v>2.9092058376107156E-4</v>
      </c>
      <c r="T264">
        <f t="shared" si="44"/>
        <v>9.8912998478764336E-2</v>
      </c>
      <c r="U264">
        <f t="shared" si="45"/>
        <v>30.035952023103661</v>
      </c>
    </row>
    <row r="265" spans="1:21">
      <c r="A265">
        <f t="shared" si="41"/>
        <v>264</v>
      </c>
      <c r="B265">
        <f t="shared" si="42"/>
        <v>13.411199999999999</v>
      </c>
      <c r="C265" s="2">
        <f>Specification!$G$30</f>
        <v>109.96225200000001</v>
      </c>
      <c r="D265">
        <f>0.5*Specification!$K$4*Track!B265^2*Specification!$K$3*Specification!$K$2</f>
        <v>93.159842569492653</v>
      </c>
      <c r="E265">
        <v>0</v>
      </c>
      <c r="F265">
        <f>Specification!$C$23*9.81*SIN((E265*PI()/180))</f>
        <v>0</v>
      </c>
      <c r="G265" s="2">
        <f>IF(J265=1,VLOOKUP(K265,RPM!$E$2:$H$62,3,FALSE)-F265-E265-D265,IF(J265=2,VLOOKUP(K265,RPM!$H$2:$K$62,3,FALSE)-F265-E265-D265,IF(J265=3,VLOOKUP(K265,RPM!$K$2:$N$62,3,FALSE)-F265-E265-D265)))</f>
        <v>529.75118105255456</v>
      </c>
      <c r="H265" s="2">
        <f>IF(J265=1,Specification!$I$14,IF(J265=2,Specification!$I$15,IF(J265=3,Specification!$I$16)))</f>
        <v>578.8367922628039</v>
      </c>
      <c r="I265">
        <v>0</v>
      </c>
      <c r="J265">
        <v>3</v>
      </c>
      <c r="K265">
        <f>IF(J265=1,VLOOKUP(B265,RPM!$F$2:$H$62,3,TRUE),IF(J265=2,VLOOKUP(B265,RPM!$I$2:$K$62,3,TRUE),IF(J265=3,VLOOKUP(B265,RPM!$L$2:$N$62,3,TRUE))))</f>
        <v>4200</v>
      </c>
      <c r="L265">
        <f t="shared" si="38"/>
        <v>23.625781279840847</v>
      </c>
      <c r="M265">
        <f t="shared" si="37"/>
        <v>0</v>
      </c>
      <c r="N265">
        <f>VLOOKUP(K265,RPM!$A$2:$D$62,4,FALSE)</f>
        <v>18.835642857142858</v>
      </c>
      <c r="O265">
        <f>VLOOKUP(K265,RPM!$A$2:$D$62,3,FALSE)</f>
        <v>11.1</v>
      </c>
      <c r="P265">
        <f t="shared" si="39"/>
        <v>14.045738878571429</v>
      </c>
      <c r="Q265" cm="1">
        <f t="array" ref="Q265">_xlfn.XLOOKUP(O265,BSFC!$A$2:$A$24,_xlfn.XLOOKUP(K265,BSFC!$B$2:$O$2,BSFC!$B$2:$O$24,,-1),,-1)</f>
        <v>340</v>
      </c>
      <c r="R265">
        <f t="shared" si="40"/>
        <v>1.3265420051984127</v>
      </c>
      <c r="S265">
        <f t="shared" si="43"/>
        <v>2.9092058376107156E-4</v>
      </c>
      <c r="T265">
        <f t="shared" si="44"/>
        <v>9.8912998478764336E-2</v>
      </c>
      <c r="U265">
        <f t="shared" si="45"/>
        <v>30.134865021582424</v>
      </c>
    </row>
    <row r="266" spans="1:21">
      <c r="A266">
        <f t="shared" si="41"/>
        <v>265</v>
      </c>
      <c r="B266">
        <f t="shared" si="42"/>
        <v>13.411199999999999</v>
      </c>
      <c r="C266" s="2">
        <f>Specification!$G$30</f>
        <v>109.96225200000001</v>
      </c>
      <c r="D266">
        <f>0.5*Specification!$K$4*Track!B266^2*Specification!$K$3*Specification!$K$2</f>
        <v>93.159842569492653</v>
      </c>
      <c r="E266">
        <v>0</v>
      </c>
      <c r="F266">
        <f>Specification!$C$23*9.81*SIN((E266*PI()/180))</f>
        <v>0</v>
      </c>
      <c r="G266" s="2">
        <f>IF(J266=1,VLOOKUP(K266,RPM!$E$2:$H$62,3,FALSE)-F266-E266-D266,IF(J266=2,VLOOKUP(K266,RPM!$H$2:$K$62,3,FALSE)-F266-E266-D266,IF(J266=3,VLOOKUP(K266,RPM!$K$2:$N$62,3,FALSE)-F266-E266-D266)))</f>
        <v>529.75118105255456</v>
      </c>
      <c r="H266" s="2">
        <f>IF(J266=1,Specification!$I$14,IF(J266=2,Specification!$I$15,IF(J266=3,Specification!$I$16)))</f>
        <v>578.8367922628039</v>
      </c>
      <c r="I266">
        <v>0</v>
      </c>
      <c r="J266">
        <v>3</v>
      </c>
      <c r="K266">
        <f>IF(J266=1,VLOOKUP(B266,RPM!$F$2:$H$62,3,TRUE),IF(J266=2,VLOOKUP(B266,RPM!$I$2:$K$62,3,TRUE),IF(J266=3,VLOOKUP(B266,RPM!$L$2:$N$62,3,TRUE))))</f>
        <v>4200</v>
      </c>
      <c r="L266">
        <f t="shared" si="38"/>
        <v>23.700345822909327</v>
      </c>
      <c r="M266">
        <f t="shared" si="37"/>
        <v>0</v>
      </c>
      <c r="N266">
        <f>VLOOKUP(K266,RPM!$A$2:$D$62,4,FALSE)</f>
        <v>18.835642857142858</v>
      </c>
      <c r="O266">
        <f>VLOOKUP(K266,RPM!$A$2:$D$62,3,FALSE)</f>
        <v>11.1</v>
      </c>
      <c r="P266">
        <f t="shared" si="39"/>
        <v>14.045738878571429</v>
      </c>
      <c r="Q266" cm="1">
        <f t="array" ref="Q266">_xlfn.XLOOKUP(O266,BSFC!$A$2:$A$24,_xlfn.XLOOKUP(K266,BSFC!$B$2:$O$2,BSFC!$B$2:$O$24,,-1),,-1)</f>
        <v>340</v>
      </c>
      <c r="R266">
        <f t="shared" si="40"/>
        <v>1.3265420051984127</v>
      </c>
      <c r="S266">
        <f t="shared" si="43"/>
        <v>2.9092058376107156E-4</v>
      </c>
      <c r="T266">
        <f t="shared" si="44"/>
        <v>9.8912998478764336E-2</v>
      </c>
      <c r="U266">
        <f t="shared" si="45"/>
        <v>30.233778020061187</v>
      </c>
    </row>
    <row r="267" spans="1:21">
      <c r="A267">
        <f t="shared" si="41"/>
        <v>266</v>
      </c>
      <c r="B267">
        <f t="shared" si="42"/>
        <v>13.411199999999999</v>
      </c>
      <c r="C267" s="2">
        <f>Specification!$G$30</f>
        <v>109.96225200000001</v>
      </c>
      <c r="D267">
        <f>0.5*Specification!$K$4*Track!B267^2*Specification!$K$3*Specification!$K$2</f>
        <v>93.159842569492653</v>
      </c>
      <c r="E267">
        <v>0</v>
      </c>
      <c r="F267">
        <f>Specification!$C$23*9.81*SIN((E267*PI()/180))</f>
        <v>0</v>
      </c>
      <c r="G267" s="2">
        <f>IF(J267=1,VLOOKUP(K267,RPM!$E$2:$H$62,3,FALSE)-F267-E267-D267,IF(J267=2,VLOOKUP(K267,RPM!$H$2:$K$62,3,FALSE)-F267-E267-D267,IF(J267=3,VLOOKUP(K267,RPM!$K$2:$N$62,3,FALSE)-F267-E267-D267)))</f>
        <v>529.75118105255456</v>
      </c>
      <c r="H267" s="2">
        <f>IF(J267=1,Specification!$I$14,IF(J267=2,Specification!$I$15,IF(J267=3,Specification!$I$16)))</f>
        <v>578.8367922628039</v>
      </c>
      <c r="I267">
        <v>0</v>
      </c>
      <c r="J267">
        <v>3</v>
      </c>
      <c r="K267">
        <f>IF(J267=1,VLOOKUP(B267,RPM!$F$2:$H$62,3,TRUE),IF(J267=2,VLOOKUP(B267,RPM!$I$2:$K$62,3,TRUE),IF(J267=3,VLOOKUP(B267,RPM!$L$2:$N$62,3,TRUE))))</f>
        <v>4200</v>
      </c>
      <c r="L267">
        <f t="shared" si="38"/>
        <v>23.774910365977806</v>
      </c>
      <c r="M267">
        <f t="shared" si="37"/>
        <v>0</v>
      </c>
      <c r="N267">
        <f>VLOOKUP(K267,RPM!$A$2:$D$62,4,FALSE)</f>
        <v>18.835642857142858</v>
      </c>
      <c r="O267">
        <f>VLOOKUP(K267,RPM!$A$2:$D$62,3,FALSE)</f>
        <v>11.1</v>
      </c>
      <c r="P267">
        <f t="shared" si="39"/>
        <v>14.045738878571429</v>
      </c>
      <c r="Q267" cm="1">
        <f t="array" ref="Q267">_xlfn.XLOOKUP(O267,BSFC!$A$2:$A$24,_xlfn.XLOOKUP(K267,BSFC!$B$2:$O$2,BSFC!$B$2:$O$24,,-1),,-1)</f>
        <v>340</v>
      </c>
      <c r="R267">
        <f t="shared" si="40"/>
        <v>1.3265420051984127</v>
      </c>
      <c r="S267">
        <f t="shared" si="43"/>
        <v>2.9092058376107156E-4</v>
      </c>
      <c r="T267">
        <f t="shared" si="44"/>
        <v>9.8912998478764336E-2</v>
      </c>
      <c r="U267">
        <f t="shared" si="45"/>
        <v>30.332691018539951</v>
      </c>
    </row>
    <row r="268" spans="1:21">
      <c r="A268">
        <f t="shared" si="41"/>
        <v>267</v>
      </c>
      <c r="B268">
        <f t="shared" si="42"/>
        <v>13.411199999999999</v>
      </c>
      <c r="C268" s="2">
        <f>Specification!$G$30</f>
        <v>109.96225200000001</v>
      </c>
      <c r="D268">
        <f>0.5*Specification!$K$4*Track!B268^2*Specification!$K$3*Specification!$K$2</f>
        <v>93.159842569492653</v>
      </c>
      <c r="E268">
        <v>0</v>
      </c>
      <c r="F268">
        <f>Specification!$C$23*9.81*SIN((E268*PI()/180))</f>
        <v>0</v>
      </c>
      <c r="G268" s="2">
        <f>IF(J268=1,VLOOKUP(K268,RPM!$E$2:$H$62,3,FALSE)-F268-E268-D268,IF(J268=2,VLOOKUP(K268,RPM!$H$2:$K$62,3,FALSE)-F268-E268-D268,IF(J268=3,VLOOKUP(K268,RPM!$K$2:$N$62,3,FALSE)-F268-E268-D268)))</f>
        <v>529.75118105255456</v>
      </c>
      <c r="H268" s="2">
        <f>IF(J268=1,Specification!$I$14,IF(J268=2,Specification!$I$15,IF(J268=3,Specification!$I$16)))</f>
        <v>578.8367922628039</v>
      </c>
      <c r="I268">
        <v>0</v>
      </c>
      <c r="J268">
        <v>3</v>
      </c>
      <c r="K268">
        <f>IF(J268=1,VLOOKUP(B268,RPM!$F$2:$H$62,3,TRUE),IF(J268=2,VLOOKUP(B268,RPM!$I$2:$K$62,3,TRUE),IF(J268=3,VLOOKUP(B268,RPM!$L$2:$N$62,3,TRUE))))</f>
        <v>4200</v>
      </c>
      <c r="L268">
        <f t="shared" si="38"/>
        <v>23.849474909046286</v>
      </c>
      <c r="M268">
        <f t="shared" si="37"/>
        <v>0</v>
      </c>
      <c r="N268">
        <f>VLOOKUP(K268,RPM!$A$2:$D$62,4,FALSE)</f>
        <v>18.835642857142858</v>
      </c>
      <c r="O268">
        <f>VLOOKUP(K268,RPM!$A$2:$D$62,3,FALSE)</f>
        <v>11.1</v>
      </c>
      <c r="P268">
        <f t="shared" si="39"/>
        <v>14.045738878571429</v>
      </c>
      <c r="Q268" cm="1">
        <f t="array" ref="Q268">_xlfn.XLOOKUP(O268,BSFC!$A$2:$A$24,_xlfn.XLOOKUP(K268,BSFC!$B$2:$O$2,BSFC!$B$2:$O$24,,-1),,-1)</f>
        <v>340</v>
      </c>
      <c r="R268">
        <f t="shared" si="40"/>
        <v>1.3265420051984127</v>
      </c>
      <c r="S268">
        <f t="shared" si="43"/>
        <v>2.9092058376107156E-4</v>
      </c>
      <c r="T268">
        <f t="shared" si="44"/>
        <v>9.8912998478764336E-2</v>
      </c>
      <c r="U268">
        <f t="shared" si="45"/>
        <v>30.431604017018714</v>
      </c>
    </row>
    <row r="269" spans="1:21">
      <c r="A269">
        <f t="shared" si="41"/>
        <v>268</v>
      </c>
      <c r="B269">
        <f t="shared" si="42"/>
        <v>13.411199999999999</v>
      </c>
      <c r="C269" s="2">
        <f>Specification!$G$30</f>
        <v>109.96225200000001</v>
      </c>
      <c r="D269">
        <f>0.5*Specification!$K$4*Track!B269^2*Specification!$K$3*Specification!$K$2</f>
        <v>93.159842569492653</v>
      </c>
      <c r="E269">
        <v>0</v>
      </c>
      <c r="F269">
        <f>Specification!$C$23*9.81*SIN((E269*PI()/180))</f>
        <v>0</v>
      </c>
      <c r="G269" s="2">
        <f>IF(J269=1,VLOOKUP(K269,RPM!$E$2:$H$62,3,FALSE)-F269-E269-D269,IF(J269=2,VLOOKUP(K269,RPM!$H$2:$K$62,3,FALSE)-F269-E269-D269,IF(J269=3,VLOOKUP(K269,RPM!$K$2:$N$62,3,FALSE)-F269-E269-D269)))</f>
        <v>529.75118105255456</v>
      </c>
      <c r="H269" s="2">
        <f>IF(J269=1,Specification!$I$14,IF(J269=2,Specification!$I$15,IF(J269=3,Specification!$I$16)))</f>
        <v>578.8367922628039</v>
      </c>
      <c r="I269">
        <v>0</v>
      </c>
      <c r="J269">
        <v>3</v>
      </c>
      <c r="K269">
        <f>IF(J269=1,VLOOKUP(B269,RPM!$F$2:$H$62,3,TRUE),IF(J269=2,VLOOKUP(B269,RPM!$I$2:$K$62,3,TRUE),IF(J269=3,VLOOKUP(B269,RPM!$L$2:$N$62,3,TRUE))))</f>
        <v>4200</v>
      </c>
      <c r="L269">
        <f t="shared" si="38"/>
        <v>23.924039452114766</v>
      </c>
      <c r="M269">
        <f t="shared" si="37"/>
        <v>0</v>
      </c>
      <c r="N269">
        <f>VLOOKUP(K269,RPM!$A$2:$D$62,4,FALSE)</f>
        <v>18.835642857142858</v>
      </c>
      <c r="O269">
        <f>VLOOKUP(K269,RPM!$A$2:$D$62,3,FALSE)</f>
        <v>11.1</v>
      </c>
      <c r="P269">
        <f t="shared" si="39"/>
        <v>14.045738878571429</v>
      </c>
      <c r="Q269" cm="1">
        <f t="array" ref="Q269">_xlfn.XLOOKUP(O269,BSFC!$A$2:$A$24,_xlfn.XLOOKUP(K269,BSFC!$B$2:$O$2,BSFC!$B$2:$O$24,,-1),,-1)</f>
        <v>340</v>
      </c>
      <c r="R269">
        <f t="shared" si="40"/>
        <v>1.3265420051984127</v>
      </c>
      <c r="S269">
        <f t="shared" si="43"/>
        <v>2.9092058376107156E-4</v>
      </c>
      <c r="T269">
        <f t="shared" si="44"/>
        <v>9.8912998478764336E-2</v>
      </c>
      <c r="U269">
        <f t="shared" si="45"/>
        <v>30.530517015497477</v>
      </c>
    </row>
    <row r="270" spans="1:21">
      <c r="A270">
        <f t="shared" si="41"/>
        <v>269</v>
      </c>
      <c r="B270">
        <f t="shared" si="42"/>
        <v>13.411199999999999</v>
      </c>
      <c r="C270" s="2">
        <f>Specification!$G$30</f>
        <v>109.96225200000001</v>
      </c>
      <c r="D270">
        <f>0.5*Specification!$K$4*Track!B270^2*Specification!$K$3*Specification!$K$2</f>
        <v>93.159842569492653</v>
      </c>
      <c r="E270">
        <v>0</v>
      </c>
      <c r="F270">
        <f>Specification!$C$23*9.81*SIN((E270*PI()/180))</f>
        <v>0</v>
      </c>
      <c r="G270" s="2">
        <f>IF(J270=1,VLOOKUP(K270,RPM!$E$2:$H$62,3,FALSE)-F270-E270-D270,IF(J270=2,VLOOKUP(K270,RPM!$H$2:$K$62,3,FALSE)-F270-E270-D270,IF(J270=3,VLOOKUP(K270,RPM!$K$2:$N$62,3,FALSE)-F270-E270-D270)))</f>
        <v>529.75118105255456</v>
      </c>
      <c r="H270" s="2">
        <f>IF(J270=1,Specification!$I$14,IF(J270=2,Specification!$I$15,IF(J270=3,Specification!$I$16)))</f>
        <v>578.8367922628039</v>
      </c>
      <c r="I270">
        <v>0</v>
      </c>
      <c r="J270">
        <v>3</v>
      </c>
      <c r="K270">
        <f>IF(J270=1,VLOOKUP(B270,RPM!$F$2:$H$62,3,TRUE),IF(J270=2,VLOOKUP(B270,RPM!$I$2:$K$62,3,TRUE),IF(J270=3,VLOOKUP(B270,RPM!$L$2:$N$62,3,TRUE))))</f>
        <v>4200</v>
      </c>
      <c r="L270">
        <f t="shared" si="38"/>
        <v>23.998603995183245</v>
      </c>
      <c r="M270">
        <f t="shared" si="37"/>
        <v>0</v>
      </c>
      <c r="N270">
        <f>VLOOKUP(K270,RPM!$A$2:$D$62,4,FALSE)</f>
        <v>18.835642857142858</v>
      </c>
      <c r="O270">
        <f>VLOOKUP(K270,RPM!$A$2:$D$62,3,FALSE)</f>
        <v>11.1</v>
      </c>
      <c r="P270">
        <f t="shared" si="39"/>
        <v>14.045738878571429</v>
      </c>
      <c r="Q270" cm="1">
        <f t="array" ref="Q270">_xlfn.XLOOKUP(O270,BSFC!$A$2:$A$24,_xlfn.XLOOKUP(K270,BSFC!$B$2:$O$2,BSFC!$B$2:$O$24,,-1),,-1)</f>
        <v>340</v>
      </c>
      <c r="R270">
        <f t="shared" si="40"/>
        <v>1.3265420051984127</v>
      </c>
      <c r="S270">
        <f t="shared" si="43"/>
        <v>2.9092058376107156E-4</v>
      </c>
      <c r="T270">
        <f t="shared" si="44"/>
        <v>9.8912998478764336E-2</v>
      </c>
      <c r="U270">
        <f t="shared" si="45"/>
        <v>30.62943001397624</v>
      </c>
    </row>
    <row r="271" spans="1:21">
      <c r="A271">
        <f t="shared" si="41"/>
        <v>270</v>
      </c>
      <c r="B271">
        <f t="shared" si="42"/>
        <v>13.411199999999999</v>
      </c>
      <c r="C271" s="2">
        <f>Specification!$G$30</f>
        <v>109.96225200000001</v>
      </c>
      <c r="D271">
        <f>0.5*Specification!$K$4*Track!B271^2*Specification!$K$3*Specification!$K$2</f>
        <v>93.159842569492653</v>
      </c>
      <c r="E271">
        <v>0</v>
      </c>
      <c r="F271">
        <f>Specification!$C$23*9.81*SIN((E271*PI()/180))</f>
        <v>0</v>
      </c>
      <c r="G271" s="2">
        <f>IF(J271=1,VLOOKUP(K271,RPM!$E$2:$H$62,3,FALSE)-F271-E271-D271,IF(J271=2,VLOOKUP(K271,RPM!$H$2:$K$62,3,FALSE)-F271-E271-D271,IF(J271=3,VLOOKUP(K271,RPM!$K$2:$N$62,3,FALSE)-F271-E271-D271)))</f>
        <v>529.75118105255456</v>
      </c>
      <c r="H271" s="2">
        <f>IF(J271=1,Specification!$I$14,IF(J271=2,Specification!$I$15,IF(J271=3,Specification!$I$16)))</f>
        <v>578.8367922628039</v>
      </c>
      <c r="I271">
        <v>0</v>
      </c>
      <c r="J271">
        <v>3</v>
      </c>
      <c r="K271">
        <f>IF(J271=1,VLOOKUP(B271,RPM!$F$2:$H$62,3,TRUE),IF(J271=2,VLOOKUP(B271,RPM!$I$2:$K$62,3,TRUE),IF(J271=3,VLOOKUP(B271,RPM!$L$2:$N$62,3,TRUE))))</f>
        <v>4200</v>
      </c>
      <c r="L271">
        <f t="shared" si="38"/>
        <v>24.073168538251725</v>
      </c>
      <c r="M271">
        <f t="shared" si="37"/>
        <v>0</v>
      </c>
      <c r="N271">
        <f>VLOOKUP(K271,RPM!$A$2:$D$62,4,FALSE)</f>
        <v>18.835642857142858</v>
      </c>
      <c r="O271">
        <f>VLOOKUP(K271,RPM!$A$2:$D$62,3,FALSE)</f>
        <v>11.1</v>
      </c>
      <c r="P271">
        <f t="shared" si="39"/>
        <v>14.045738878571429</v>
      </c>
      <c r="Q271" cm="1">
        <f t="array" ref="Q271">_xlfn.XLOOKUP(O271,BSFC!$A$2:$A$24,_xlfn.XLOOKUP(K271,BSFC!$B$2:$O$2,BSFC!$B$2:$O$24,,-1),,-1)</f>
        <v>340</v>
      </c>
      <c r="R271">
        <f t="shared" si="40"/>
        <v>1.3265420051984127</v>
      </c>
      <c r="S271">
        <f t="shared" si="43"/>
        <v>2.9092058376107156E-4</v>
      </c>
      <c r="T271">
        <f t="shared" si="44"/>
        <v>9.8912998478764336E-2</v>
      </c>
      <c r="U271">
        <f t="shared" si="45"/>
        <v>30.728343012455003</v>
      </c>
    </row>
    <row r="272" spans="1:21">
      <c r="A272">
        <f t="shared" si="41"/>
        <v>271</v>
      </c>
      <c r="B272">
        <f t="shared" si="42"/>
        <v>13.411199999999999</v>
      </c>
      <c r="C272" s="2">
        <f>Specification!$G$30</f>
        <v>109.96225200000001</v>
      </c>
      <c r="D272">
        <f>0.5*Specification!$K$4*Track!B272^2*Specification!$K$3*Specification!$K$2</f>
        <v>93.159842569492653</v>
      </c>
      <c r="E272">
        <v>0</v>
      </c>
      <c r="F272">
        <f>Specification!$C$23*9.81*SIN((E272*PI()/180))</f>
        <v>0</v>
      </c>
      <c r="G272" s="2">
        <f>IF(J272=1,VLOOKUP(K272,RPM!$E$2:$H$62,3,FALSE)-F272-E272-D272,IF(J272=2,VLOOKUP(K272,RPM!$H$2:$K$62,3,FALSE)-F272-E272-D272,IF(J272=3,VLOOKUP(K272,RPM!$K$2:$N$62,3,FALSE)-F272-E272-D272)))</f>
        <v>529.75118105255456</v>
      </c>
      <c r="H272" s="2">
        <f>IF(J272=1,Specification!$I$14,IF(J272=2,Specification!$I$15,IF(J272=3,Specification!$I$16)))</f>
        <v>578.8367922628039</v>
      </c>
      <c r="I272">
        <v>0</v>
      </c>
      <c r="J272">
        <v>3</v>
      </c>
      <c r="K272">
        <f>IF(J272=1,VLOOKUP(B272,RPM!$F$2:$H$62,3,TRUE),IF(J272=2,VLOOKUP(B272,RPM!$I$2:$K$62,3,TRUE),IF(J272=3,VLOOKUP(B272,RPM!$L$2:$N$62,3,TRUE))))</f>
        <v>4200</v>
      </c>
      <c r="L272">
        <f t="shared" si="38"/>
        <v>24.147733081320204</v>
      </c>
      <c r="M272">
        <f t="shared" si="37"/>
        <v>0</v>
      </c>
      <c r="N272">
        <f>VLOOKUP(K272,RPM!$A$2:$D$62,4,FALSE)</f>
        <v>18.835642857142858</v>
      </c>
      <c r="O272">
        <f>VLOOKUP(K272,RPM!$A$2:$D$62,3,FALSE)</f>
        <v>11.1</v>
      </c>
      <c r="P272">
        <f t="shared" si="39"/>
        <v>14.045738878571429</v>
      </c>
      <c r="Q272" cm="1">
        <f t="array" ref="Q272">_xlfn.XLOOKUP(O272,BSFC!$A$2:$A$24,_xlfn.XLOOKUP(K272,BSFC!$B$2:$O$2,BSFC!$B$2:$O$24,,-1),,-1)</f>
        <v>340</v>
      </c>
      <c r="R272">
        <f t="shared" si="40"/>
        <v>1.3265420051984127</v>
      </c>
      <c r="S272">
        <f t="shared" si="43"/>
        <v>2.9092058376107156E-4</v>
      </c>
      <c r="T272">
        <f t="shared" si="44"/>
        <v>9.8912998478764336E-2</v>
      </c>
      <c r="U272">
        <f t="shared" si="45"/>
        <v>30.827256010933766</v>
      </c>
    </row>
    <row r="273" spans="1:21">
      <c r="A273">
        <f t="shared" si="41"/>
        <v>272</v>
      </c>
      <c r="B273">
        <f t="shared" si="42"/>
        <v>13.411199999999999</v>
      </c>
      <c r="C273" s="2">
        <f>Specification!$G$30</f>
        <v>109.96225200000001</v>
      </c>
      <c r="D273">
        <f>0.5*Specification!$K$4*Track!B273^2*Specification!$K$3*Specification!$K$2</f>
        <v>93.159842569492653</v>
      </c>
      <c r="E273">
        <v>0</v>
      </c>
      <c r="F273">
        <f>Specification!$C$23*9.81*SIN((E273*PI()/180))</f>
        <v>0</v>
      </c>
      <c r="G273" s="2">
        <f>IF(J273=1,VLOOKUP(K273,RPM!$E$2:$H$62,3,FALSE)-F273-E273-D273,IF(J273=2,VLOOKUP(K273,RPM!$H$2:$K$62,3,FALSE)-F273-E273-D273,IF(J273=3,VLOOKUP(K273,RPM!$K$2:$N$62,3,FALSE)-F273-E273-D273)))</f>
        <v>529.75118105255456</v>
      </c>
      <c r="H273" s="2">
        <f>IF(J273=1,Specification!$I$14,IF(J273=2,Specification!$I$15,IF(J273=3,Specification!$I$16)))</f>
        <v>578.8367922628039</v>
      </c>
      <c r="I273">
        <v>0</v>
      </c>
      <c r="J273">
        <v>3</v>
      </c>
      <c r="K273">
        <f>IF(J273=1,VLOOKUP(B273,RPM!$F$2:$H$62,3,TRUE),IF(J273=2,VLOOKUP(B273,RPM!$I$2:$K$62,3,TRUE),IF(J273=3,VLOOKUP(B273,RPM!$L$2:$N$62,3,TRUE))))</f>
        <v>4200</v>
      </c>
      <c r="L273">
        <f t="shared" si="38"/>
        <v>24.222297624388684</v>
      </c>
      <c r="M273">
        <f t="shared" si="37"/>
        <v>0</v>
      </c>
      <c r="N273">
        <f>VLOOKUP(K273,RPM!$A$2:$D$62,4,FALSE)</f>
        <v>18.835642857142858</v>
      </c>
      <c r="O273">
        <f>VLOOKUP(K273,RPM!$A$2:$D$62,3,FALSE)</f>
        <v>11.1</v>
      </c>
      <c r="P273">
        <f t="shared" si="39"/>
        <v>14.045738878571429</v>
      </c>
      <c r="Q273" cm="1">
        <f t="array" ref="Q273">_xlfn.XLOOKUP(O273,BSFC!$A$2:$A$24,_xlfn.XLOOKUP(K273,BSFC!$B$2:$O$2,BSFC!$B$2:$O$24,,-1),,-1)</f>
        <v>340</v>
      </c>
      <c r="R273">
        <f t="shared" si="40"/>
        <v>1.3265420051984127</v>
      </c>
      <c r="S273">
        <f t="shared" si="43"/>
        <v>2.9092058376107156E-4</v>
      </c>
      <c r="T273">
        <f t="shared" si="44"/>
        <v>9.8912998478764336E-2</v>
      </c>
      <c r="U273">
        <f t="shared" si="45"/>
        <v>30.926169009412529</v>
      </c>
    </row>
    <row r="274" spans="1:21">
      <c r="A274">
        <f t="shared" si="41"/>
        <v>273</v>
      </c>
      <c r="B274">
        <f t="shared" si="42"/>
        <v>13.411199999999999</v>
      </c>
      <c r="C274" s="2">
        <f>Specification!$G$30</f>
        <v>109.96225200000001</v>
      </c>
      <c r="D274">
        <f>0.5*Specification!$K$4*Track!B274^2*Specification!$K$3*Specification!$K$2</f>
        <v>93.159842569492653</v>
      </c>
      <c r="E274">
        <v>0</v>
      </c>
      <c r="F274">
        <f>Specification!$C$23*9.81*SIN((E274*PI()/180))</f>
        <v>0</v>
      </c>
      <c r="G274" s="2">
        <f>IF(J274=1,VLOOKUP(K274,RPM!$E$2:$H$62,3,FALSE)-F274-E274-D274,IF(J274=2,VLOOKUP(K274,RPM!$H$2:$K$62,3,FALSE)-F274-E274-D274,IF(J274=3,VLOOKUP(K274,RPM!$K$2:$N$62,3,FALSE)-F274-E274-D274)))</f>
        <v>529.75118105255456</v>
      </c>
      <c r="H274" s="2">
        <f>IF(J274=1,Specification!$I$14,IF(J274=2,Specification!$I$15,IF(J274=3,Specification!$I$16)))</f>
        <v>578.8367922628039</v>
      </c>
      <c r="I274">
        <v>0</v>
      </c>
      <c r="J274">
        <v>3</v>
      </c>
      <c r="K274">
        <f>IF(J274=1,VLOOKUP(B274,RPM!$F$2:$H$62,3,TRUE),IF(J274=2,VLOOKUP(B274,RPM!$I$2:$K$62,3,TRUE),IF(J274=3,VLOOKUP(B274,RPM!$L$2:$N$62,3,TRUE))))</f>
        <v>4200</v>
      </c>
      <c r="L274">
        <f t="shared" si="38"/>
        <v>24.296862167457164</v>
      </c>
      <c r="M274">
        <f t="shared" si="37"/>
        <v>0</v>
      </c>
      <c r="N274">
        <f>VLOOKUP(K274,RPM!$A$2:$D$62,4,FALSE)</f>
        <v>18.835642857142858</v>
      </c>
      <c r="O274">
        <f>VLOOKUP(K274,RPM!$A$2:$D$62,3,FALSE)</f>
        <v>11.1</v>
      </c>
      <c r="P274">
        <f t="shared" si="39"/>
        <v>14.045738878571429</v>
      </c>
      <c r="Q274" cm="1">
        <f t="array" ref="Q274">_xlfn.XLOOKUP(O274,BSFC!$A$2:$A$24,_xlfn.XLOOKUP(K274,BSFC!$B$2:$O$2,BSFC!$B$2:$O$24,,-1),,-1)</f>
        <v>340</v>
      </c>
      <c r="R274">
        <f t="shared" si="40"/>
        <v>1.3265420051984127</v>
      </c>
      <c r="S274">
        <f t="shared" si="43"/>
        <v>2.9092058376107156E-4</v>
      </c>
      <c r="T274">
        <f t="shared" si="44"/>
        <v>9.8912998478764336E-2</v>
      </c>
      <c r="U274">
        <f t="shared" si="45"/>
        <v>31.025082007891292</v>
      </c>
    </row>
    <row r="275" spans="1:21">
      <c r="A275">
        <f t="shared" si="41"/>
        <v>274</v>
      </c>
      <c r="B275">
        <f t="shared" si="42"/>
        <v>13.411199999999999</v>
      </c>
      <c r="C275" s="2">
        <f>Specification!$G$30</f>
        <v>109.96225200000001</v>
      </c>
      <c r="D275">
        <f>0.5*Specification!$K$4*Track!B275^2*Specification!$K$3*Specification!$K$2</f>
        <v>93.159842569492653</v>
      </c>
      <c r="E275">
        <v>0</v>
      </c>
      <c r="F275">
        <f>Specification!$C$23*9.81*SIN((E275*PI()/180))</f>
        <v>0</v>
      </c>
      <c r="G275" s="2">
        <f>IF(J275=1,VLOOKUP(K275,RPM!$E$2:$H$62,3,FALSE)-F275-E275-D275,IF(J275=2,VLOOKUP(K275,RPM!$H$2:$K$62,3,FALSE)-F275-E275-D275,IF(J275=3,VLOOKUP(K275,RPM!$K$2:$N$62,3,FALSE)-F275-E275-D275)))</f>
        <v>529.75118105255456</v>
      </c>
      <c r="H275" s="2">
        <f>IF(J275=1,Specification!$I$14,IF(J275=2,Specification!$I$15,IF(J275=3,Specification!$I$16)))</f>
        <v>578.8367922628039</v>
      </c>
      <c r="I275">
        <v>0</v>
      </c>
      <c r="J275">
        <v>3</v>
      </c>
      <c r="K275">
        <f>IF(J275=1,VLOOKUP(B275,RPM!$F$2:$H$62,3,TRUE),IF(J275=2,VLOOKUP(B275,RPM!$I$2:$K$62,3,TRUE),IF(J275=3,VLOOKUP(B275,RPM!$L$2:$N$62,3,TRUE))))</f>
        <v>4200</v>
      </c>
      <c r="L275">
        <f t="shared" si="38"/>
        <v>24.371426710525643</v>
      </c>
      <c r="M275">
        <f t="shared" si="37"/>
        <v>0</v>
      </c>
      <c r="N275">
        <f>VLOOKUP(K275,RPM!$A$2:$D$62,4,FALSE)</f>
        <v>18.835642857142858</v>
      </c>
      <c r="O275">
        <f>VLOOKUP(K275,RPM!$A$2:$D$62,3,FALSE)</f>
        <v>11.1</v>
      </c>
      <c r="P275">
        <f t="shared" si="39"/>
        <v>14.045738878571429</v>
      </c>
      <c r="Q275" cm="1">
        <f t="array" ref="Q275">_xlfn.XLOOKUP(O275,BSFC!$A$2:$A$24,_xlfn.XLOOKUP(K275,BSFC!$B$2:$O$2,BSFC!$B$2:$O$24,,-1),,-1)</f>
        <v>340</v>
      </c>
      <c r="R275">
        <f t="shared" si="40"/>
        <v>1.3265420051984127</v>
      </c>
      <c r="S275">
        <f t="shared" si="43"/>
        <v>2.9092058376107156E-4</v>
      </c>
      <c r="T275">
        <f t="shared" si="44"/>
        <v>9.8912998478764336E-2</v>
      </c>
      <c r="U275">
        <f t="shared" si="45"/>
        <v>31.123995006370055</v>
      </c>
    </row>
    <row r="276" spans="1:21">
      <c r="A276">
        <f t="shared" si="41"/>
        <v>275</v>
      </c>
      <c r="B276">
        <f t="shared" si="42"/>
        <v>13.411199999999999</v>
      </c>
      <c r="C276" s="2">
        <f>Specification!$G$30</f>
        <v>109.96225200000001</v>
      </c>
      <c r="D276">
        <f>0.5*Specification!$K$4*Track!B276^2*Specification!$K$3*Specification!$K$2</f>
        <v>93.159842569492653</v>
      </c>
      <c r="E276">
        <v>0</v>
      </c>
      <c r="F276">
        <f>Specification!$C$23*9.81*SIN((E276*PI()/180))</f>
        <v>0</v>
      </c>
      <c r="G276" s="2">
        <f>IF(J276=1,VLOOKUP(K276,RPM!$E$2:$H$62,3,FALSE)-F276-E276-D276,IF(J276=2,VLOOKUP(K276,RPM!$H$2:$K$62,3,FALSE)-F276-E276-D276,IF(J276=3,VLOOKUP(K276,RPM!$K$2:$N$62,3,FALSE)-F276-E276-D276)))</f>
        <v>529.75118105255456</v>
      </c>
      <c r="H276" s="2">
        <f>IF(J276=1,Specification!$I$14,IF(J276=2,Specification!$I$15,IF(J276=3,Specification!$I$16)))</f>
        <v>578.8367922628039</v>
      </c>
      <c r="I276">
        <v>0</v>
      </c>
      <c r="J276">
        <v>3</v>
      </c>
      <c r="K276">
        <f>IF(J276=1,VLOOKUP(B276,RPM!$F$2:$H$62,3,TRUE),IF(J276=2,VLOOKUP(B276,RPM!$I$2:$K$62,3,TRUE),IF(J276=3,VLOOKUP(B276,RPM!$L$2:$N$62,3,TRUE))))</f>
        <v>4200</v>
      </c>
      <c r="L276">
        <f t="shared" si="38"/>
        <v>24.445991253594123</v>
      </c>
      <c r="M276">
        <f t="shared" si="37"/>
        <v>0</v>
      </c>
      <c r="N276">
        <f>VLOOKUP(K276,RPM!$A$2:$D$62,4,FALSE)</f>
        <v>18.835642857142858</v>
      </c>
      <c r="O276">
        <f>VLOOKUP(K276,RPM!$A$2:$D$62,3,FALSE)</f>
        <v>11.1</v>
      </c>
      <c r="P276">
        <f t="shared" si="39"/>
        <v>14.045738878571429</v>
      </c>
      <c r="Q276" cm="1">
        <f t="array" ref="Q276">_xlfn.XLOOKUP(O276,BSFC!$A$2:$A$24,_xlfn.XLOOKUP(K276,BSFC!$B$2:$O$2,BSFC!$B$2:$O$24,,-1),,-1)</f>
        <v>340</v>
      </c>
      <c r="R276">
        <f t="shared" si="40"/>
        <v>1.3265420051984127</v>
      </c>
      <c r="S276">
        <f t="shared" si="43"/>
        <v>2.9092058376107156E-4</v>
      </c>
      <c r="T276">
        <f t="shared" si="44"/>
        <v>9.8912998478764336E-2</v>
      </c>
      <c r="U276">
        <f t="shared" si="45"/>
        <v>31.222908004848819</v>
      </c>
    </row>
    <row r="277" spans="1:21">
      <c r="A277">
        <f t="shared" si="41"/>
        <v>276</v>
      </c>
      <c r="B277">
        <f t="shared" si="42"/>
        <v>13.411199999999999</v>
      </c>
      <c r="C277" s="2">
        <f>Specification!$G$30</f>
        <v>109.96225200000001</v>
      </c>
      <c r="D277">
        <f>0.5*Specification!$K$4*Track!B277^2*Specification!$K$3*Specification!$K$2</f>
        <v>93.159842569492653</v>
      </c>
      <c r="E277">
        <v>0</v>
      </c>
      <c r="F277">
        <f>Specification!$C$23*9.81*SIN((E277*PI()/180))</f>
        <v>0</v>
      </c>
      <c r="G277" s="2">
        <f>IF(J277=1,VLOOKUP(K277,RPM!$E$2:$H$62,3,FALSE)-F277-E277-D277,IF(J277=2,VLOOKUP(K277,RPM!$H$2:$K$62,3,FALSE)-F277-E277-D277,IF(J277=3,VLOOKUP(K277,RPM!$K$2:$N$62,3,FALSE)-F277-E277-D277)))</f>
        <v>529.75118105255456</v>
      </c>
      <c r="H277" s="2">
        <f>IF(J277=1,Specification!$I$14,IF(J277=2,Specification!$I$15,IF(J277=3,Specification!$I$16)))</f>
        <v>578.8367922628039</v>
      </c>
      <c r="I277">
        <v>0</v>
      </c>
      <c r="J277">
        <v>3</v>
      </c>
      <c r="K277">
        <f>IF(J277=1,VLOOKUP(B277,RPM!$F$2:$H$62,3,TRUE),IF(J277=2,VLOOKUP(B277,RPM!$I$2:$K$62,3,TRUE),IF(J277=3,VLOOKUP(B277,RPM!$L$2:$N$62,3,TRUE))))</f>
        <v>4200</v>
      </c>
      <c r="L277">
        <f t="shared" si="38"/>
        <v>24.520555796662602</v>
      </c>
      <c r="M277">
        <f t="shared" si="37"/>
        <v>0</v>
      </c>
      <c r="N277">
        <f>VLOOKUP(K277,RPM!$A$2:$D$62,4,FALSE)</f>
        <v>18.835642857142858</v>
      </c>
      <c r="O277">
        <f>VLOOKUP(K277,RPM!$A$2:$D$62,3,FALSE)</f>
        <v>11.1</v>
      </c>
      <c r="P277">
        <f t="shared" si="39"/>
        <v>14.045738878571429</v>
      </c>
      <c r="Q277" cm="1">
        <f t="array" ref="Q277">_xlfn.XLOOKUP(O277,BSFC!$A$2:$A$24,_xlfn.XLOOKUP(K277,BSFC!$B$2:$O$2,BSFC!$B$2:$O$24,,-1),,-1)</f>
        <v>340</v>
      </c>
      <c r="R277">
        <f t="shared" si="40"/>
        <v>1.3265420051984127</v>
      </c>
      <c r="S277">
        <f t="shared" si="43"/>
        <v>2.9092058376107156E-4</v>
      </c>
      <c r="T277">
        <f t="shared" si="44"/>
        <v>9.8912998478764336E-2</v>
      </c>
      <c r="U277">
        <f t="shared" si="45"/>
        <v>31.321821003327582</v>
      </c>
    </row>
    <row r="278" spans="1:21">
      <c r="A278">
        <f t="shared" si="41"/>
        <v>277</v>
      </c>
      <c r="B278">
        <f t="shared" si="42"/>
        <v>13.411199999999999</v>
      </c>
      <c r="C278" s="2">
        <f>Specification!$G$30</f>
        <v>109.96225200000001</v>
      </c>
      <c r="D278">
        <f>0.5*Specification!$K$4*Track!B278^2*Specification!$K$3*Specification!$K$2</f>
        <v>93.159842569492653</v>
      </c>
      <c r="E278">
        <v>0</v>
      </c>
      <c r="F278">
        <f>Specification!$C$23*9.81*SIN((E278*PI()/180))</f>
        <v>0</v>
      </c>
      <c r="G278" s="2">
        <f>IF(J278=1,VLOOKUP(K278,RPM!$E$2:$H$62,3,FALSE)-F278-E278-D278,IF(J278=2,VLOOKUP(K278,RPM!$H$2:$K$62,3,FALSE)-F278-E278-D278,IF(J278=3,VLOOKUP(K278,RPM!$K$2:$N$62,3,FALSE)-F278-E278-D278)))</f>
        <v>529.75118105255456</v>
      </c>
      <c r="H278" s="2">
        <f>IF(J278=1,Specification!$I$14,IF(J278=2,Specification!$I$15,IF(J278=3,Specification!$I$16)))</f>
        <v>578.8367922628039</v>
      </c>
      <c r="I278">
        <v>0</v>
      </c>
      <c r="J278">
        <v>3</v>
      </c>
      <c r="K278">
        <f>IF(J278=1,VLOOKUP(B278,RPM!$F$2:$H$62,3,TRUE),IF(J278=2,VLOOKUP(B278,RPM!$I$2:$K$62,3,TRUE),IF(J278=3,VLOOKUP(B278,RPM!$L$2:$N$62,3,TRUE))))</f>
        <v>4200</v>
      </c>
      <c r="L278">
        <f t="shared" si="38"/>
        <v>24.595120339731082</v>
      </c>
      <c r="M278">
        <f t="shared" si="37"/>
        <v>0</v>
      </c>
      <c r="N278">
        <f>VLOOKUP(K278,RPM!$A$2:$D$62,4,FALSE)</f>
        <v>18.835642857142858</v>
      </c>
      <c r="O278">
        <f>VLOOKUP(K278,RPM!$A$2:$D$62,3,FALSE)</f>
        <v>11.1</v>
      </c>
      <c r="P278">
        <f t="shared" si="39"/>
        <v>14.045738878571429</v>
      </c>
      <c r="Q278" cm="1">
        <f t="array" ref="Q278">_xlfn.XLOOKUP(O278,BSFC!$A$2:$A$24,_xlfn.XLOOKUP(K278,BSFC!$B$2:$O$2,BSFC!$B$2:$O$24,,-1),,-1)</f>
        <v>340</v>
      </c>
      <c r="R278">
        <f t="shared" si="40"/>
        <v>1.3265420051984127</v>
      </c>
      <c r="S278">
        <f t="shared" si="43"/>
        <v>2.9092058376107156E-4</v>
      </c>
      <c r="T278">
        <f t="shared" si="44"/>
        <v>9.8912998478764336E-2</v>
      </c>
      <c r="U278">
        <f t="shared" si="45"/>
        <v>31.420734001806345</v>
      </c>
    </row>
    <row r="279" spans="1:21">
      <c r="A279">
        <f t="shared" si="41"/>
        <v>278</v>
      </c>
      <c r="B279">
        <f t="shared" si="42"/>
        <v>13.411199999999999</v>
      </c>
      <c r="C279" s="2">
        <f>Specification!$G$30</f>
        <v>109.96225200000001</v>
      </c>
      <c r="D279">
        <f>0.5*Specification!$K$4*Track!B279^2*Specification!$K$3*Specification!$K$2</f>
        <v>93.159842569492653</v>
      </c>
      <c r="E279">
        <v>0</v>
      </c>
      <c r="F279">
        <f>Specification!$C$23*9.81*SIN((E279*PI()/180))</f>
        <v>0</v>
      </c>
      <c r="G279" s="2">
        <f>IF(J279=1,VLOOKUP(K279,RPM!$E$2:$H$62,3,FALSE)-F279-E279-D279,IF(J279=2,VLOOKUP(K279,RPM!$H$2:$K$62,3,FALSE)-F279-E279-D279,IF(J279=3,VLOOKUP(K279,RPM!$K$2:$N$62,3,FALSE)-F279-E279-D279)))</f>
        <v>529.75118105255456</v>
      </c>
      <c r="H279" s="2">
        <f>IF(J279=1,Specification!$I$14,IF(J279=2,Specification!$I$15,IF(J279=3,Specification!$I$16)))</f>
        <v>578.8367922628039</v>
      </c>
      <c r="I279">
        <v>0</v>
      </c>
      <c r="J279">
        <v>3</v>
      </c>
      <c r="K279">
        <f>IF(J279=1,VLOOKUP(B279,RPM!$F$2:$H$62,3,TRUE),IF(J279=2,VLOOKUP(B279,RPM!$I$2:$K$62,3,TRUE),IF(J279=3,VLOOKUP(B279,RPM!$L$2:$N$62,3,TRUE))))</f>
        <v>4200</v>
      </c>
      <c r="L279">
        <f t="shared" si="38"/>
        <v>24.669684882799562</v>
      </c>
      <c r="M279">
        <f t="shared" si="37"/>
        <v>0</v>
      </c>
      <c r="N279">
        <f>VLOOKUP(K279,RPM!$A$2:$D$62,4,FALSE)</f>
        <v>18.835642857142858</v>
      </c>
      <c r="O279">
        <f>VLOOKUP(K279,RPM!$A$2:$D$62,3,FALSE)</f>
        <v>11.1</v>
      </c>
      <c r="P279">
        <f t="shared" si="39"/>
        <v>14.045738878571429</v>
      </c>
      <c r="Q279" cm="1">
        <f t="array" ref="Q279">_xlfn.XLOOKUP(O279,BSFC!$A$2:$A$24,_xlfn.XLOOKUP(K279,BSFC!$B$2:$O$2,BSFC!$B$2:$O$24,,-1),,-1)</f>
        <v>340</v>
      </c>
      <c r="R279">
        <f t="shared" si="40"/>
        <v>1.3265420051984127</v>
      </c>
      <c r="S279">
        <f t="shared" si="43"/>
        <v>2.9092058376107156E-4</v>
      </c>
      <c r="T279">
        <f t="shared" si="44"/>
        <v>9.8912998478764336E-2</v>
      </c>
      <c r="U279">
        <f t="shared" si="45"/>
        <v>31.519647000285108</v>
      </c>
    </row>
    <row r="280" spans="1:21">
      <c r="A280">
        <f t="shared" si="41"/>
        <v>279</v>
      </c>
      <c r="B280">
        <f t="shared" si="42"/>
        <v>13.411199999999999</v>
      </c>
      <c r="C280" s="2">
        <f>Specification!$G$30</f>
        <v>109.96225200000001</v>
      </c>
      <c r="D280">
        <f>0.5*Specification!$K$4*Track!B280^2*Specification!$K$3*Specification!$K$2</f>
        <v>93.159842569492653</v>
      </c>
      <c r="E280">
        <v>0</v>
      </c>
      <c r="F280">
        <f>Specification!$C$23*9.81*SIN((E280*PI()/180))</f>
        <v>0</v>
      </c>
      <c r="G280" s="2">
        <f>IF(J280=1,VLOOKUP(K280,RPM!$E$2:$H$62,3,FALSE)-F280-E280-D280,IF(J280=2,VLOOKUP(K280,RPM!$H$2:$K$62,3,FALSE)-F280-E280-D280,IF(J280=3,VLOOKUP(K280,RPM!$K$2:$N$62,3,FALSE)-F280-E280-D280)))</f>
        <v>529.75118105255456</v>
      </c>
      <c r="H280" s="2">
        <f>IF(J280=1,Specification!$I$14,IF(J280=2,Specification!$I$15,IF(J280=3,Specification!$I$16)))</f>
        <v>578.8367922628039</v>
      </c>
      <c r="I280">
        <v>0</v>
      </c>
      <c r="J280">
        <v>3</v>
      </c>
      <c r="K280">
        <f>IF(J280=1,VLOOKUP(B280,RPM!$F$2:$H$62,3,TRUE),IF(J280=2,VLOOKUP(B280,RPM!$I$2:$K$62,3,TRUE),IF(J280=3,VLOOKUP(B280,RPM!$L$2:$N$62,3,TRUE))))</f>
        <v>4200</v>
      </c>
      <c r="L280">
        <f t="shared" si="38"/>
        <v>24.744249425868041</v>
      </c>
      <c r="M280">
        <f t="shared" si="37"/>
        <v>0</v>
      </c>
      <c r="N280">
        <f>VLOOKUP(K280,RPM!$A$2:$D$62,4,FALSE)</f>
        <v>18.835642857142858</v>
      </c>
      <c r="O280">
        <f>VLOOKUP(K280,RPM!$A$2:$D$62,3,FALSE)</f>
        <v>11.1</v>
      </c>
      <c r="P280">
        <f t="shared" si="39"/>
        <v>14.045738878571429</v>
      </c>
      <c r="Q280" cm="1">
        <f t="array" ref="Q280">_xlfn.XLOOKUP(O280,BSFC!$A$2:$A$24,_xlfn.XLOOKUP(K280,BSFC!$B$2:$O$2,BSFC!$B$2:$O$24,,-1),,-1)</f>
        <v>340</v>
      </c>
      <c r="R280">
        <f t="shared" si="40"/>
        <v>1.3265420051984127</v>
      </c>
      <c r="S280">
        <f t="shared" si="43"/>
        <v>2.9092058376107156E-4</v>
      </c>
      <c r="T280">
        <f t="shared" si="44"/>
        <v>9.8912998478764336E-2</v>
      </c>
      <c r="U280">
        <f t="shared" si="45"/>
        <v>31.618559998763871</v>
      </c>
    </row>
    <row r="281" spans="1:21">
      <c r="A281">
        <f t="shared" si="41"/>
        <v>280</v>
      </c>
      <c r="B281">
        <f t="shared" si="42"/>
        <v>13.411199999999999</v>
      </c>
      <c r="C281" s="2">
        <f>Specification!$G$30</f>
        <v>109.96225200000001</v>
      </c>
      <c r="D281">
        <f>0.5*Specification!$K$4*Track!B281^2*Specification!$K$3*Specification!$K$2</f>
        <v>93.159842569492653</v>
      </c>
      <c r="E281">
        <v>0</v>
      </c>
      <c r="F281">
        <f>Specification!$C$23*9.81*SIN((E281*PI()/180))</f>
        <v>0</v>
      </c>
      <c r="G281" s="2">
        <f>IF(J281=1,VLOOKUP(K281,RPM!$E$2:$H$62,3,FALSE)-F281-E281-D281,IF(J281=2,VLOOKUP(K281,RPM!$H$2:$K$62,3,FALSE)-F281-E281-D281,IF(J281=3,VLOOKUP(K281,RPM!$K$2:$N$62,3,FALSE)-F281-E281-D281)))</f>
        <v>529.75118105255456</v>
      </c>
      <c r="H281" s="2">
        <f>IF(J281=1,Specification!$I$14,IF(J281=2,Specification!$I$15,IF(J281=3,Specification!$I$16)))</f>
        <v>578.8367922628039</v>
      </c>
      <c r="I281">
        <v>0</v>
      </c>
      <c r="J281">
        <v>3</v>
      </c>
      <c r="K281">
        <f>IF(J281=1,VLOOKUP(B281,RPM!$F$2:$H$62,3,TRUE),IF(J281=2,VLOOKUP(B281,RPM!$I$2:$K$62,3,TRUE),IF(J281=3,VLOOKUP(B281,RPM!$L$2:$N$62,3,TRUE))))</f>
        <v>4200</v>
      </c>
      <c r="L281">
        <f t="shared" si="38"/>
        <v>24.818813968936521</v>
      </c>
      <c r="M281">
        <f t="shared" si="37"/>
        <v>0</v>
      </c>
      <c r="N281">
        <f>VLOOKUP(K281,RPM!$A$2:$D$62,4,FALSE)</f>
        <v>18.835642857142858</v>
      </c>
      <c r="O281">
        <f>VLOOKUP(K281,RPM!$A$2:$D$62,3,FALSE)</f>
        <v>11.1</v>
      </c>
      <c r="P281">
        <f t="shared" si="39"/>
        <v>14.045738878571429</v>
      </c>
      <c r="Q281" cm="1">
        <f t="array" ref="Q281">_xlfn.XLOOKUP(O281,BSFC!$A$2:$A$24,_xlfn.XLOOKUP(K281,BSFC!$B$2:$O$2,BSFC!$B$2:$O$24,,-1),,-1)</f>
        <v>340</v>
      </c>
      <c r="R281">
        <f t="shared" si="40"/>
        <v>1.3265420051984127</v>
      </c>
      <c r="S281">
        <f t="shared" si="43"/>
        <v>2.9092058376107156E-4</v>
      </c>
      <c r="T281">
        <f t="shared" si="44"/>
        <v>9.8912998478764336E-2</v>
      </c>
      <c r="U281">
        <f t="shared" si="45"/>
        <v>31.717472997242634</v>
      </c>
    </row>
    <row r="282" spans="1:21">
      <c r="A282">
        <f t="shared" si="41"/>
        <v>281</v>
      </c>
      <c r="B282">
        <f t="shared" si="42"/>
        <v>13.411199999999999</v>
      </c>
      <c r="C282" s="2">
        <f>Specification!$G$30</f>
        <v>109.96225200000001</v>
      </c>
      <c r="D282">
        <f>0.5*Specification!$K$4*Track!B282^2*Specification!$K$3*Specification!$K$2</f>
        <v>93.159842569492653</v>
      </c>
      <c r="E282">
        <v>0</v>
      </c>
      <c r="F282">
        <f>Specification!$C$23*9.81*SIN((E282*PI()/180))</f>
        <v>0</v>
      </c>
      <c r="G282" s="2">
        <f>IF(J282=1,VLOOKUP(K282,RPM!$E$2:$H$62,3,FALSE)-F282-E282-D282,IF(J282=2,VLOOKUP(K282,RPM!$H$2:$K$62,3,FALSE)-F282-E282-D282,IF(J282=3,VLOOKUP(K282,RPM!$K$2:$N$62,3,FALSE)-F282-E282-D282)))</f>
        <v>529.75118105255456</v>
      </c>
      <c r="H282" s="2">
        <f>IF(J282=1,Specification!$I$14,IF(J282=2,Specification!$I$15,IF(J282=3,Specification!$I$16)))</f>
        <v>578.8367922628039</v>
      </c>
      <c r="I282">
        <v>0</v>
      </c>
      <c r="J282">
        <v>3</v>
      </c>
      <c r="K282">
        <f>IF(J282=1,VLOOKUP(B282,RPM!$F$2:$H$62,3,TRUE),IF(J282=2,VLOOKUP(B282,RPM!$I$2:$K$62,3,TRUE),IF(J282=3,VLOOKUP(B282,RPM!$L$2:$N$62,3,TRUE))))</f>
        <v>4200</v>
      </c>
      <c r="L282">
        <f t="shared" si="38"/>
        <v>24.893378512005</v>
      </c>
      <c r="M282">
        <f t="shared" si="37"/>
        <v>0</v>
      </c>
      <c r="N282">
        <f>VLOOKUP(K282,RPM!$A$2:$D$62,4,FALSE)</f>
        <v>18.835642857142858</v>
      </c>
      <c r="O282">
        <f>VLOOKUP(K282,RPM!$A$2:$D$62,3,FALSE)</f>
        <v>11.1</v>
      </c>
      <c r="P282">
        <f t="shared" si="39"/>
        <v>14.045738878571429</v>
      </c>
      <c r="Q282" cm="1">
        <f t="array" ref="Q282">_xlfn.XLOOKUP(O282,BSFC!$A$2:$A$24,_xlfn.XLOOKUP(K282,BSFC!$B$2:$O$2,BSFC!$B$2:$O$24,,-1),,-1)</f>
        <v>340</v>
      </c>
      <c r="R282">
        <f t="shared" si="40"/>
        <v>1.3265420051984127</v>
      </c>
      <c r="S282">
        <f t="shared" si="43"/>
        <v>2.9092058376107156E-4</v>
      </c>
      <c r="T282">
        <f t="shared" si="44"/>
        <v>9.8912998478764336E-2</v>
      </c>
      <c r="U282">
        <f t="shared" si="45"/>
        <v>31.816385995721397</v>
      </c>
    </row>
    <row r="283" spans="1:21">
      <c r="A283">
        <f t="shared" si="41"/>
        <v>282</v>
      </c>
      <c r="B283">
        <f t="shared" si="42"/>
        <v>13.411199999999999</v>
      </c>
      <c r="C283" s="2">
        <f>Specification!$G$30</f>
        <v>109.96225200000001</v>
      </c>
      <c r="D283">
        <f>0.5*Specification!$K$4*Track!B283^2*Specification!$K$3*Specification!$K$2</f>
        <v>93.159842569492653</v>
      </c>
      <c r="E283">
        <v>0</v>
      </c>
      <c r="F283">
        <f>Specification!$C$23*9.81*SIN((E283*PI()/180))</f>
        <v>0</v>
      </c>
      <c r="G283" s="2">
        <f>IF(J283=1,VLOOKUP(K283,RPM!$E$2:$H$62,3,FALSE)-F283-E283-D283,IF(J283=2,VLOOKUP(K283,RPM!$H$2:$K$62,3,FALSE)-F283-E283-D283,IF(J283=3,VLOOKUP(K283,RPM!$K$2:$N$62,3,FALSE)-F283-E283-D283)))</f>
        <v>529.75118105255456</v>
      </c>
      <c r="H283" s="2">
        <f>IF(J283=1,Specification!$I$14,IF(J283=2,Specification!$I$15,IF(J283=3,Specification!$I$16)))</f>
        <v>578.8367922628039</v>
      </c>
      <c r="I283">
        <v>0</v>
      </c>
      <c r="J283">
        <v>3</v>
      </c>
      <c r="K283">
        <f>IF(J283=1,VLOOKUP(B283,RPM!$F$2:$H$62,3,TRUE),IF(J283=2,VLOOKUP(B283,RPM!$I$2:$K$62,3,TRUE),IF(J283=3,VLOOKUP(B283,RPM!$L$2:$N$62,3,TRUE))))</f>
        <v>4200</v>
      </c>
      <c r="L283">
        <f t="shared" si="38"/>
        <v>24.96794305507348</v>
      </c>
      <c r="M283">
        <f t="shared" si="37"/>
        <v>0</v>
      </c>
      <c r="N283">
        <f>VLOOKUP(K283,RPM!$A$2:$D$62,4,FALSE)</f>
        <v>18.835642857142858</v>
      </c>
      <c r="O283">
        <f>VLOOKUP(K283,RPM!$A$2:$D$62,3,FALSE)</f>
        <v>11.1</v>
      </c>
      <c r="P283">
        <f t="shared" si="39"/>
        <v>14.045738878571429</v>
      </c>
      <c r="Q283" cm="1">
        <f t="array" ref="Q283">_xlfn.XLOOKUP(O283,BSFC!$A$2:$A$24,_xlfn.XLOOKUP(K283,BSFC!$B$2:$O$2,BSFC!$B$2:$O$24,,-1),,-1)</f>
        <v>340</v>
      </c>
      <c r="R283">
        <f t="shared" si="40"/>
        <v>1.3265420051984127</v>
      </c>
      <c r="S283">
        <f t="shared" si="43"/>
        <v>2.9092058376107156E-4</v>
      </c>
      <c r="T283">
        <f t="shared" si="44"/>
        <v>9.8912998478764336E-2</v>
      </c>
      <c r="U283">
        <f t="shared" si="45"/>
        <v>31.91529899420016</v>
      </c>
    </row>
    <row r="284" spans="1:21">
      <c r="A284">
        <f t="shared" si="41"/>
        <v>283</v>
      </c>
      <c r="B284">
        <f t="shared" si="42"/>
        <v>13.411199999999999</v>
      </c>
      <c r="C284" s="2">
        <f>Specification!$G$30</f>
        <v>109.96225200000001</v>
      </c>
      <c r="D284">
        <f>0.5*Specification!$K$4*Track!B284^2*Specification!$K$3*Specification!$K$2</f>
        <v>93.159842569492653</v>
      </c>
      <c r="E284">
        <v>0</v>
      </c>
      <c r="F284">
        <f>Specification!$C$23*9.81*SIN((E284*PI()/180))</f>
        <v>0</v>
      </c>
      <c r="G284" s="2">
        <f>IF(J284=1,VLOOKUP(K284,RPM!$E$2:$H$62,3,FALSE)-F284-E284-D284,IF(J284=2,VLOOKUP(K284,RPM!$H$2:$K$62,3,FALSE)-F284-E284-D284,IF(J284=3,VLOOKUP(K284,RPM!$K$2:$N$62,3,FALSE)-F284-E284-D284)))</f>
        <v>529.75118105255456</v>
      </c>
      <c r="H284" s="2">
        <f>IF(J284=1,Specification!$I$14,IF(J284=2,Specification!$I$15,IF(J284=3,Specification!$I$16)))</f>
        <v>578.8367922628039</v>
      </c>
      <c r="I284">
        <v>0</v>
      </c>
      <c r="J284">
        <v>3</v>
      </c>
      <c r="K284">
        <f>IF(J284=1,VLOOKUP(B284,RPM!$F$2:$H$62,3,TRUE),IF(J284=2,VLOOKUP(B284,RPM!$I$2:$K$62,3,TRUE),IF(J284=3,VLOOKUP(B284,RPM!$L$2:$N$62,3,TRUE))))</f>
        <v>4200</v>
      </c>
      <c r="L284">
        <f t="shared" si="38"/>
        <v>25.04250759814196</v>
      </c>
      <c r="M284">
        <f t="shared" si="37"/>
        <v>0</v>
      </c>
      <c r="N284">
        <f>VLOOKUP(K284,RPM!$A$2:$D$62,4,FALSE)</f>
        <v>18.835642857142858</v>
      </c>
      <c r="O284">
        <f>VLOOKUP(K284,RPM!$A$2:$D$62,3,FALSE)</f>
        <v>11.1</v>
      </c>
      <c r="P284">
        <f t="shared" si="39"/>
        <v>14.045738878571429</v>
      </c>
      <c r="Q284" cm="1">
        <f t="array" ref="Q284">_xlfn.XLOOKUP(O284,BSFC!$A$2:$A$24,_xlfn.XLOOKUP(K284,BSFC!$B$2:$O$2,BSFC!$B$2:$O$24,,-1),,-1)</f>
        <v>340</v>
      </c>
      <c r="R284">
        <f t="shared" si="40"/>
        <v>1.3265420051984127</v>
      </c>
      <c r="S284">
        <f t="shared" si="43"/>
        <v>2.9092058376107156E-4</v>
      </c>
      <c r="T284">
        <f t="shared" si="44"/>
        <v>9.8912998478764336E-2</v>
      </c>
      <c r="U284">
        <f t="shared" si="45"/>
        <v>32.014211992678923</v>
      </c>
    </row>
    <row r="285" spans="1:21">
      <c r="A285">
        <f t="shared" si="41"/>
        <v>284</v>
      </c>
      <c r="B285">
        <f t="shared" si="42"/>
        <v>13.411199999999999</v>
      </c>
      <c r="C285" s="2">
        <f>Specification!$G$30</f>
        <v>109.96225200000001</v>
      </c>
      <c r="D285">
        <f>0.5*Specification!$K$4*Track!B285^2*Specification!$K$3*Specification!$K$2</f>
        <v>93.159842569492653</v>
      </c>
      <c r="E285">
        <v>0</v>
      </c>
      <c r="F285">
        <f>Specification!$C$23*9.81*SIN((E285*PI()/180))</f>
        <v>0</v>
      </c>
      <c r="G285" s="2">
        <f>IF(J285=1,VLOOKUP(K285,RPM!$E$2:$H$62,3,FALSE)-F285-E285-D285,IF(J285=2,VLOOKUP(K285,RPM!$H$2:$K$62,3,FALSE)-F285-E285-D285,IF(J285=3,VLOOKUP(K285,RPM!$K$2:$N$62,3,FALSE)-F285-E285-D285)))</f>
        <v>529.75118105255456</v>
      </c>
      <c r="H285" s="2">
        <f>IF(J285=1,Specification!$I$14,IF(J285=2,Specification!$I$15,IF(J285=3,Specification!$I$16)))</f>
        <v>578.8367922628039</v>
      </c>
      <c r="I285">
        <v>0</v>
      </c>
      <c r="J285">
        <v>3</v>
      </c>
      <c r="K285">
        <f>IF(J285=1,VLOOKUP(B285,RPM!$F$2:$H$62,3,TRUE),IF(J285=2,VLOOKUP(B285,RPM!$I$2:$K$62,3,TRUE),IF(J285=3,VLOOKUP(B285,RPM!$L$2:$N$62,3,TRUE))))</f>
        <v>4200</v>
      </c>
      <c r="L285">
        <f t="shared" si="38"/>
        <v>25.117072141210439</v>
      </c>
      <c r="M285">
        <f t="shared" si="37"/>
        <v>0</v>
      </c>
      <c r="N285">
        <f>VLOOKUP(K285,RPM!$A$2:$D$62,4,FALSE)</f>
        <v>18.835642857142858</v>
      </c>
      <c r="O285">
        <f>VLOOKUP(K285,RPM!$A$2:$D$62,3,FALSE)</f>
        <v>11.1</v>
      </c>
      <c r="P285">
        <f t="shared" si="39"/>
        <v>14.045738878571429</v>
      </c>
      <c r="Q285" cm="1">
        <f t="array" ref="Q285">_xlfn.XLOOKUP(O285,BSFC!$A$2:$A$24,_xlfn.XLOOKUP(K285,BSFC!$B$2:$O$2,BSFC!$B$2:$O$24,,-1),,-1)</f>
        <v>340</v>
      </c>
      <c r="R285">
        <f t="shared" si="40"/>
        <v>1.3265420051984127</v>
      </c>
      <c r="S285">
        <f t="shared" si="43"/>
        <v>2.9092058376107156E-4</v>
      </c>
      <c r="T285">
        <f t="shared" si="44"/>
        <v>9.8912998478764336E-2</v>
      </c>
      <c r="U285">
        <f t="shared" si="45"/>
        <v>32.11312499115769</v>
      </c>
    </row>
    <row r="286" spans="1:21">
      <c r="A286">
        <f t="shared" si="41"/>
        <v>285</v>
      </c>
      <c r="B286">
        <f t="shared" si="42"/>
        <v>13.411199999999999</v>
      </c>
      <c r="C286" s="2">
        <f>Specification!$G$30</f>
        <v>109.96225200000001</v>
      </c>
      <c r="D286">
        <f>0.5*Specification!$K$4*Track!B286^2*Specification!$K$3*Specification!$K$2</f>
        <v>93.159842569492653</v>
      </c>
      <c r="E286">
        <v>0</v>
      </c>
      <c r="F286">
        <f>Specification!$C$23*9.81*SIN((E286*PI()/180))</f>
        <v>0</v>
      </c>
      <c r="G286" s="2">
        <f>IF(J286=1,VLOOKUP(K286,RPM!$E$2:$H$62,3,FALSE)-F286-E286-D286,IF(J286=2,VLOOKUP(K286,RPM!$H$2:$K$62,3,FALSE)-F286-E286-D286,IF(J286=3,VLOOKUP(K286,RPM!$K$2:$N$62,3,FALSE)-F286-E286-D286)))</f>
        <v>529.75118105255456</v>
      </c>
      <c r="H286" s="2">
        <f>IF(J286=1,Specification!$I$14,IF(J286=2,Specification!$I$15,IF(J286=3,Specification!$I$16)))</f>
        <v>578.8367922628039</v>
      </c>
      <c r="I286">
        <v>0</v>
      </c>
      <c r="J286">
        <v>3</v>
      </c>
      <c r="K286">
        <f>IF(J286=1,VLOOKUP(B286,RPM!$F$2:$H$62,3,TRUE),IF(J286=2,VLOOKUP(B286,RPM!$I$2:$K$62,3,TRUE),IF(J286=3,VLOOKUP(B286,RPM!$L$2:$N$62,3,TRUE))))</f>
        <v>4200</v>
      </c>
      <c r="L286">
        <f t="shared" si="38"/>
        <v>25.191636684278919</v>
      </c>
      <c r="M286">
        <f t="shared" si="37"/>
        <v>0</v>
      </c>
      <c r="N286">
        <f>VLOOKUP(K286,RPM!$A$2:$D$62,4,FALSE)</f>
        <v>18.835642857142858</v>
      </c>
      <c r="O286">
        <f>VLOOKUP(K286,RPM!$A$2:$D$62,3,FALSE)</f>
        <v>11.1</v>
      </c>
      <c r="P286">
        <f t="shared" si="39"/>
        <v>14.045738878571429</v>
      </c>
      <c r="Q286" cm="1">
        <f t="array" ref="Q286">_xlfn.XLOOKUP(O286,BSFC!$A$2:$A$24,_xlfn.XLOOKUP(K286,BSFC!$B$2:$O$2,BSFC!$B$2:$O$24,,-1),,-1)</f>
        <v>340</v>
      </c>
      <c r="R286">
        <f t="shared" si="40"/>
        <v>1.3265420051984127</v>
      </c>
      <c r="S286">
        <f t="shared" si="43"/>
        <v>2.9092058376107156E-4</v>
      </c>
      <c r="T286">
        <f t="shared" si="44"/>
        <v>9.8912998478764336E-2</v>
      </c>
      <c r="U286">
        <f t="shared" si="45"/>
        <v>32.212037989636457</v>
      </c>
    </row>
    <row r="287" spans="1:21">
      <c r="A287">
        <f t="shared" si="41"/>
        <v>286</v>
      </c>
      <c r="B287">
        <f t="shared" si="42"/>
        <v>13.411199999999999</v>
      </c>
      <c r="C287" s="2">
        <f>Specification!$G$30</f>
        <v>109.96225200000001</v>
      </c>
      <c r="D287">
        <f>0.5*Specification!$K$4*Track!B287^2*Specification!$K$3*Specification!$K$2</f>
        <v>93.159842569492653</v>
      </c>
      <c r="E287">
        <v>0</v>
      </c>
      <c r="F287">
        <f>Specification!$C$23*9.81*SIN((E287*PI()/180))</f>
        <v>0</v>
      </c>
      <c r="G287" s="2">
        <f>IF(J287=1,VLOOKUP(K287,RPM!$E$2:$H$62,3,FALSE)-F287-E287-D287,IF(J287=2,VLOOKUP(K287,RPM!$H$2:$K$62,3,FALSE)-F287-E287-D287,IF(J287=3,VLOOKUP(K287,RPM!$K$2:$N$62,3,FALSE)-F287-E287-D287)))</f>
        <v>529.75118105255456</v>
      </c>
      <c r="H287" s="2">
        <f>IF(J287=1,Specification!$I$14,IF(J287=2,Specification!$I$15,IF(J287=3,Specification!$I$16)))</f>
        <v>578.8367922628039</v>
      </c>
      <c r="I287">
        <v>0</v>
      </c>
      <c r="J287">
        <v>3</v>
      </c>
      <c r="K287">
        <f>IF(J287=1,VLOOKUP(B287,RPM!$F$2:$H$62,3,TRUE),IF(J287=2,VLOOKUP(B287,RPM!$I$2:$K$62,3,TRUE),IF(J287=3,VLOOKUP(B287,RPM!$L$2:$N$62,3,TRUE))))</f>
        <v>4200</v>
      </c>
      <c r="L287">
        <f t="shared" si="38"/>
        <v>25.266201227347398</v>
      </c>
      <c r="M287">
        <f t="shared" si="37"/>
        <v>0</v>
      </c>
      <c r="N287">
        <f>VLOOKUP(K287,RPM!$A$2:$D$62,4,FALSE)</f>
        <v>18.835642857142858</v>
      </c>
      <c r="O287">
        <f>VLOOKUP(K287,RPM!$A$2:$D$62,3,FALSE)</f>
        <v>11.1</v>
      </c>
      <c r="P287">
        <f t="shared" si="39"/>
        <v>14.045738878571429</v>
      </c>
      <c r="Q287" cm="1">
        <f t="array" ref="Q287">_xlfn.XLOOKUP(O287,BSFC!$A$2:$A$24,_xlfn.XLOOKUP(K287,BSFC!$B$2:$O$2,BSFC!$B$2:$O$24,,-1),,-1)</f>
        <v>340</v>
      </c>
      <c r="R287">
        <f t="shared" si="40"/>
        <v>1.3265420051984127</v>
      </c>
      <c r="S287">
        <f t="shared" si="43"/>
        <v>2.9092058376107156E-4</v>
      </c>
      <c r="T287">
        <f t="shared" si="44"/>
        <v>9.8912998478764336E-2</v>
      </c>
      <c r="U287">
        <f t="shared" si="45"/>
        <v>32.310950988115223</v>
      </c>
    </row>
    <row r="288" spans="1:21">
      <c r="A288">
        <f t="shared" si="41"/>
        <v>287</v>
      </c>
      <c r="B288">
        <f t="shared" si="42"/>
        <v>13.411199999999999</v>
      </c>
      <c r="C288" s="2">
        <f>Specification!$G$30</f>
        <v>109.96225200000001</v>
      </c>
      <c r="D288">
        <f>0.5*Specification!$K$4*Track!B288^2*Specification!$K$3*Specification!$K$2</f>
        <v>93.159842569492653</v>
      </c>
      <c r="E288">
        <v>0</v>
      </c>
      <c r="F288">
        <f>Specification!$C$23*9.81*SIN((E288*PI()/180))</f>
        <v>0</v>
      </c>
      <c r="G288" s="2">
        <f>IF(J288=1,VLOOKUP(K288,RPM!$E$2:$H$62,3,FALSE)-F288-E288-D288,IF(J288=2,VLOOKUP(K288,RPM!$H$2:$K$62,3,FALSE)-F288-E288-D288,IF(J288=3,VLOOKUP(K288,RPM!$K$2:$N$62,3,FALSE)-F288-E288-D288)))</f>
        <v>529.75118105255456</v>
      </c>
      <c r="H288" s="2">
        <f>IF(J288=1,Specification!$I$14,IF(J288=2,Specification!$I$15,IF(J288=3,Specification!$I$16)))</f>
        <v>578.8367922628039</v>
      </c>
      <c r="I288">
        <v>0</v>
      </c>
      <c r="J288">
        <v>3</v>
      </c>
      <c r="K288">
        <f>IF(J288=1,VLOOKUP(B288,RPM!$F$2:$H$62,3,TRUE),IF(J288=2,VLOOKUP(B288,RPM!$I$2:$K$62,3,TRUE),IF(J288=3,VLOOKUP(B288,RPM!$L$2:$N$62,3,TRUE))))</f>
        <v>4200</v>
      </c>
      <c r="L288">
        <f t="shared" si="38"/>
        <v>25.340765770415878</v>
      </c>
      <c r="M288">
        <f t="shared" si="37"/>
        <v>0</v>
      </c>
      <c r="N288">
        <f>VLOOKUP(K288,RPM!$A$2:$D$62,4,FALSE)</f>
        <v>18.835642857142858</v>
      </c>
      <c r="O288">
        <f>VLOOKUP(K288,RPM!$A$2:$D$62,3,FALSE)</f>
        <v>11.1</v>
      </c>
      <c r="P288">
        <f t="shared" si="39"/>
        <v>14.045738878571429</v>
      </c>
      <c r="Q288" cm="1">
        <f t="array" ref="Q288">_xlfn.XLOOKUP(O288,BSFC!$A$2:$A$24,_xlfn.XLOOKUP(K288,BSFC!$B$2:$O$2,BSFC!$B$2:$O$24,,-1),,-1)</f>
        <v>340</v>
      </c>
      <c r="R288">
        <f t="shared" si="40"/>
        <v>1.3265420051984127</v>
      </c>
      <c r="S288">
        <f t="shared" si="43"/>
        <v>2.9092058376107156E-4</v>
      </c>
      <c r="T288">
        <f t="shared" si="44"/>
        <v>9.8912998478764336E-2</v>
      </c>
      <c r="U288">
        <f t="shared" si="45"/>
        <v>32.40986398659399</v>
      </c>
    </row>
    <row r="289" spans="1:21">
      <c r="A289">
        <f t="shared" si="41"/>
        <v>288</v>
      </c>
      <c r="B289">
        <f t="shared" si="42"/>
        <v>13.411199999999999</v>
      </c>
      <c r="C289" s="2">
        <f>Specification!$G$30</f>
        <v>109.96225200000001</v>
      </c>
      <c r="D289">
        <f>0.5*Specification!$K$4*Track!B289^2*Specification!$K$3*Specification!$K$2</f>
        <v>93.159842569492653</v>
      </c>
      <c r="E289">
        <v>0</v>
      </c>
      <c r="F289">
        <f>Specification!$C$23*9.81*SIN((E289*PI()/180))</f>
        <v>0</v>
      </c>
      <c r="G289" s="2">
        <f>IF(J289=1,VLOOKUP(K289,RPM!$E$2:$H$62,3,FALSE)-F289-E289-D289,IF(J289=2,VLOOKUP(K289,RPM!$H$2:$K$62,3,FALSE)-F289-E289-D289,IF(J289=3,VLOOKUP(K289,RPM!$K$2:$N$62,3,FALSE)-F289-E289-D289)))</f>
        <v>529.75118105255456</v>
      </c>
      <c r="H289" s="2">
        <f>IF(J289=1,Specification!$I$14,IF(J289=2,Specification!$I$15,IF(J289=3,Specification!$I$16)))</f>
        <v>578.8367922628039</v>
      </c>
      <c r="I289">
        <f>Specification!$F$13</f>
        <v>-4.3172635751116699</v>
      </c>
      <c r="J289">
        <v>3</v>
      </c>
      <c r="K289">
        <f>IF(J289=1,VLOOKUP(B289,RPM!$F$2:$H$62,3,TRUE),IF(J289=2,VLOOKUP(B289,RPM!$I$2:$K$62,3,TRUE),IF(J289=3,VLOOKUP(B289,RPM!$L$2:$N$62,3,TRUE))))</f>
        <v>4200</v>
      </c>
      <c r="L289">
        <f t="shared" si="38"/>
        <v>25.416247363546756</v>
      </c>
      <c r="M289">
        <f t="shared" si="37"/>
        <v>0</v>
      </c>
      <c r="N289">
        <f>VLOOKUP(K289,RPM!$A$2:$D$62,4,FALSE)</f>
        <v>18.835642857142858</v>
      </c>
      <c r="O289">
        <f>VLOOKUP(K289,RPM!$A$2:$D$62,3,FALSE)</f>
        <v>11.1</v>
      </c>
      <c r="P289">
        <f t="shared" si="39"/>
        <v>14.045738878571429</v>
      </c>
      <c r="Q289" cm="1">
        <f t="array" ref="Q289">_xlfn.XLOOKUP(O289,BSFC!$A$2:$A$24,_xlfn.XLOOKUP(K289,BSFC!$B$2:$O$2,BSFC!$B$2:$O$24,,-1),,-1)</f>
        <v>340</v>
      </c>
      <c r="R289">
        <f t="shared" si="40"/>
        <v>1.3265420051984127</v>
      </c>
      <c r="S289">
        <f t="shared" si="43"/>
        <v>2.9449854090413292E-4</v>
      </c>
      <c r="T289">
        <f t="shared" si="44"/>
        <v>0.10012950390740519</v>
      </c>
      <c r="U289">
        <f t="shared" si="45"/>
        <v>32.509993490501394</v>
      </c>
    </row>
    <row r="290" spans="1:21">
      <c r="A290">
        <f t="shared" si="41"/>
        <v>289</v>
      </c>
      <c r="B290">
        <f t="shared" si="42"/>
        <v>13.085326067384665</v>
      </c>
      <c r="C290" s="2">
        <f>Specification!$G$30</f>
        <v>109.96225200000001</v>
      </c>
      <c r="D290">
        <f>0.5*Specification!$K$4*Track!B290^2*Specification!$K$3*Specification!$K$2</f>
        <v>88.687531252911555</v>
      </c>
      <c r="E290">
        <v>0</v>
      </c>
      <c r="F290">
        <f>Specification!$C$23*9.81*SIN((E290*PI()/180))</f>
        <v>0</v>
      </c>
      <c r="G290" s="2">
        <f>IF(J290=1,VLOOKUP(K290,RPM!$E$2:$H$62,3,FALSE)-F290-E290-D290,IF(J290=2,VLOOKUP(K290,RPM!$H$2:$K$62,3,FALSE)-F290-E290-D290,IF(J290=3,VLOOKUP(K290,RPM!$K$2:$N$62,3,FALSE)-F290-E290-D290)))</f>
        <v>532.17039077512766</v>
      </c>
      <c r="H290" s="2">
        <f>IF(J290=1,Specification!$I$14,IF(J290=2,Specification!$I$15,IF(J290=3,Specification!$I$16)))</f>
        <v>578.8367922628039</v>
      </c>
      <c r="I290">
        <f>Specification!$F$13</f>
        <v>-4.3172635751116699</v>
      </c>
      <c r="J290">
        <v>3</v>
      </c>
      <c r="K290">
        <f>IF(J290=1,VLOOKUP(B290,RPM!$F$2:$H$62,3,TRUE),IF(J290=2,VLOOKUP(B290,RPM!$I$2:$K$62,3,TRUE),IF(J290=3,VLOOKUP(B290,RPM!$L$2:$N$62,3,TRUE))))</f>
        <v>4100</v>
      </c>
      <c r="L290">
        <f t="shared" si="38"/>
        <v>25.493657371065247</v>
      </c>
      <c r="M290">
        <f t="shared" si="37"/>
        <v>0</v>
      </c>
      <c r="N290">
        <f>VLOOKUP(K290,RPM!$A$2:$D$62,4,FALSE)</f>
        <v>18.773560975609758</v>
      </c>
      <c r="O290">
        <f>VLOOKUP(K290,RPM!$A$2:$D$62,3,FALSE)</f>
        <v>10.8</v>
      </c>
      <c r="P290">
        <f t="shared" si="39"/>
        <v>13.999444419512198</v>
      </c>
      <c r="Q290" cm="1">
        <f t="array" ref="Q290">_xlfn.XLOOKUP(O290,BSFC!$A$2:$A$24,_xlfn.XLOOKUP(K290,BSFC!$B$2:$O$2,BSFC!$B$2:$O$24,,-1),,-1)</f>
        <v>360</v>
      </c>
      <c r="R290">
        <f t="shared" si="40"/>
        <v>1.3999444419512199</v>
      </c>
      <c r="S290">
        <f t="shared" si="43"/>
        <v>3.0102697160253836E-4</v>
      </c>
      <c r="T290">
        <f t="shared" si="44"/>
        <v>0.10836970977691381</v>
      </c>
      <c r="U290">
        <f t="shared" si="45"/>
        <v>32.61836320027831</v>
      </c>
    </row>
    <row r="291" spans="1:21">
      <c r="A291">
        <f t="shared" si="41"/>
        <v>290</v>
      </c>
      <c r="B291">
        <f t="shared" si="42"/>
        <v>12.75112666157596</v>
      </c>
      <c r="C291" s="2">
        <f>Specification!$G$30</f>
        <v>109.96225200000001</v>
      </c>
      <c r="D291">
        <f>0.5*Specification!$K$4*Track!B291^2*Specification!$K$3*Specification!$K$2</f>
        <v>84.21521993633047</v>
      </c>
      <c r="E291">
        <v>0</v>
      </c>
      <c r="F291">
        <f>Specification!$C$23*9.81*SIN((E291*PI()/180))</f>
        <v>0</v>
      </c>
      <c r="G291" s="2">
        <f>IF(J291=1,VLOOKUP(K291,RPM!$E$2:$H$62,3,FALSE)-F291-E291-D291,IF(J291=2,VLOOKUP(K291,RPM!$H$2:$K$62,3,FALSE)-F291-E291-D291,IF(J291=3,VLOOKUP(K291,RPM!$K$2:$N$62,3,FALSE)-F291-E291-D291)))</f>
        <v>534.48694541800023</v>
      </c>
      <c r="H291" s="2">
        <f>IF(J291=1,Specification!$I$14,IF(J291=2,Specification!$I$15,IF(J291=3,Specification!$I$16)))</f>
        <v>578.8367922628039</v>
      </c>
      <c r="I291">
        <f>Specification!$F$13</f>
        <v>-4.3172635751116699</v>
      </c>
      <c r="J291">
        <v>3</v>
      </c>
      <c r="K291">
        <f>IF(J291=1,VLOOKUP(B291,RPM!$F$2:$H$62,3,TRUE),IF(J291=2,VLOOKUP(B291,RPM!$I$2:$K$62,3,TRUE),IF(J291=3,VLOOKUP(B291,RPM!$L$2:$N$62,3,TRUE))))</f>
        <v>4000</v>
      </c>
      <c r="L291">
        <f t="shared" si="38"/>
        <v>25.573151610465619</v>
      </c>
      <c r="M291">
        <f t="shared" si="37"/>
        <v>0</v>
      </c>
      <c r="N291">
        <f>VLOOKUP(K291,RPM!$A$2:$D$62,4,FALSE)</f>
        <v>18.708375</v>
      </c>
      <c r="O291">
        <f>VLOOKUP(K291,RPM!$A$2:$D$62,3,FALSE)</f>
        <v>10.5</v>
      </c>
      <c r="P291">
        <f t="shared" si="39"/>
        <v>13.950835237500002</v>
      </c>
      <c r="Q291" cm="1">
        <f t="array" ref="Q291">_xlfn.XLOOKUP(O291,BSFC!$A$2:$A$24,_xlfn.XLOOKUP(K291,BSFC!$B$2:$O$2,BSFC!$B$2:$O$24,,-1),,-1)</f>
        <v>360</v>
      </c>
      <c r="R291">
        <f t="shared" si="40"/>
        <v>1.3950835237500001</v>
      </c>
      <c r="S291">
        <f t="shared" si="43"/>
        <v>3.0805862116804712E-4</v>
      </c>
      <c r="T291">
        <f t="shared" si="44"/>
        <v>0.11090110362049696</v>
      </c>
      <c r="U291">
        <f t="shared" si="45"/>
        <v>32.729264303898809</v>
      </c>
    </row>
    <row r="292" spans="1:21">
      <c r="A292">
        <f t="shared" si="41"/>
        <v>291</v>
      </c>
      <c r="B292">
        <f t="shared" si="42"/>
        <v>12.407929077381526</v>
      </c>
      <c r="C292" s="2">
        <f>Specification!$G$30</f>
        <v>109.96225200000001</v>
      </c>
      <c r="D292">
        <f>0.5*Specification!$K$4*Track!B292^2*Specification!$K$3*Specification!$K$2</f>
        <v>79.7429086197494</v>
      </c>
      <c r="E292">
        <v>0</v>
      </c>
      <c r="F292">
        <f>Specification!$C$23*9.81*SIN((E292*PI()/180))</f>
        <v>0</v>
      </c>
      <c r="G292" s="2">
        <f>IF(J292=1,VLOOKUP(K292,RPM!$E$2:$H$62,3,FALSE)-F292-E292-D292,IF(J292=2,VLOOKUP(K292,RPM!$H$2:$K$62,3,FALSE)-F292-E292-D292,IF(J292=3,VLOOKUP(K292,RPM!$K$2:$N$62,3,FALSE)-F292-E292-D292)))</f>
        <v>542.73643723125008</v>
      </c>
      <c r="H292" s="2">
        <f>IF(J292=1,Specification!$I$14,IF(J292=2,Specification!$I$15,IF(J292=3,Specification!$I$16)))</f>
        <v>578.8367922628039</v>
      </c>
      <c r="I292">
        <f>Specification!$F$13</f>
        <v>-4.3172635751116699</v>
      </c>
      <c r="J292">
        <v>3</v>
      </c>
      <c r="K292">
        <f>IF(J292=1,VLOOKUP(B292,RPM!$F$2:$H$62,3,TRUE),IF(J292=2,VLOOKUP(B292,RPM!$I$2:$K$62,3,TRUE),IF(J292=3,VLOOKUP(B292,RPM!$L$2:$N$62,3,TRUE))))</f>
        <v>3900</v>
      </c>
      <c r="L292">
        <f t="shared" si="38"/>
        <v>25.654908086551231</v>
      </c>
      <c r="M292">
        <f t="shared" si="37"/>
        <v>0</v>
      </c>
      <c r="N292">
        <f>VLOOKUP(K292,RPM!$A$2:$D$62,4,FALSE)</f>
        <v>18.822589743589745</v>
      </c>
      <c r="O292">
        <f>VLOOKUP(K292,RPM!$A$2:$D$62,3,FALSE)</f>
        <v>10.3</v>
      </c>
      <c r="P292">
        <f t="shared" si="39"/>
        <v>14.036005171794873</v>
      </c>
      <c r="Q292" cm="1">
        <f t="array" ref="Q292">_xlfn.XLOOKUP(O292,BSFC!$A$2:$A$24,_xlfn.XLOOKUP(K292,BSFC!$B$2:$O$2,BSFC!$B$2:$O$24,,-1),,-1)</f>
        <v>360</v>
      </c>
      <c r="R292">
        <f t="shared" si="40"/>
        <v>1.4036005171794874</v>
      </c>
      <c r="S292">
        <f t="shared" si="43"/>
        <v>3.1875953365704911E-4</v>
      </c>
      <c r="T292">
        <f t="shared" si="44"/>
        <v>0.11475343211653768</v>
      </c>
      <c r="U292">
        <f t="shared" si="45"/>
        <v>32.844017736015346</v>
      </c>
    </row>
    <row r="293" spans="1:21">
      <c r="A293">
        <f t="shared" si="41"/>
        <v>292</v>
      </c>
      <c r="B293">
        <f t="shared" si="42"/>
        <v>12.054964821147619</v>
      </c>
      <c r="C293" s="2">
        <f>Specification!$G$30</f>
        <v>109.96225200000001</v>
      </c>
      <c r="D293">
        <f>0.5*Specification!$K$4*Track!B293^2*Specification!$K$3*Specification!$K$2</f>
        <v>75.270597303168316</v>
      </c>
      <c r="E293">
        <v>0</v>
      </c>
      <c r="F293">
        <f>Specification!$C$23*9.81*SIN((E293*PI()/180))</f>
        <v>0</v>
      </c>
      <c r="G293" s="2">
        <f>IF(J293=1,VLOOKUP(K293,RPM!$E$2:$H$62,3,FALSE)-F293-E293-D293,IF(J293=2,VLOOKUP(K293,RPM!$H$2:$K$62,3,FALSE)-F293-E293-D293,IF(J293=3,VLOOKUP(K293,RPM!$K$2:$N$62,3,FALSE)-F293-E293-D293)))</f>
        <v>551.18472801800863</v>
      </c>
      <c r="H293" s="2">
        <f>IF(J293=1,Specification!$I$14,IF(J293=2,Specification!$I$15,IF(J293=3,Specification!$I$16)))</f>
        <v>578.8367922628039</v>
      </c>
      <c r="I293">
        <f>Specification!$F$13</f>
        <v>-4.3172635751116699</v>
      </c>
      <c r="J293">
        <v>3</v>
      </c>
      <c r="K293">
        <f>IF(J293=1,VLOOKUP(B293,RPM!$F$2:$H$62,3,TRUE),IF(J293=2,VLOOKUP(B293,RPM!$I$2:$K$62,3,TRUE),IF(J293=3,VLOOKUP(B293,RPM!$L$2:$N$62,3,TRUE))))</f>
        <v>3800</v>
      </c>
      <c r="L293">
        <f t="shared" si="38"/>
        <v>25.739131683752493</v>
      </c>
      <c r="M293">
        <f t="shared" si="37"/>
        <v>0</v>
      </c>
      <c r="N293">
        <f>VLOOKUP(K293,RPM!$A$2:$D$62,4,FALSE)</f>
        <v>18.942815789473684</v>
      </c>
      <c r="O293">
        <f>VLOOKUP(K293,RPM!$A$2:$D$62,3,FALSE)</f>
        <v>10.1</v>
      </c>
      <c r="P293">
        <f t="shared" si="39"/>
        <v>14.125657734210527</v>
      </c>
      <c r="Q293" cm="1">
        <f t="array" ref="Q293">_xlfn.XLOOKUP(O293,BSFC!$A$2:$A$24,_xlfn.XLOOKUP(K293,BSFC!$B$2:$O$2,BSFC!$B$2:$O$24,,-1),,-1)</f>
        <v>360</v>
      </c>
      <c r="R293">
        <f t="shared" si="40"/>
        <v>1.4125657734210528</v>
      </c>
      <c r="S293">
        <f t="shared" si="43"/>
        <v>3.3047602978029001E-4</v>
      </c>
      <c r="T293">
        <f t="shared" si="44"/>
        <v>0.1189713707209044</v>
      </c>
      <c r="U293">
        <f t="shared" si="45"/>
        <v>32.962989106736252</v>
      </c>
    </row>
    <row r="294" spans="1:21">
      <c r="A294">
        <f t="shared" si="41"/>
        <v>293</v>
      </c>
      <c r="B294">
        <f t="shared" si="42"/>
        <v>11.69134935278573</v>
      </c>
      <c r="C294" s="2">
        <f>Specification!$G$30</f>
        <v>109.96225200000001</v>
      </c>
      <c r="D294">
        <f>0.5*Specification!$K$4*Track!B294^2*Specification!$K$3*Specification!$K$2</f>
        <v>70.798285986587231</v>
      </c>
      <c r="E294">
        <v>0</v>
      </c>
      <c r="F294">
        <f>Specification!$C$23*9.81*SIN((E294*PI()/180))</f>
        <v>0</v>
      </c>
      <c r="G294" s="2">
        <f>IF(J294=1,VLOOKUP(K294,RPM!$E$2:$H$62,3,FALSE)-F294-E294-D294,IF(J294=2,VLOOKUP(K294,RPM!$H$2:$K$62,3,FALSE)-F294-E294-D294,IF(J294=3,VLOOKUP(K294,RPM!$K$2:$N$62,3,FALSE)-F294-E294-D294)))</f>
        <v>564.27166151997449</v>
      </c>
      <c r="H294" s="2">
        <f>IF(J294=1,Specification!$I$14,IF(J294=2,Specification!$I$15,IF(J294=3,Specification!$I$16)))</f>
        <v>578.8367922628039</v>
      </c>
      <c r="I294">
        <f>Specification!$F$13</f>
        <v>-4.3172635751116699</v>
      </c>
      <c r="J294">
        <v>3</v>
      </c>
      <c r="K294">
        <f>IF(J294=1,VLOOKUP(B294,RPM!$F$2:$H$62,3,TRUE),IF(J294=2,VLOOKUP(B294,RPM!$I$2:$K$62,3,TRUE),IF(J294=3,VLOOKUP(B294,RPM!$L$2:$N$62,3,TRUE))))</f>
        <v>3600</v>
      </c>
      <c r="L294">
        <f t="shared" si="38"/>
        <v>25.826060217093065</v>
      </c>
      <c r="M294">
        <f t="shared" si="37"/>
        <v>0</v>
      </c>
      <c r="N294">
        <f>VLOOKUP(K294,RPM!$A$2:$D$62,4,FALSE)</f>
        <v>19.203305555555556</v>
      </c>
      <c r="O294">
        <f>VLOOKUP(K294,RPM!$A$2:$D$62,3,FALSE)</f>
        <v>9.6999999999999993</v>
      </c>
      <c r="P294">
        <f t="shared" si="39"/>
        <v>14.319904952777778</v>
      </c>
      <c r="Q294" cm="1">
        <f t="array" ref="Q294">_xlfn.XLOOKUP(O294,BSFC!$A$2:$A$24,_xlfn.XLOOKUP(K294,BSFC!$B$2:$O$2,BSFC!$B$2:$O$24,,-1),,-1)</f>
        <v>400</v>
      </c>
      <c r="R294">
        <f t="shared" si="40"/>
        <v>1.5911005503086422</v>
      </c>
      <c r="S294">
        <f t="shared" si="43"/>
        <v>3.4578009308926829E-4</v>
      </c>
      <c r="T294">
        <f t="shared" si="44"/>
        <v>0.13831203723570731</v>
      </c>
      <c r="U294">
        <f t="shared" si="45"/>
        <v>33.101301143971959</v>
      </c>
    </row>
    <row r="295" spans="1:21">
      <c r="A295">
        <f t="shared" si="41"/>
        <v>294</v>
      </c>
      <c r="B295">
        <f t="shared" si="42"/>
        <v>11.316055962156602</v>
      </c>
      <c r="C295" s="2">
        <f>Specification!$G$30</f>
        <v>109.96225200000001</v>
      </c>
      <c r="D295">
        <f>0.5*Specification!$K$4*Track!B295^2*Specification!$K$3*Specification!$K$2</f>
        <v>66.325974670006147</v>
      </c>
      <c r="E295">
        <v>0</v>
      </c>
      <c r="F295">
        <f>Specification!$C$23*9.81*SIN((E295*PI()/180))</f>
        <v>0</v>
      </c>
      <c r="G295" s="2">
        <f>IF(J295=1,VLOOKUP(K295,RPM!$E$2:$H$62,3,FALSE)-F295-E295-D295,IF(J295=2,VLOOKUP(K295,RPM!$H$2:$K$62,3,FALSE)-F295-E295-D295,IF(J295=3,VLOOKUP(K295,RPM!$K$2:$N$62,3,FALSE)-F295-E295-D295)))</f>
        <v>573.42048202290721</v>
      </c>
      <c r="H295" s="2">
        <f>IF(J295=1,Specification!$I$14,IF(J295=2,Specification!$I$15,IF(J295=3,Specification!$I$16)))</f>
        <v>578.8367922628039</v>
      </c>
      <c r="I295">
        <f>Specification!$F$13</f>
        <v>-4.3172635751116699</v>
      </c>
      <c r="J295">
        <v>3</v>
      </c>
      <c r="K295">
        <f>IF(J295=1,VLOOKUP(B295,RPM!$F$2:$H$62,3,TRUE),IF(J295=2,VLOOKUP(B295,RPM!$I$2:$K$62,3,TRUE),IF(J295=3,VLOOKUP(B295,RPM!$L$2:$N$62,3,TRUE))))</f>
        <v>3500</v>
      </c>
      <c r="L295">
        <f t="shared" si="38"/>
        <v>25.915972355985371</v>
      </c>
      <c r="M295">
        <f t="shared" si="37"/>
        <v>0</v>
      </c>
      <c r="N295">
        <f>VLOOKUP(K295,RPM!$A$2:$D$62,4,FALSE)</f>
        <v>19.344714285714286</v>
      </c>
      <c r="O295">
        <f>VLOOKUP(K295,RPM!$A$2:$D$62,3,FALSE)</f>
        <v>9.5</v>
      </c>
      <c r="P295">
        <f t="shared" si="39"/>
        <v>14.425353442857144</v>
      </c>
      <c r="Q295" cm="1">
        <f t="array" ref="Q295">_xlfn.XLOOKUP(O295,BSFC!$A$2:$A$24,_xlfn.XLOOKUP(K295,BSFC!$B$2:$O$2,BSFC!$B$2:$O$24,,-1),,-1)</f>
        <v>400</v>
      </c>
      <c r="R295">
        <f t="shared" si="40"/>
        <v>1.6028170492063494</v>
      </c>
      <c r="S295">
        <f t="shared" si="43"/>
        <v>3.6028177286799194E-4</v>
      </c>
      <c r="T295">
        <f t="shared" si="44"/>
        <v>0.14411270914719679</v>
      </c>
      <c r="U295">
        <f t="shared" si="45"/>
        <v>33.245413853119153</v>
      </c>
    </row>
    <row r="296" spans="1:21">
      <c r="A296">
        <f t="shared" si="41"/>
        <v>295</v>
      </c>
      <c r="B296">
        <f t="shared" si="42"/>
        <v>10.92788155995647</v>
      </c>
      <c r="C296" s="2">
        <f>Specification!$G$30</f>
        <v>109.96225200000001</v>
      </c>
      <c r="D296">
        <f>0.5*Specification!$K$4*Track!B296^2*Specification!$K$3*Specification!$K$2</f>
        <v>61.85366335342507</v>
      </c>
      <c r="E296">
        <v>0</v>
      </c>
      <c r="F296">
        <f>Specification!$C$23*9.81*SIN((E296*PI()/180))</f>
        <v>0</v>
      </c>
      <c r="G296" s="2">
        <f>IF(J296=1,VLOOKUP(K296,RPM!$E$2:$H$62,3,FALSE)-F296-E296-D296,IF(J296=2,VLOOKUP(K296,RPM!$H$2:$K$62,3,FALSE)-F296-E296-D296,IF(J296=3,VLOOKUP(K296,RPM!$K$2:$N$62,3,FALSE)-F296-E296-D296)))</f>
        <v>562.04767986102604</v>
      </c>
      <c r="H296" s="2">
        <f>IF(J296=1,Specification!$I$14,IF(J296=2,Specification!$I$15,IF(J296=3,Specification!$I$16)))</f>
        <v>578.8367922628039</v>
      </c>
      <c r="I296">
        <f>Specification!$F$13</f>
        <v>-4.3172635751116699</v>
      </c>
      <c r="J296">
        <v>3</v>
      </c>
      <c r="K296">
        <f>IF(J296=1,VLOOKUP(B296,RPM!$F$2:$H$62,3,TRUE),IF(J296=2,VLOOKUP(B296,RPM!$I$2:$K$62,3,TRUE),IF(J296=3,VLOOKUP(B296,RPM!$L$2:$N$62,3,TRUE))))</f>
        <v>3400</v>
      </c>
      <c r="L296">
        <f t="shared" si="38"/>
        <v>26.009198182169868</v>
      </c>
      <c r="M296">
        <f t="shared" si="37"/>
        <v>0</v>
      </c>
      <c r="N296">
        <f>VLOOKUP(K296,RPM!$A$2:$D$62,4,FALSE)</f>
        <v>18.865588235294119</v>
      </c>
      <c r="O296">
        <f>VLOOKUP(K296,RPM!$A$2:$D$62,3,FALSE)</f>
        <v>9</v>
      </c>
      <c r="P296">
        <f t="shared" si="39"/>
        <v>14.068069147058825</v>
      </c>
      <c r="Q296" cm="1">
        <f t="array" ref="Q296">_xlfn.XLOOKUP(O296,BSFC!$A$2:$A$24,_xlfn.XLOOKUP(K296,BSFC!$B$2:$O$2,BSFC!$B$2:$O$24,,-1),,-1)</f>
        <v>400</v>
      </c>
      <c r="R296">
        <f t="shared" si="40"/>
        <v>1.5631187941176472</v>
      </c>
      <c r="S296">
        <f t="shared" si="43"/>
        <v>3.6430760251533143E-4</v>
      </c>
      <c r="T296">
        <f t="shared" si="44"/>
        <v>0.14572304100613256</v>
      </c>
      <c r="U296">
        <f t="shared" si="45"/>
        <v>33.391136894125289</v>
      </c>
    </row>
    <row r="297" spans="1:21">
      <c r="A297">
        <f t="shared" si="41"/>
        <v>296</v>
      </c>
      <c r="B297">
        <f t="shared" si="42"/>
        <v>10.525401096310453</v>
      </c>
      <c r="C297" s="2">
        <f>Specification!$G$30</f>
        <v>109.96225200000001</v>
      </c>
      <c r="D297">
        <f>0.5*Specification!$K$4*Track!B297^2*Specification!$K$3*Specification!$K$2</f>
        <v>57.381352036843971</v>
      </c>
      <c r="E297">
        <v>0</v>
      </c>
      <c r="F297">
        <f>Specification!$C$23*9.81*SIN((E297*PI()/180))</f>
        <v>0</v>
      </c>
      <c r="G297" s="2">
        <f>IF(J297=1,VLOOKUP(K297,RPM!$E$2:$H$62,3,FALSE)-F297-E297-D297,IF(J297=2,VLOOKUP(K297,RPM!$H$2:$K$62,3,FALSE)-F297-E297-D297,IF(J297=3,VLOOKUP(K297,RPM!$K$2:$N$62,3,FALSE)-F297-E297-D297)))</f>
        <v>549.71456779135929</v>
      </c>
      <c r="H297" s="2">
        <f>IF(J297=1,Specification!$I$14,IF(J297=2,Specification!$I$15,IF(J297=3,Specification!$I$16)))</f>
        <v>578.8367922628039</v>
      </c>
      <c r="I297">
        <f>Specification!$F$13</f>
        <v>-4.3172635751116699</v>
      </c>
      <c r="J297">
        <v>3</v>
      </c>
      <c r="K297">
        <f>IF(J297=1,VLOOKUP(B297,RPM!$F$2:$H$62,3,TRUE),IF(J297=2,VLOOKUP(B297,RPM!$I$2:$K$62,3,TRUE),IF(J297=3,VLOOKUP(B297,RPM!$L$2:$N$62,3,TRUE))))</f>
        <v>3300</v>
      </c>
      <c r="L297">
        <f t="shared" si="38"/>
        <v>26.106133538361121</v>
      </c>
      <c r="M297">
        <f t="shared" si="37"/>
        <v>0</v>
      </c>
      <c r="N297">
        <f>VLOOKUP(K297,RPM!$A$2:$D$62,4,FALSE)</f>
        <v>18.357424242424244</v>
      </c>
      <c r="O297">
        <f>VLOOKUP(K297,RPM!$A$2:$D$62,3,FALSE)</f>
        <v>8.5</v>
      </c>
      <c r="P297">
        <f t="shared" si="39"/>
        <v>13.68913125757576</v>
      </c>
      <c r="Q297" cm="1">
        <f t="array" ref="Q297">_xlfn.XLOOKUP(O297,BSFC!$A$2:$A$24,_xlfn.XLOOKUP(K297,BSFC!$B$2:$O$2,BSFC!$B$2:$O$24,,-1),,-1)</f>
        <v>430</v>
      </c>
      <c r="R297">
        <f t="shared" si="40"/>
        <v>1.6350906779882155</v>
      </c>
      <c r="S297">
        <f t="shared" si="43"/>
        <v>3.6860022622275484E-4</v>
      </c>
      <c r="T297">
        <f t="shared" si="44"/>
        <v>0.15849809727578459</v>
      </c>
      <c r="U297">
        <f t="shared" si="45"/>
        <v>33.549634991401071</v>
      </c>
    </row>
    <row r="298" spans="1:21">
      <c r="A298">
        <f t="shared" si="41"/>
        <v>297</v>
      </c>
      <c r="B298">
        <f t="shared" si="42"/>
        <v>10.106905613885486</v>
      </c>
      <c r="C298" s="2">
        <f>Specification!$G$30</f>
        <v>109.96225200000001</v>
      </c>
      <c r="D298">
        <f>0.5*Specification!$K$4*Track!B298^2*Specification!$K$3*Specification!$K$2</f>
        <v>52.909040720262887</v>
      </c>
      <c r="E298">
        <v>0</v>
      </c>
      <c r="F298">
        <f>Specification!$C$23*9.81*SIN((E298*PI()/180))</f>
        <v>0</v>
      </c>
      <c r="G298" s="2">
        <f>IF(J298=1,VLOOKUP(K298,RPM!$E$2:$H$62,3,FALSE)-F298-E298-D298,IF(J298=2,VLOOKUP(K298,RPM!$H$2:$K$62,3,FALSE)-F298-E298-D298,IF(J298=3,VLOOKUP(K298,RPM!$K$2:$N$62,3,FALSE)-F298-E298-D298)))</f>
        <v>517.32336974455802</v>
      </c>
      <c r="H298" s="2">
        <f>IF(J298=1,Specification!$I$14,IF(J298=2,Specification!$I$15,IF(J298=3,Specification!$I$16)))</f>
        <v>578.8367922628039</v>
      </c>
      <c r="I298">
        <f>Specification!$F$13</f>
        <v>-4.3172635751116699</v>
      </c>
      <c r="J298">
        <v>3</v>
      </c>
      <c r="K298">
        <f>IF(J298=1,VLOOKUP(B298,RPM!$F$2:$H$62,3,TRUE),IF(J298=2,VLOOKUP(B298,RPM!$I$2:$K$62,3,TRUE),IF(J298=3,VLOOKUP(B298,RPM!$L$2:$N$62,3,TRUE))))</f>
        <v>3100</v>
      </c>
      <c r="L298">
        <f t="shared" si="38"/>
        <v>26.207259976973603</v>
      </c>
      <c r="M298">
        <f t="shared" si="37"/>
        <v>0</v>
      </c>
      <c r="N298">
        <f>VLOOKUP(K298,RPM!$A$2:$D$62,4,FALSE)</f>
        <v>17.24274193548387</v>
      </c>
      <c r="O298">
        <f>VLOOKUP(K298,RPM!$A$2:$D$62,3,FALSE)</f>
        <v>7.5</v>
      </c>
      <c r="P298">
        <f t="shared" si="39"/>
        <v>12.857912661290323</v>
      </c>
      <c r="Q298" cm="1">
        <f t="array" ref="Q298">_xlfn.XLOOKUP(O298,BSFC!$A$2:$A$24,_xlfn.XLOOKUP(K298,BSFC!$B$2:$O$2,BSFC!$B$2:$O$24,,-1),,-1)</f>
        <v>460</v>
      </c>
      <c r="R298">
        <f t="shared" si="40"/>
        <v>1.6429555067204302</v>
      </c>
      <c r="S298">
        <f t="shared" si="43"/>
        <v>3.6118747650739806E-4</v>
      </c>
      <c r="T298">
        <f t="shared" si="44"/>
        <v>0.1661462391934031</v>
      </c>
      <c r="U298">
        <f t="shared" si="45"/>
        <v>33.715781230594473</v>
      </c>
    </row>
    <row r="299" spans="1:21">
      <c r="A299">
        <f t="shared" si="41"/>
        <v>298</v>
      </c>
      <c r="B299">
        <f t="shared" si="42"/>
        <v>9.6703161239830528</v>
      </c>
      <c r="C299" s="2">
        <f>Specification!$G$30</f>
        <v>109.96225200000001</v>
      </c>
      <c r="D299">
        <f>0.5*Specification!$K$4*Track!B299^2*Specification!$K$3*Specification!$K$2</f>
        <v>48.436729403681802</v>
      </c>
      <c r="E299">
        <v>0</v>
      </c>
      <c r="F299">
        <f>Specification!$C$23*9.81*SIN((E299*PI()/180))</f>
        <v>0</v>
      </c>
      <c r="G299" s="2">
        <f>IF(J299=1,VLOOKUP(K299,RPM!$E$2:$H$62,3,FALSE)-F299-E299-D299,IF(J299=2,VLOOKUP(K299,RPM!$H$2:$K$62,3,FALSE)-F299-E299-D299,IF(J299=3,VLOOKUP(K299,RPM!$K$2:$N$62,3,FALSE)-F299-E299-D299)))</f>
        <v>501.52075091127875</v>
      </c>
      <c r="H299" s="2">
        <f>IF(J299=1,Specification!$I$14,IF(J299=2,Specification!$I$15,IF(J299=3,Specification!$I$16)))</f>
        <v>578.8367922628039</v>
      </c>
      <c r="I299">
        <f>Specification!$F$13</f>
        <v>-4.3172635751116699</v>
      </c>
      <c r="J299">
        <v>3</v>
      </c>
      <c r="K299">
        <f>IF(J299=1,VLOOKUP(B299,RPM!$F$2:$H$62,3,TRUE),IF(J299=2,VLOOKUP(B299,RPM!$I$2:$K$62,3,TRUE),IF(J299=3,VLOOKUP(B299,RPM!$L$2:$N$62,3,TRUE))))</f>
        <v>3000</v>
      </c>
      <c r="L299">
        <f t="shared" si="38"/>
        <v>26.313173237219303</v>
      </c>
      <c r="M299">
        <f t="shared" si="37"/>
        <v>0</v>
      </c>
      <c r="N299">
        <f>VLOOKUP(K299,RPM!$A$2:$D$62,4,FALSE)</f>
        <v>16.629666666666665</v>
      </c>
      <c r="O299">
        <f>VLOOKUP(K299,RPM!$A$2:$D$62,3,FALSE)</f>
        <v>7</v>
      </c>
      <c r="P299">
        <f t="shared" si="39"/>
        <v>12.400742433333333</v>
      </c>
      <c r="Q299" cm="1">
        <f t="array" ref="Q299">_xlfn.XLOOKUP(O299,BSFC!$A$2:$A$24,_xlfn.XLOOKUP(K299,BSFC!$B$2:$O$2,BSFC!$B$2:$O$24,,-1),,-1)</f>
        <v>460</v>
      </c>
      <c r="R299">
        <f t="shared" si="40"/>
        <v>1.5845393109259258</v>
      </c>
      <c r="S299">
        <f t="shared" si="43"/>
        <v>3.648341834948683E-4</v>
      </c>
      <c r="T299">
        <f t="shared" si="44"/>
        <v>0.16782372440763943</v>
      </c>
      <c r="U299">
        <f t="shared" si="45"/>
        <v>33.883604955002113</v>
      </c>
    </row>
    <row r="300" spans="1:21">
      <c r="A300">
        <f t="shared" si="41"/>
        <v>299</v>
      </c>
      <c r="B300">
        <f t="shared" si="42"/>
        <v>9.2130606634029757</v>
      </c>
      <c r="C300" s="2">
        <f>Specification!$G$30</f>
        <v>109.96225200000001</v>
      </c>
      <c r="D300">
        <f>0.5*Specification!$K$4*Track!B300^2*Specification!$K$3*Specification!$K$2</f>
        <v>43.964418087100711</v>
      </c>
      <c r="E300">
        <v>0</v>
      </c>
      <c r="F300">
        <f>Specification!$C$23*9.81*SIN((E300*PI()/180))</f>
        <v>0</v>
      </c>
      <c r="G300" s="2">
        <f>IF(J300=1,VLOOKUP(K300,RPM!$E$2:$H$62,3,FALSE)-F300-E300-D300,IF(J300=2,VLOOKUP(K300,RPM!$H$2:$K$62,3,FALSE)-F300-E300-D300,IF(J300=3,VLOOKUP(K300,RPM!$K$2:$N$62,3,FALSE)-F300-E300-D300)))</f>
        <v>492.44731148118592</v>
      </c>
      <c r="H300" s="2">
        <f>IF(J300=1,Specification!$I$14,IF(J300=2,Specification!$I$15,IF(J300=3,Specification!$I$16)))</f>
        <v>578.8367922628039</v>
      </c>
      <c r="I300">
        <f>Specification!$F$13</f>
        <v>-4.3172635751116699</v>
      </c>
      <c r="J300">
        <v>3</v>
      </c>
      <c r="K300">
        <f>IF(J300=1,VLOOKUP(B300,RPM!$F$2:$H$62,3,TRUE),IF(J300=2,VLOOKUP(B300,RPM!$I$2:$K$62,3,TRUE),IF(J300=3,VLOOKUP(B300,RPM!$L$2:$N$62,3,TRUE))))</f>
        <v>2900</v>
      </c>
      <c r="L300">
        <f t="shared" si="38"/>
        <v>26.424625181327883</v>
      </c>
      <c r="M300">
        <f t="shared" si="37"/>
        <v>0</v>
      </c>
      <c r="N300">
        <f>VLOOKUP(K300,RPM!$A$2:$D$62,4,FALSE)</f>
        <v>16.220068965517239</v>
      </c>
      <c r="O300">
        <f>VLOOKUP(K300,RPM!$A$2:$D$62,3,FALSE)</f>
        <v>6.6</v>
      </c>
      <c r="P300">
        <f t="shared" si="39"/>
        <v>12.095305427586206</v>
      </c>
      <c r="Q300" cm="1">
        <f t="array" ref="Q300">_xlfn.XLOOKUP(O300,BSFC!$A$2:$A$24,_xlfn.XLOOKUP(K300,BSFC!$B$2:$O$2,BSFC!$B$2:$O$24,,-1),,-1)</f>
        <v>490</v>
      </c>
      <c r="R300">
        <f t="shared" si="40"/>
        <v>1.6463054609770116</v>
      </c>
      <c r="S300">
        <f t="shared" si="43"/>
        <v>3.7445702902542971E-4</v>
      </c>
      <c r="T300">
        <f t="shared" si="44"/>
        <v>0.18348394422246056</v>
      </c>
      <c r="U300">
        <f t="shared" si="45"/>
        <v>34.067088899224572</v>
      </c>
    </row>
    <row r="301" spans="1:21">
      <c r="A301">
        <f t="shared" si="41"/>
        <v>300</v>
      </c>
      <c r="B301">
        <f t="shared" si="42"/>
        <v>8.7318932447276261</v>
      </c>
      <c r="C301" s="2">
        <f>Specification!$G$30</f>
        <v>109.96225200000001</v>
      </c>
      <c r="D301">
        <f>0.5*Specification!$K$4*Track!B301^2*Specification!$K$3*Specification!$K$2</f>
        <v>39.492106770519641</v>
      </c>
      <c r="E301">
        <v>0</v>
      </c>
      <c r="F301">
        <f>Specification!$C$23*9.81*SIN((E301*PI()/180))</f>
        <v>0</v>
      </c>
      <c r="G301" s="2">
        <f>IF(J301=1,VLOOKUP(K301,RPM!$E$2:$H$62,3,FALSE)-F301-E301-D301,IF(J301=2,VLOOKUP(K301,RPM!$H$2:$K$62,3,FALSE)-F301-E301-D301,IF(J301=3,VLOOKUP(K301,RPM!$K$2:$N$62,3,FALSE)-F301-E301-D301)))</f>
        <v>466.81795447182509</v>
      </c>
      <c r="H301" s="2">
        <f>IF(J301=1,Specification!$I$14,IF(J301=2,Specification!$I$15,IF(J301=3,Specification!$I$16)))</f>
        <v>578.8367922628039</v>
      </c>
      <c r="I301">
        <f>Specification!$F$13</f>
        <v>-4.3172635751116699</v>
      </c>
      <c r="J301">
        <v>3</v>
      </c>
      <c r="K301">
        <f>IF(J301=1,VLOOKUP(B301,RPM!$F$2:$H$62,3,TRUE),IF(J301=2,VLOOKUP(B301,RPM!$I$2:$K$62,3,TRUE),IF(J301=3,VLOOKUP(B301,RPM!$L$2:$N$62,3,TRUE))))</f>
        <v>2700</v>
      </c>
      <c r="L301">
        <f t="shared" si="38"/>
        <v>26.542587891877989</v>
      </c>
      <c r="M301">
        <f t="shared" si="37"/>
        <v>0</v>
      </c>
      <c r="N301">
        <f>VLOOKUP(K301,RPM!$A$2:$D$62,4,FALSE)</f>
        <v>15.309851851851851</v>
      </c>
      <c r="O301">
        <f>VLOOKUP(K301,RPM!$A$2:$D$62,3,FALSE)</f>
        <v>5.8</v>
      </c>
      <c r="P301">
        <f t="shared" si="39"/>
        <v>11.416556525925927</v>
      </c>
      <c r="Q301" cm="1">
        <f t="array" ref="Q301">_xlfn.XLOOKUP(O301,BSFC!$A$2:$A$24,_xlfn.XLOOKUP(K301,BSFC!$B$2:$O$2,BSFC!$B$2:$O$24,,-1),,-1)</f>
        <v>570</v>
      </c>
      <c r="R301">
        <f t="shared" si="40"/>
        <v>1.8076214499382717</v>
      </c>
      <c r="S301">
        <f t="shared" si="43"/>
        <v>3.7409109804075727E-4</v>
      </c>
      <c r="T301">
        <f t="shared" si="44"/>
        <v>0.21323192588323164</v>
      </c>
      <c r="U301">
        <f t="shared" si="45"/>
        <v>34.2803208251078</v>
      </c>
    </row>
    <row r="302" spans="1:21">
      <c r="A302">
        <f t="shared" si="41"/>
        <v>301</v>
      </c>
      <c r="B302">
        <f t="shared" si="42"/>
        <v>8.2226171312482155</v>
      </c>
      <c r="C302" s="2">
        <f>Specification!$G$30</f>
        <v>109.96225200000001</v>
      </c>
      <c r="D302">
        <f>0.5*Specification!$K$4*Track!B302^2*Specification!$K$3*Specification!$K$2</f>
        <v>35.019795453938563</v>
      </c>
      <c r="E302">
        <v>0</v>
      </c>
      <c r="F302">
        <f>Specification!$C$23*9.81*SIN((E302*PI()/180))</f>
        <v>0</v>
      </c>
      <c r="G302" s="2">
        <f>IF(J302=1,VLOOKUP(K302,RPM!$E$2:$H$62,3,FALSE)-F302-E302-D302,IF(J302=2,VLOOKUP(K302,RPM!$H$2:$K$62,3,FALSE)-F302-E302-D302,IF(J302=3,VLOOKUP(K302,RPM!$K$2:$N$62,3,FALSE)-F302-E302-D302)))</f>
        <v>865.90337968970914</v>
      </c>
      <c r="H302" s="2">
        <f>IF(J302=1,Specification!$I$14,IF(J302=2,Specification!$I$15,IF(J302=3,Specification!$I$16)))</f>
        <v>580.58318951778165</v>
      </c>
      <c r="I302">
        <v>0</v>
      </c>
      <c r="J302">
        <v>2</v>
      </c>
      <c r="K302">
        <f>IF(J302=1,VLOOKUP(B302,RPM!$F$2:$H$62,3,TRUE),IF(J302=2,VLOOKUP(B302,RPM!$I$2:$K$62,3,TRUE),IF(J302=3,VLOOKUP(B302,RPM!$L$2:$N$62,3,TRUE))))</f>
        <v>3700</v>
      </c>
      <c r="L302">
        <f t="shared" si="38"/>
        <v>26.664203672357385</v>
      </c>
      <c r="M302">
        <f t="shared" si="37"/>
        <v>0</v>
      </c>
      <c r="N302">
        <f>VLOOKUP(K302,RPM!$A$2:$D$62,4,FALSE)</f>
        <v>19.06954054054054</v>
      </c>
      <c r="O302">
        <f>VLOOKUP(K302,RPM!$A$2:$D$62,3,FALSE)</f>
        <v>9.9</v>
      </c>
      <c r="P302">
        <f t="shared" si="39"/>
        <v>14.220156381081081</v>
      </c>
      <c r="Q302" cm="1">
        <f t="array" ref="Q302">_xlfn.XLOOKUP(O302,BSFC!$A$2:$A$24,_xlfn.XLOOKUP(K302,BSFC!$B$2:$O$2,BSFC!$B$2:$O$24,,-1),,-1)</f>
        <v>400</v>
      </c>
      <c r="R302">
        <f t="shared" si="40"/>
        <v>1.5800173756756757</v>
      </c>
      <c r="S302">
        <f t="shared" si="43"/>
        <v>4.8038761578450746E-4</v>
      </c>
      <c r="T302">
        <f t="shared" si="44"/>
        <v>0.19215504631380298</v>
      </c>
      <c r="U302">
        <f t="shared" si="45"/>
        <v>34.472475871421601</v>
      </c>
    </row>
    <row r="303" spans="1:21">
      <c r="A303">
        <f t="shared" si="41"/>
        <v>302</v>
      </c>
      <c r="B303">
        <f t="shared" si="42"/>
        <v>8.2226171312482155</v>
      </c>
      <c r="C303" s="2">
        <f>Specification!$G$30</f>
        <v>109.96225200000001</v>
      </c>
      <c r="D303">
        <f>0.5*Specification!$K$4*Track!B303^2*Specification!$K$3*Specification!$K$2</f>
        <v>35.019795453938563</v>
      </c>
      <c r="E303">
        <v>0</v>
      </c>
      <c r="F303">
        <f>Specification!$C$23*9.81*SIN((E303*PI()/180))</f>
        <v>0</v>
      </c>
      <c r="G303" s="2">
        <f>IF(J303=1,VLOOKUP(K303,RPM!$E$2:$H$62,3,FALSE)-F303-E303-D303,IF(J303=2,VLOOKUP(K303,RPM!$H$2:$K$62,3,FALSE)-F303-E303-D303,IF(J303=3,VLOOKUP(K303,RPM!$K$2:$N$62,3,FALSE)-F303-E303-D303)))</f>
        <v>865.90337968970914</v>
      </c>
      <c r="H303" s="2">
        <f>IF(J303=1,Specification!$I$14,IF(J303=2,Specification!$I$15,IF(J303=3,Specification!$I$16)))</f>
        <v>580.58318951778165</v>
      </c>
      <c r="I303">
        <v>0</v>
      </c>
      <c r="J303">
        <v>2</v>
      </c>
      <c r="K303">
        <f>IF(J303=1,VLOOKUP(B303,RPM!$F$2:$H$62,3,TRUE),IF(J303=2,VLOOKUP(B303,RPM!$I$2:$K$62,3,TRUE),IF(J303=3,VLOOKUP(B303,RPM!$L$2:$N$62,3,TRUE))))</f>
        <v>3700</v>
      </c>
      <c r="L303">
        <f t="shared" si="38"/>
        <v>26.78581945283678</v>
      </c>
      <c r="M303">
        <f t="shared" si="37"/>
        <v>0</v>
      </c>
      <c r="N303">
        <f>VLOOKUP(K303,RPM!$A$2:$D$62,4,FALSE)</f>
        <v>19.06954054054054</v>
      </c>
      <c r="O303">
        <f>VLOOKUP(K303,RPM!$A$2:$D$62,3,FALSE)</f>
        <v>9.9</v>
      </c>
      <c r="P303">
        <f t="shared" si="39"/>
        <v>14.220156381081081</v>
      </c>
      <c r="Q303" cm="1">
        <f t="array" ref="Q303">_xlfn.XLOOKUP(O303,BSFC!$A$2:$A$24,_xlfn.XLOOKUP(K303,BSFC!$B$2:$O$2,BSFC!$B$2:$O$24,,-1),,-1)</f>
        <v>400</v>
      </c>
      <c r="R303">
        <f t="shared" si="40"/>
        <v>1.5800173756756757</v>
      </c>
      <c r="S303">
        <f t="shared" si="43"/>
        <v>4.8038761578450746E-4</v>
      </c>
      <c r="T303">
        <f t="shared" si="44"/>
        <v>0.19215504631380298</v>
      </c>
      <c r="U303">
        <f t="shared" si="45"/>
        <v>34.664630917735401</v>
      </c>
    </row>
    <row r="304" spans="1:21">
      <c r="A304">
        <f t="shared" si="41"/>
        <v>303</v>
      </c>
      <c r="B304">
        <f t="shared" si="42"/>
        <v>8.2226171312482155</v>
      </c>
      <c r="C304" s="2">
        <f>Specification!$G$30</f>
        <v>109.96225200000001</v>
      </c>
      <c r="D304">
        <f>0.5*Specification!$K$4*Track!B304^2*Specification!$K$3*Specification!$K$2</f>
        <v>35.019795453938563</v>
      </c>
      <c r="E304">
        <v>0</v>
      </c>
      <c r="F304">
        <f>Specification!$C$23*9.81*SIN((E304*PI()/180))</f>
        <v>0</v>
      </c>
      <c r="G304" s="2">
        <f>IF(J304=1,VLOOKUP(K304,RPM!$E$2:$H$62,3,FALSE)-F304-E304-D304,IF(J304=2,VLOOKUP(K304,RPM!$H$2:$K$62,3,FALSE)-F304-E304-D304,IF(J304=3,VLOOKUP(K304,RPM!$K$2:$N$62,3,FALSE)-F304-E304-D304)))</f>
        <v>865.90337968970914</v>
      </c>
      <c r="H304" s="2">
        <f>IF(J304=1,Specification!$I$14,IF(J304=2,Specification!$I$15,IF(J304=3,Specification!$I$16)))</f>
        <v>580.58318951778165</v>
      </c>
      <c r="I304">
        <v>0</v>
      </c>
      <c r="J304">
        <v>2</v>
      </c>
      <c r="K304">
        <f>IF(J304=1,VLOOKUP(B304,RPM!$F$2:$H$62,3,TRUE),IF(J304=2,VLOOKUP(B304,RPM!$I$2:$K$62,3,TRUE),IF(J304=3,VLOOKUP(B304,RPM!$L$2:$N$62,3,TRUE))))</f>
        <v>3700</v>
      </c>
      <c r="L304">
        <f t="shared" si="38"/>
        <v>26.907435233316175</v>
      </c>
      <c r="M304">
        <f t="shared" si="37"/>
        <v>0</v>
      </c>
      <c r="N304">
        <f>VLOOKUP(K304,RPM!$A$2:$D$62,4,FALSE)</f>
        <v>19.06954054054054</v>
      </c>
      <c r="O304">
        <f>VLOOKUP(K304,RPM!$A$2:$D$62,3,FALSE)</f>
        <v>9.9</v>
      </c>
      <c r="P304">
        <f t="shared" si="39"/>
        <v>14.220156381081081</v>
      </c>
      <c r="Q304" cm="1">
        <f t="array" ref="Q304">_xlfn.XLOOKUP(O304,BSFC!$A$2:$A$24,_xlfn.XLOOKUP(K304,BSFC!$B$2:$O$2,BSFC!$B$2:$O$24,,-1),,-1)</f>
        <v>400</v>
      </c>
      <c r="R304">
        <f t="shared" si="40"/>
        <v>1.5800173756756757</v>
      </c>
      <c r="S304">
        <f t="shared" si="43"/>
        <v>4.8038761578450746E-4</v>
      </c>
      <c r="T304">
        <f t="shared" si="44"/>
        <v>0.19215504631380298</v>
      </c>
      <c r="U304">
        <f t="shared" si="45"/>
        <v>34.856785964049202</v>
      </c>
    </row>
    <row r="305" spans="1:21">
      <c r="A305">
        <f t="shared" si="41"/>
        <v>304</v>
      </c>
      <c r="B305">
        <f t="shared" si="42"/>
        <v>8.2226171312482155</v>
      </c>
      <c r="C305" s="2">
        <f>Specification!$G$30</f>
        <v>109.96225200000001</v>
      </c>
      <c r="D305">
        <f>0.5*Specification!$K$4*Track!B305^2*Specification!$K$3*Specification!$K$2</f>
        <v>35.019795453938563</v>
      </c>
      <c r="E305">
        <v>0</v>
      </c>
      <c r="F305">
        <f>Specification!$C$23*9.81*SIN((E305*PI()/180))</f>
        <v>0</v>
      </c>
      <c r="G305" s="2">
        <f>IF(J305=1,VLOOKUP(K305,RPM!$E$2:$H$62,3,FALSE)-F305-E305-D305,IF(J305=2,VLOOKUP(K305,RPM!$H$2:$K$62,3,FALSE)-F305-E305-D305,IF(J305=3,VLOOKUP(K305,RPM!$K$2:$N$62,3,FALSE)-F305-E305-D305)))</f>
        <v>865.90337968970914</v>
      </c>
      <c r="H305" s="2">
        <f>IF(J305=1,Specification!$I$14,IF(J305=2,Specification!$I$15,IF(J305=3,Specification!$I$16)))</f>
        <v>580.58318951778165</v>
      </c>
      <c r="I305">
        <v>0</v>
      </c>
      <c r="J305">
        <v>2</v>
      </c>
      <c r="K305">
        <f>IF(J305=1,VLOOKUP(B305,RPM!$F$2:$H$62,3,TRUE),IF(J305=2,VLOOKUP(B305,RPM!$I$2:$K$62,3,TRUE),IF(J305=3,VLOOKUP(B305,RPM!$L$2:$N$62,3,TRUE))))</f>
        <v>3700</v>
      </c>
      <c r="L305">
        <f t="shared" si="38"/>
        <v>27.02905101379557</v>
      </c>
      <c r="M305">
        <f t="shared" si="37"/>
        <v>0</v>
      </c>
      <c r="N305">
        <f>VLOOKUP(K305,RPM!$A$2:$D$62,4,FALSE)</f>
        <v>19.06954054054054</v>
      </c>
      <c r="O305">
        <f>VLOOKUP(K305,RPM!$A$2:$D$62,3,FALSE)</f>
        <v>9.9</v>
      </c>
      <c r="P305">
        <f t="shared" si="39"/>
        <v>14.220156381081081</v>
      </c>
      <c r="Q305" cm="1">
        <f t="array" ref="Q305">_xlfn.XLOOKUP(O305,BSFC!$A$2:$A$24,_xlfn.XLOOKUP(K305,BSFC!$B$2:$O$2,BSFC!$B$2:$O$24,,-1),,-1)</f>
        <v>400</v>
      </c>
      <c r="R305">
        <f t="shared" si="40"/>
        <v>1.5800173756756757</v>
      </c>
      <c r="S305">
        <f t="shared" si="43"/>
        <v>4.8038761578450746E-4</v>
      </c>
      <c r="T305">
        <f t="shared" si="44"/>
        <v>0.19215504631380298</v>
      </c>
      <c r="U305">
        <f t="shared" si="45"/>
        <v>35.048941010363002</v>
      </c>
    </row>
    <row r="306" spans="1:21">
      <c r="A306">
        <f t="shared" si="41"/>
        <v>305</v>
      </c>
      <c r="B306">
        <f t="shared" si="42"/>
        <v>8.2226171312482155</v>
      </c>
      <c r="C306" s="2">
        <f>Specification!$G$30</f>
        <v>109.96225200000001</v>
      </c>
      <c r="D306">
        <f>0.5*Specification!$K$4*Track!B306^2*Specification!$K$3*Specification!$K$2</f>
        <v>35.019795453938563</v>
      </c>
      <c r="E306">
        <v>0</v>
      </c>
      <c r="F306">
        <f>Specification!$C$23*9.81*SIN((E306*PI()/180))</f>
        <v>0</v>
      </c>
      <c r="G306" s="2">
        <f>IF(J306=1,VLOOKUP(K306,RPM!$E$2:$H$62,3,FALSE)-F306-E306-D306,IF(J306=2,VLOOKUP(K306,RPM!$H$2:$K$62,3,FALSE)-F306-E306-D306,IF(J306=3,VLOOKUP(K306,RPM!$K$2:$N$62,3,FALSE)-F306-E306-D306)))</f>
        <v>865.90337968970914</v>
      </c>
      <c r="H306" s="2">
        <f>IF(J306=1,Specification!$I$14,IF(J306=2,Specification!$I$15,IF(J306=3,Specification!$I$16)))</f>
        <v>580.58318951778165</v>
      </c>
      <c r="I306">
        <v>0</v>
      </c>
      <c r="J306">
        <v>2</v>
      </c>
      <c r="K306">
        <f>IF(J306=1,VLOOKUP(B306,RPM!$F$2:$H$62,3,TRUE),IF(J306=2,VLOOKUP(B306,RPM!$I$2:$K$62,3,TRUE),IF(J306=3,VLOOKUP(B306,RPM!$L$2:$N$62,3,TRUE))))</f>
        <v>3700</v>
      </c>
      <c r="L306">
        <f t="shared" si="38"/>
        <v>27.150666794274965</v>
      </c>
      <c r="M306">
        <f t="shared" si="37"/>
        <v>0</v>
      </c>
      <c r="N306">
        <f>VLOOKUP(K306,RPM!$A$2:$D$62,4,FALSE)</f>
        <v>19.06954054054054</v>
      </c>
      <c r="O306">
        <f>VLOOKUP(K306,RPM!$A$2:$D$62,3,FALSE)</f>
        <v>9.9</v>
      </c>
      <c r="P306">
        <f t="shared" si="39"/>
        <v>14.220156381081081</v>
      </c>
      <c r="Q306" cm="1">
        <f t="array" ref="Q306">_xlfn.XLOOKUP(O306,BSFC!$A$2:$A$24,_xlfn.XLOOKUP(K306,BSFC!$B$2:$O$2,BSFC!$B$2:$O$24,,-1),,-1)</f>
        <v>400</v>
      </c>
      <c r="R306">
        <f t="shared" si="40"/>
        <v>1.5800173756756757</v>
      </c>
      <c r="S306">
        <f t="shared" si="43"/>
        <v>4.8038761578450746E-4</v>
      </c>
      <c r="T306">
        <f t="shared" si="44"/>
        <v>0.19215504631380298</v>
      </c>
      <c r="U306">
        <f t="shared" si="45"/>
        <v>35.241096056676803</v>
      </c>
    </row>
    <row r="307" spans="1:21">
      <c r="A307">
        <f t="shared" si="41"/>
        <v>306</v>
      </c>
      <c r="B307">
        <f t="shared" si="42"/>
        <v>8.2226171312482155</v>
      </c>
      <c r="C307" s="2">
        <f>Specification!$G$30</f>
        <v>109.96225200000001</v>
      </c>
      <c r="D307">
        <f>0.5*Specification!$K$4*Track!B307^2*Specification!$K$3*Specification!$K$2</f>
        <v>35.019795453938563</v>
      </c>
      <c r="E307">
        <v>0</v>
      </c>
      <c r="F307">
        <f>Specification!$C$23*9.81*SIN((E307*PI()/180))</f>
        <v>0</v>
      </c>
      <c r="G307" s="2">
        <f>IF(J307=1,VLOOKUP(K307,RPM!$E$2:$H$62,3,FALSE)-F307-E307-D307,IF(J307=2,VLOOKUP(K307,RPM!$H$2:$K$62,3,FALSE)-F307-E307-D307,IF(J307=3,VLOOKUP(K307,RPM!$K$2:$N$62,3,FALSE)-F307-E307-D307)))</f>
        <v>865.90337968970914</v>
      </c>
      <c r="H307" s="2">
        <f>IF(J307=1,Specification!$I$14,IF(J307=2,Specification!$I$15,IF(J307=3,Specification!$I$16)))</f>
        <v>580.58318951778165</v>
      </c>
      <c r="I307">
        <v>0</v>
      </c>
      <c r="J307">
        <v>2</v>
      </c>
      <c r="K307">
        <f>IF(J307=1,VLOOKUP(B307,RPM!$F$2:$H$62,3,TRUE),IF(J307=2,VLOOKUP(B307,RPM!$I$2:$K$62,3,TRUE),IF(J307=3,VLOOKUP(B307,RPM!$L$2:$N$62,3,TRUE))))</f>
        <v>3700</v>
      </c>
      <c r="L307">
        <f t="shared" si="38"/>
        <v>27.27228257475436</v>
      </c>
      <c r="M307">
        <f t="shared" si="37"/>
        <v>0</v>
      </c>
      <c r="N307">
        <f>VLOOKUP(K307,RPM!$A$2:$D$62,4,FALSE)</f>
        <v>19.06954054054054</v>
      </c>
      <c r="O307">
        <f>VLOOKUP(K307,RPM!$A$2:$D$62,3,FALSE)</f>
        <v>9.9</v>
      </c>
      <c r="P307">
        <f t="shared" si="39"/>
        <v>14.220156381081081</v>
      </c>
      <c r="Q307" cm="1">
        <f t="array" ref="Q307">_xlfn.XLOOKUP(O307,BSFC!$A$2:$A$24,_xlfn.XLOOKUP(K307,BSFC!$B$2:$O$2,BSFC!$B$2:$O$24,,-1),,-1)</f>
        <v>400</v>
      </c>
      <c r="R307">
        <f t="shared" si="40"/>
        <v>1.5800173756756757</v>
      </c>
      <c r="S307">
        <f t="shared" si="43"/>
        <v>4.8038761578450746E-4</v>
      </c>
      <c r="T307">
        <f t="shared" si="44"/>
        <v>0.19215504631380298</v>
      </c>
      <c r="U307">
        <f t="shared" si="45"/>
        <v>35.433251102990603</v>
      </c>
    </row>
    <row r="308" spans="1:21">
      <c r="A308">
        <f t="shared" si="41"/>
        <v>307</v>
      </c>
      <c r="B308">
        <f t="shared" si="42"/>
        <v>8.2226171312482155</v>
      </c>
      <c r="C308" s="2">
        <f>Specification!$G$30</f>
        <v>109.96225200000001</v>
      </c>
      <c r="D308">
        <f>0.5*Specification!$K$4*Track!B308^2*Specification!$K$3*Specification!$K$2</f>
        <v>35.019795453938563</v>
      </c>
      <c r="E308">
        <v>0</v>
      </c>
      <c r="F308">
        <f>Specification!$C$23*9.81*SIN((E308*PI()/180))</f>
        <v>0</v>
      </c>
      <c r="G308" s="2">
        <f>IF(J308=1,VLOOKUP(K308,RPM!$E$2:$H$62,3,FALSE)-F308-E308-D308,IF(J308=2,VLOOKUP(K308,RPM!$H$2:$K$62,3,FALSE)-F308-E308-D308,IF(J308=3,VLOOKUP(K308,RPM!$K$2:$N$62,3,FALSE)-F308-E308-D308)))</f>
        <v>865.90337968970914</v>
      </c>
      <c r="H308" s="2">
        <f>IF(J308=1,Specification!$I$14,IF(J308=2,Specification!$I$15,IF(J308=3,Specification!$I$16)))</f>
        <v>580.58318951778165</v>
      </c>
      <c r="I308">
        <v>0</v>
      </c>
      <c r="J308">
        <v>2</v>
      </c>
      <c r="K308">
        <f>IF(J308=1,VLOOKUP(B308,RPM!$F$2:$H$62,3,TRUE),IF(J308=2,VLOOKUP(B308,RPM!$I$2:$K$62,3,TRUE),IF(J308=3,VLOOKUP(B308,RPM!$L$2:$N$62,3,TRUE))))</f>
        <v>3700</v>
      </c>
      <c r="L308">
        <f t="shared" si="38"/>
        <v>27.393898355233755</v>
      </c>
      <c r="M308">
        <f t="shared" si="37"/>
        <v>0</v>
      </c>
      <c r="N308">
        <f>VLOOKUP(K308,RPM!$A$2:$D$62,4,FALSE)</f>
        <v>19.06954054054054</v>
      </c>
      <c r="O308">
        <f>VLOOKUP(K308,RPM!$A$2:$D$62,3,FALSE)</f>
        <v>9.9</v>
      </c>
      <c r="P308">
        <f t="shared" si="39"/>
        <v>14.220156381081081</v>
      </c>
      <c r="Q308" cm="1">
        <f t="array" ref="Q308">_xlfn.XLOOKUP(O308,BSFC!$A$2:$A$24,_xlfn.XLOOKUP(K308,BSFC!$B$2:$O$2,BSFC!$B$2:$O$24,,-1),,-1)</f>
        <v>400</v>
      </c>
      <c r="R308">
        <f t="shared" si="40"/>
        <v>1.5800173756756757</v>
      </c>
      <c r="S308">
        <f t="shared" si="43"/>
        <v>4.8038761578450746E-4</v>
      </c>
      <c r="T308">
        <f t="shared" si="44"/>
        <v>0.19215504631380298</v>
      </c>
      <c r="U308">
        <f t="shared" si="45"/>
        <v>35.625406149304403</v>
      </c>
    </row>
    <row r="309" spans="1:21">
      <c r="A309">
        <f t="shared" si="41"/>
        <v>308</v>
      </c>
      <c r="B309">
        <f t="shared" si="42"/>
        <v>8.2226171312482155</v>
      </c>
      <c r="C309" s="2">
        <f>Specification!$G$30</f>
        <v>109.96225200000001</v>
      </c>
      <c r="D309">
        <f>0.5*Specification!$K$4*Track!B309^2*Specification!$K$3*Specification!$K$2</f>
        <v>35.019795453938563</v>
      </c>
      <c r="E309">
        <v>0</v>
      </c>
      <c r="F309">
        <f>Specification!$C$23*9.81*SIN((E309*PI()/180))</f>
        <v>0</v>
      </c>
      <c r="G309" s="2">
        <f>IF(J309=1,VLOOKUP(K309,RPM!$E$2:$H$62,3,FALSE)-F309-E309-D309,IF(J309=2,VLOOKUP(K309,RPM!$H$2:$K$62,3,FALSE)-F309-E309-D309,IF(J309=3,VLOOKUP(K309,RPM!$K$2:$N$62,3,FALSE)-F309-E309-D309)))</f>
        <v>865.90337968970914</v>
      </c>
      <c r="H309" s="2">
        <f>IF(J309=1,Specification!$I$14,IF(J309=2,Specification!$I$15,IF(J309=3,Specification!$I$16)))</f>
        <v>580.58318951778165</v>
      </c>
      <c r="I309">
        <v>0</v>
      </c>
      <c r="J309">
        <v>2</v>
      </c>
      <c r="K309">
        <f>IF(J309=1,VLOOKUP(B309,RPM!$F$2:$H$62,3,TRUE),IF(J309=2,VLOOKUP(B309,RPM!$I$2:$K$62,3,TRUE),IF(J309=3,VLOOKUP(B309,RPM!$L$2:$N$62,3,TRUE))))</f>
        <v>3700</v>
      </c>
      <c r="L309">
        <f t="shared" si="38"/>
        <v>27.515514135713151</v>
      </c>
      <c r="M309">
        <f t="shared" si="37"/>
        <v>0</v>
      </c>
      <c r="N309">
        <f>VLOOKUP(K309,RPM!$A$2:$D$62,4,FALSE)</f>
        <v>19.06954054054054</v>
      </c>
      <c r="O309">
        <f>VLOOKUP(K309,RPM!$A$2:$D$62,3,FALSE)</f>
        <v>9.9</v>
      </c>
      <c r="P309">
        <f t="shared" si="39"/>
        <v>14.220156381081081</v>
      </c>
      <c r="Q309" cm="1">
        <f t="array" ref="Q309">_xlfn.XLOOKUP(O309,BSFC!$A$2:$A$24,_xlfn.XLOOKUP(K309,BSFC!$B$2:$O$2,BSFC!$B$2:$O$24,,-1),,-1)</f>
        <v>400</v>
      </c>
      <c r="R309">
        <f t="shared" si="40"/>
        <v>1.5800173756756757</v>
      </c>
      <c r="S309">
        <f t="shared" si="43"/>
        <v>4.8038761578450746E-4</v>
      </c>
      <c r="T309">
        <f t="shared" si="44"/>
        <v>0.19215504631380298</v>
      </c>
      <c r="U309">
        <f t="shared" si="45"/>
        <v>35.817561195618204</v>
      </c>
    </row>
    <row r="310" spans="1:21">
      <c r="A310">
        <f t="shared" si="41"/>
        <v>309</v>
      </c>
      <c r="B310">
        <f t="shared" si="42"/>
        <v>8.2226171312482155</v>
      </c>
      <c r="C310" s="2">
        <f>Specification!$G$30</f>
        <v>109.96225200000001</v>
      </c>
      <c r="D310">
        <f>0.5*Specification!$K$4*Track!B310^2*Specification!$K$3*Specification!$K$2</f>
        <v>35.019795453938563</v>
      </c>
      <c r="E310">
        <v>0</v>
      </c>
      <c r="F310">
        <f>Specification!$C$23*9.81*SIN((E310*PI()/180))</f>
        <v>0</v>
      </c>
      <c r="G310" s="2">
        <f>IF(J310=1,VLOOKUP(K310,RPM!$E$2:$H$62,3,FALSE)-F310-E310-D310,IF(J310=2,VLOOKUP(K310,RPM!$H$2:$K$62,3,FALSE)-F310-E310-D310,IF(J310=3,VLOOKUP(K310,RPM!$K$2:$N$62,3,FALSE)-F310-E310-D310)))</f>
        <v>865.90337968970914</v>
      </c>
      <c r="H310" s="2">
        <f>IF(J310=1,Specification!$I$14,IF(J310=2,Specification!$I$15,IF(J310=3,Specification!$I$16)))</f>
        <v>580.58318951778165</v>
      </c>
      <c r="I310">
        <v>0</v>
      </c>
      <c r="J310">
        <v>2</v>
      </c>
      <c r="K310">
        <f>IF(J310=1,VLOOKUP(B310,RPM!$F$2:$H$62,3,TRUE),IF(J310=2,VLOOKUP(B310,RPM!$I$2:$K$62,3,TRUE),IF(J310=3,VLOOKUP(B310,RPM!$L$2:$N$62,3,TRUE))))</f>
        <v>3700</v>
      </c>
      <c r="L310">
        <f t="shared" si="38"/>
        <v>27.637129916192546</v>
      </c>
      <c r="M310">
        <f t="shared" si="37"/>
        <v>0</v>
      </c>
      <c r="N310">
        <f>VLOOKUP(K310,RPM!$A$2:$D$62,4,FALSE)</f>
        <v>19.06954054054054</v>
      </c>
      <c r="O310">
        <f>VLOOKUP(K310,RPM!$A$2:$D$62,3,FALSE)</f>
        <v>9.9</v>
      </c>
      <c r="P310">
        <f t="shared" si="39"/>
        <v>14.220156381081081</v>
      </c>
      <c r="Q310" cm="1">
        <f t="array" ref="Q310">_xlfn.XLOOKUP(O310,BSFC!$A$2:$A$24,_xlfn.XLOOKUP(K310,BSFC!$B$2:$O$2,BSFC!$B$2:$O$24,,-1),,-1)</f>
        <v>400</v>
      </c>
      <c r="R310">
        <f t="shared" si="40"/>
        <v>1.5800173756756757</v>
      </c>
      <c r="S310">
        <f t="shared" si="43"/>
        <v>4.8038761578450746E-4</v>
      </c>
      <c r="T310">
        <f t="shared" si="44"/>
        <v>0.19215504631380298</v>
      </c>
      <c r="U310">
        <f t="shared" si="45"/>
        <v>36.009716241932004</v>
      </c>
    </row>
    <row r="311" spans="1:21">
      <c r="A311">
        <f t="shared" si="41"/>
        <v>310</v>
      </c>
      <c r="B311">
        <f t="shared" si="42"/>
        <v>8.2226171312482155</v>
      </c>
      <c r="C311" s="2">
        <f>Specification!$G$30</f>
        <v>109.96225200000001</v>
      </c>
      <c r="D311">
        <f>0.5*Specification!$K$4*Track!B311^2*Specification!$K$3*Specification!$K$2</f>
        <v>35.019795453938563</v>
      </c>
      <c r="E311">
        <v>0</v>
      </c>
      <c r="F311">
        <f>Specification!$C$23*9.81*SIN((E311*PI()/180))</f>
        <v>0</v>
      </c>
      <c r="G311" s="2">
        <f>IF(J311=1,VLOOKUP(K311,RPM!$E$2:$H$62,3,FALSE)-F311-E311-D311,IF(J311=2,VLOOKUP(K311,RPM!$H$2:$K$62,3,FALSE)-F311-E311-D311,IF(J311=3,VLOOKUP(K311,RPM!$K$2:$N$62,3,FALSE)-F311-E311-D311)))</f>
        <v>865.90337968970914</v>
      </c>
      <c r="H311" s="2">
        <f>IF(J311=1,Specification!$I$14,IF(J311=2,Specification!$I$15,IF(J311=3,Specification!$I$16)))</f>
        <v>580.58318951778165</v>
      </c>
      <c r="I311">
        <v>0</v>
      </c>
      <c r="J311">
        <v>2</v>
      </c>
      <c r="K311">
        <f>IF(J311=1,VLOOKUP(B311,RPM!$F$2:$H$62,3,TRUE),IF(J311=2,VLOOKUP(B311,RPM!$I$2:$K$62,3,TRUE),IF(J311=3,VLOOKUP(B311,RPM!$L$2:$N$62,3,TRUE))))</f>
        <v>3700</v>
      </c>
      <c r="L311">
        <f t="shared" si="38"/>
        <v>27.758745696671941</v>
      </c>
      <c r="M311">
        <f t="shared" si="37"/>
        <v>0</v>
      </c>
      <c r="N311">
        <f>VLOOKUP(K311,RPM!$A$2:$D$62,4,FALSE)</f>
        <v>19.06954054054054</v>
      </c>
      <c r="O311">
        <f>VLOOKUP(K311,RPM!$A$2:$D$62,3,FALSE)</f>
        <v>9.9</v>
      </c>
      <c r="P311">
        <f t="shared" si="39"/>
        <v>14.220156381081081</v>
      </c>
      <c r="Q311" cm="1">
        <f t="array" ref="Q311">_xlfn.XLOOKUP(O311,BSFC!$A$2:$A$24,_xlfn.XLOOKUP(K311,BSFC!$B$2:$O$2,BSFC!$B$2:$O$24,,-1),,-1)</f>
        <v>400</v>
      </c>
      <c r="R311">
        <f t="shared" si="40"/>
        <v>1.5800173756756757</v>
      </c>
      <c r="S311">
        <f t="shared" si="43"/>
        <v>4.8038761578450746E-4</v>
      </c>
      <c r="T311">
        <f t="shared" si="44"/>
        <v>0.19215504631380298</v>
      </c>
      <c r="U311">
        <f t="shared" si="45"/>
        <v>36.201871288245805</v>
      </c>
    </row>
    <row r="312" spans="1:21">
      <c r="A312">
        <f t="shared" si="41"/>
        <v>311</v>
      </c>
      <c r="B312">
        <f t="shared" si="42"/>
        <v>8.2226171312482155</v>
      </c>
      <c r="C312" s="2">
        <f>Specification!$G$30</f>
        <v>109.96225200000001</v>
      </c>
      <c r="D312">
        <f>0.5*Specification!$K$4*Track!B312^2*Specification!$K$3*Specification!$K$2</f>
        <v>35.019795453938563</v>
      </c>
      <c r="E312">
        <v>0</v>
      </c>
      <c r="F312">
        <f>Specification!$C$23*9.81*SIN((E312*PI()/180))</f>
        <v>0</v>
      </c>
      <c r="G312" s="2">
        <f>IF(J312=1,VLOOKUP(K312,RPM!$E$2:$H$62,3,FALSE)-F312-E312-D312,IF(J312=2,VLOOKUP(K312,RPM!$H$2:$K$62,3,FALSE)-F312-E312-D312,IF(J312=3,VLOOKUP(K312,RPM!$K$2:$N$62,3,FALSE)-F312-E312-D312)))</f>
        <v>865.90337968970914</v>
      </c>
      <c r="H312" s="2">
        <f>IF(J312=1,Specification!$I$14,IF(J312=2,Specification!$I$15,IF(J312=3,Specification!$I$16)))</f>
        <v>580.58318951778165</v>
      </c>
      <c r="I312">
        <v>0</v>
      </c>
      <c r="J312">
        <v>2</v>
      </c>
      <c r="K312">
        <f>IF(J312=1,VLOOKUP(B312,RPM!$F$2:$H$62,3,TRUE),IF(J312=2,VLOOKUP(B312,RPM!$I$2:$K$62,3,TRUE),IF(J312=3,VLOOKUP(B312,RPM!$L$2:$N$62,3,TRUE))))</f>
        <v>3700</v>
      </c>
      <c r="L312">
        <f t="shared" si="38"/>
        <v>27.880361477151336</v>
      </c>
      <c r="M312">
        <f t="shared" si="37"/>
        <v>0</v>
      </c>
      <c r="N312">
        <f>VLOOKUP(K312,RPM!$A$2:$D$62,4,FALSE)</f>
        <v>19.06954054054054</v>
      </c>
      <c r="O312">
        <f>VLOOKUP(K312,RPM!$A$2:$D$62,3,FALSE)</f>
        <v>9.9</v>
      </c>
      <c r="P312">
        <f t="shared" si="39"/>
        <v>14.220156381081081</v>
      </c>
      <c r="Q312" cm="1">
        <f t="array" ref="Q312">_xlfn.XLOOKUP(O312,BSFC!$A$2:$A$24,_xlfn.XLOOKUP(K312,BSFC!$B$2:$O$2,BSFC!$B$2:$O$24,,-1),,-1)</f>
        <v>400</v>
      </c>
      <c r="R312">
        <f t="shared" si="40"/>
        <v>1.5800173756756757</v>
      </c>
      <c r="S312">
        <f t="shared" si="43"/>
        <v>4.8038761578450746E-4</v>
      </c>
      <c r="T312">
        <f t="shared" si="44"/>
        <v>0.19215504631380298</v>
      </c>
      <c r="U312">
        <f t="shared" si="45"/>
        <v>36.394026334559605</v>
      </c>
    </row>
    <row r="313" spans="1:21">
      <c r="A313">
        <f t="shared" si="41"/>
        <v>312</v>
      </c>
      <c r="B313">
        <f t="shared" si="42"/>
        <v>8.2226171312482155</v>
      </c>
      <c r="C313" s="2">
        <f>Specification!$G$30</f>
        <v>109.96225200000001</v>
      </c>
      <c r="D313">
        <f>0.5*Specification!$K$4*Track!B313^2*Specification!$K$3*Specification!$K$2</f>
        <v>35.019795453938563</v>
      </c>
      <c r="E313">
        <v>0</v>
      </c>
      <c r="F313">
        <f>Specification!$C$23*9.81*SIN((E313*PI()/180))</f>
        <v>0</v>
      </c>
      <c r="G313" s="2">
        <f>IF(J313=1,VLOOKUP(K313,RPM!$E$2:$H$62,3,FALSE)-F313-E313-D313,IF(J313=2,VLOOKUP(K313,RPM!$H$2:$K$62,3,FALSE)-F313-E313-D313,IF(J313=3,VLOOKUP(K313,RPM!$K$2:$N$62,3,FALSE)-F313-E313-D313)))</f>
        <v>865.90337968970914</v>
      </c>
      <c r="H313" s="2">
        <f>IF(J313=1,Specification!$I$14,IF(J313=2,Specification!$I$15,IF(J313=3,Specification!$I$16)))</f>
        <v>580.58318951778165</v>
      </c>
      <c r="I313">
        <v>0</v>
      </c>
      <c r="J313">
        <v>2</v>
      </c>
      <c r="K313">
        <f>IF(J313=1,VLOOKUP(B313,RPM!$F$2:$H$62,3,TRUE),IF(J313=2,VLOOKUP(B313,RPM!$I$2:$K$62,3,TRUE),IF(J313=3,VLOOKUP(B313,RPM!$L$2:$N$62,3,TRUE))))</f>
        <v>3700</v>
      </c>
      <c r="L313">
        <f t="shared" si="38"/>
        <v>28.001977257630731</v>
      </c>
      <c r="M313">
        <f t="shared" si="37"/>
        <v>0</v>
      </c>
      <c r="N313">
        <f>VLOOKUP(K313,RPM!$A$2:$D$62,4,FALSE)</f>
        <v>19.06954054054054</v>
      </c>
      <c r="O313">
        <f>VLOOKUP(K313,RPM!$A$2:$D$62,3,FALSE)</f>
        <v>9.9</v>
      </c>
      <c r="P313">
        <f t="shared" si="39"/>
        <v>14.220156381081081</v>
      </c>
      <c r="Q313" cm="1">
        <f t="array" ref="Q313">_xlfn.XLOOKUP(O313,BSFC!$A$2:$A$24,_xlfn.XLOOKUP(K313,BSFC!$B$2:$O$2,BSFC!$B$2:$O$24,,-1),,-1)</f>
        <v>400</v>
      </c>
      <c r="R313">
        <f t="shared" si="40"/>
        <v>1.5800173756756757</v>
      </c>
      <c r="S313">
        <f t="shared" si="43"/>
        <v>4.8038761578450746E-4</v>
      </c>
      <c r="T313">
        <f t="shared" si="44"/>
        <v>0.19215504631380298</v>
      </c>
      <c r="U313">
        <f t="shared" si="45"/>
        <v>36.586181380873406</v>
      </c>
    </row>
    <row r="314" spans="1:21">
      <c r="A314">
        <f t="shared" si="41"/>
        <v>313</v>
      </c>
      <c r="B314">
        <f t="shared" si="42"/>
        <v>8.2226171312482155</v>
      </c>
      <c r="C314" s="2">
        <f>Specification!$G$30</f>
        <v>109.96225200000001</v>
      </c>
      <c r="D314">
        <f>0.5*Specification!$K$4*Track!B314^2*Specification!$K$3*Specification!$K$2</f>
        <v>35.019795453938563</v>
      </c>
      <c r="E314">
        <v>0</v>
      </c>
      <c r="F314">
        <f>Specification!$C$23*9.81*SIN((E314*PI()/180))</f>
        <v>0</v>
      </c>
      <c r="G314" s="2">
        <f>IF(J314=1,VLOOKUP(K314,RPM!$E$2:$H$62,3,FALSE)-F314-E314-D314,IF(J314=2,VLOOKUP(K314,RPM!$H$2:$K$62,3,FALSE)-F314-E314-D314,IF(J314=3,VLOOKUP(K314,RPM!$K$2:$N$62,3,FALSE)-F314-E314-D314)))</f>
        <v>865.90337968970914</v>
      </c>
      <c r="H314" s="2">
        <f>IF(J314=1,Specification!$I$14,IF(J314=2,Specification!$I$15,IF(J314=3,Specification!$I$16)))</f>
        <v>580.58318951778165</v>
      </c>
      <c r="I314">
        <v>0</v>
      </c>
      <c r="J314">
        <v>2</v>
      </c>
      <c r="K314">
        <f>IF(J314=1,VLOOKUP(B314,RPM!$F$2:$H$62,3,TRUE),IF(J314=2,VLOOKUP(B314,RPM!$I$2:$K$62,3,TRUE),IF(J314=3,VLOOKUP(B314,RPM!$L$2:$N$62,3,TRUE))))</f>
        <v>3700</v>
      </c>
      <c r="L314">
        <f t="shared" si="38"/>
        <v>28.123593038110126</v>
      </c>
      <c r="M314">
        <f t="shared" si="37"/>
        <v>0</v>
      </c>
      <c r="N314">
        <f>VLOOKUP(K314,RPM!$A$2:$D$62,4,FALSE)</f>
        <v>19.06954054054054</v>
      </c>
      <c r="O314">
        <f>VLOOKUP(K314,RPM!$A$2:$D$62,3,FALSE)</f>
        <v>9.9</v>
      </c>
      <c r="P314">
        <f t="shared" si="39"/>
        <v>14.220156381081081</v>
      </c>
      <c r="Q314" cm="1">
        <f t="array" ref="Q314">_xlfn.XLOOKUP(O314,BSFC!$A$2:$A$24,_xlfn.XLOOKUP(K314,BSFC!$B$2:$O$2,BSFC!$B$2:$O$24,,-1),,-1)</f>
        <v>400</v>
      </c>
      <c r="R314">
        <f t="shared" si="40"/>
        <v>1.5800173756756757</v>
      </c>
      <c r="S314">
        <f t="shared" si="43"/>
        <v>4.8038761578450746E-4</v>
      </c>
      <c r="T314">
        <f t="shared" si="44"/>
        <v>0.19215504631380298</v>
      </c>
      <c r="U314">
        <f t="shared" si="45"/>
        <v>36.778336427187206</v>
      </c>
    </row>
    <row r="315" spans="1:21">
      <c r="A315">
        <f t="shared" si="41"/>
        <v>314</v>
      </c>
      <c r="B315">
        <f t="shared" si="42"/>
        <v>8.2226171312482155</v>
      </c>
      <c r="C315" s="2">
        <f>Specification!$G$30</f>
        <v>109.96225200000001</v>
      </c>
      <c r="D315">
        <f>0.5*Specification!$K$4*Track!B315^2*Specification!$K$3*Specification!$K$2</f>
        <v>35.019795453938563</v>
      </c>
      <c r="E315">
        <v>0</v>
      </c>
      <c r="F315">
        <f>Specification!$C$23*9.81*SIN((E315*PI()/180))</f>
        <v>0</v>
      </c>
      <c r="G315" s="2">
        <f>IF(J315=1,VLOOKUP(K315,RPM!$E$2:$H$62,3,FALSE)-F315-E315-D315,IF(J315=2,VLOOKUP(K315,RPM!$H$2:$K$62,3,FALSE)-F315-E315-D315,IF(J315=3,VLOOKUP(K315,RPM!$K$2:$N$62,3,FALSE)-F315-E315-D315)))</f>
        <v>865.90337968970914</v>
      </c>
      <c r="H315" s="2">
        <f>IF(J315=1,Specification!$I$14,IF(J315=2,Specification!$I$15,IF(J315=3,Specification!$I$16)))</f>
        <v>580.58318951778165</v>
      </c>
      <c r="I315">
        <v>0</v>
      </c>
      <c r="J315">
        <v>2</v>
      </c>
      <c r="K315">
        <f>IF(J315=1,VLOOKUP(B315,RPM!$F$2:$H$62,3,TRUE),IF(J315=2,VLOOKUP(B315,RPM!$I$2:$K$62,3,TRUE),IF(J315=3,VLOOKUP(B315,RPM!$L$2:$N$62,3,TRUE))))</f>
        <v>3700</v>
      </c>
      <c r="L315">
        <f t="shared" si="38"/>
        <v>28.245208818589521</v>
      </c>
      <c r="M315">
        <f t="shared" si="37"/>
        <v>0</v>
      </c>
      <c r="N315">
        <f>VLOOKUP(K315,RPM!$A$2:$D$62,4,FALSE)</f>
        <v>19.06954054054054</v>
      </c>
      <c r="O315">
        <f>VLOOKUP(K315,RPM!$A$2:$D$62,3,FALSE)</f>
        <v>9.9</v>
      </c>
      <c r="P315">
        <f t="shared" si="39"/>
        <v>14.220156381081081</v>
      </c>
      <c r="Q315" cm="1">
        <f t="array" ref="Q315">_xlfn.XLOOKUP(O315,BSFC!$A$2:$A$24,_xlfn.XLOOKUP(K315,BSFC!$B$2:$O$2,BSFC!$B$2:$O$24,,-1),,-1)</f>
        <v>400</v>
      </c>
      <c r="R315">
        <f t="shared" si="40"/>
        <v>1.5800173756756757</v>
      </c>
      <c r="S315">
        <f t="shared" si="43"/>
        <v>4.8038761578450746E-4</v>
      </c>
      <c r="T315">
        <f t="shared" si="44"/>
        <v>0.19215504631380298</v>
      </c>
      <c r="U315">
        <f t="shared" si="45"/>
        <v>36.970491473501006</v>
      </c>
    </row>
    <row r="316" spans="1:21">
      <c r="A316">
        <f t="shared" si="41"/>
        <v>315</v>
      </c>
      <c r="B316">
        <f t="shared" si="42"/>
        <v>8.2226171312482155</v>
      </c>
      <c r="C316" s="2">
        <f>Specification!$G$30</f>
        <v>109.96225200000001</v>
      </c>
      <c r="D316">
        <f>0.5*Specification!$K$4*Track!B316^2*Specification!$K$3*Specification!$K$2</f>
        <v>35.019795453938563</v>
      </c>
      <c r="E316">
        <v>0</v>
      </c>
      <c r="F316">
        <f>Specification!$C$23*9.81*SIN((E316*PI()/180))</f>
        <v>0</v>
      </c>
      <c r="G316" s="2">
        <f>IF(J316=1,VLOOKUP(K316,RPM!$E$2:$H$62,3,FALSE)-F316-E316-D316,IF(J316=2,VLOOKUP(K316,RPM!$H$2:$K$62,3,FALSE)-F316-E316-D316,IF(J316=3,VLOOKUP(K316,RPM!$K$2:$N$62,3,FALSE)-F316-E316-D316)))</f>
        <v>865.90337968970914</v>
      </c>
      <c r="H316" s="2">
        <f>IF(J316=1,Specification!$I$14,IF(J316=2,Specification!$I$15,IF(J316=3,Specification!$I$16)))</f>
        <v>580.58318951778165</v>
      </c>
      <c r="I316">
        <v>0</v>
      </c>
      <c r="J316">
        <v>2</v>
      </c>
      <c r="K316">
        <f>IF(J316=1,VLOOKUP(B316,RPM!$F$2:$H$62,3,TRUE),IF(J316=2,VLOOKUP(B316,RPM!$I$2:$K$62,3,TRUE),IF(J316=3,VLOOKUP(B316,RPM!$L$2:$N$62,3,TRUE))))</f>
        <v>3700</v>
      </c>
      <c r="L316">
        <f t="shared" si="38"/>
        <v>28.366824599068917</v>
      </c>
      <c r="M316">
        <f t="shared" si="37"/>
        <v>0</v>
      </c>
      <c r="N316">
        <f>VLOOKUP(K316,RPM!$A$2:$D$62,4,FALSE)</f>
        <v>19.06954054054054</v>
      </c>
      <c r="O316">
        <f>VLOOKUP(K316,RPM!$A$2:$D$62,3,FALSE)</f>
        <v>9.9</v>
      </c>
      <c r="P316">
        <f t="shared" si="39"/>
        <v>14.220156381081081</v>
      </c>
      <c r="Q316" cm="1">
        <f t="array" ref="Q316">_xlfn.XLOOKUP(O316,BSFC!$A$2:$A$24,_xlfn.XLOOKUP(K316,BSFC!$B$2:$O$2,BSFC!$B$2:$O$24,,-1),,-1)</f>
        <v>400</v>
      </c>
      <c r="R316">
        <f t="shared" si="40"/>
        <v>1.5800173756756757</v>
      </c>
      <c r="S316">
        <f t="shared" si="43"/>
        <v>4.8038761578450746E-4</v>
      </c>
      <c r="T316">
        <f t="shared" si="44"/>
        <v>0.19215504631380298</v>
      </c>
      <c r="U316">
        <f t="shared" si="45"/>
        <v>37.162646519814807</v>
      </c>
    </row>
    <row r="317" spans="1:21">
      <c r="A317">
        <f t="shared" si="41"/>
        <v>316</v>
      </c>
      <c r="B317">
        <f t="shared" si="42"/>
        <v>8.2226171312482155</v>
      </c>
      <c r="C317" s="2">
        <f>Specification!$G$30</f>
        <v>109.96225200000001</v>
      </c>
      <c r="D317">
        <f>0.5*Specification!$K$4*Track!B317^2*Specification!$K$3*Specification!$K$2</f>
        <v>35.019795453938563</v>
      </c>
      <c r="E317">
        <v>0</v>
      </c>
      <c r="F317">
        <f>Specification!$C$23*9.81*SIN((E317*PI()/180))</f>
        <v>0</v>
      </c>
      <c r="G317" s="2">
        <f>IF(J317=1,VLOOKUP(K317,RPM!$E$2:$H$62,3,FALSE)-F317-E317-D317,IF(J317=2,VLOOKUP(K317,RPM!$H$2:$K$62,3,FALSE)-F317-E317-D317,IF(J317=3,VLOOKUP(K317,RPM!$K$2:$N$62,3,FALSE)-F317-E317-D317)))</f>
        <v>865.90337968970914</v>
      </c>
      <c r="H317" s="2">
        <f>IF(J317=1,Specification!$I$14,IF(J317=2,Specification!$I$15,IF(J317=3,Specification!$I$16)))</f>
        <v>580.58318951778165</v>
      </c>
      <c r="I317">
        <v>0</v>
      </c>
      <c r="J317">
        <v>2</v>
      </c>
      <c r="K317">
        <f>IF(J317=1,VLOOKUP(B317,RPM!$F$2:$H$62,3,TRUE),IF(J317=2,VLOOKUP(B317,RPM!$I$2:$K$62,3,TRUE),IF(J317=3,VLOOKUP(B317,RPM!$L$2:$N$62,3,TRUE))))</f>
        <v>3700</v>
      </c>
      <c r="L317">
        <f t="shared" si="38"/>
        <v>28.488440379548312</v>
      </c>
      <c r="M317">
        <f t="shared" si="37"/>
        <v>0</v>
      </c>
      <c r="N317">
        <f>VLOOKUP(K317,RPM!$A$2:$D$62,4,FALSE)</f>
        <v>19.06954054054054</v>
      </c>
      <c r="O317">
        <f>VLOOKUP(K317,RPM!$A$2:$D$62,3,FALSE)</f>
        <v>9.9</v>
      </c>
      <c r="P317">
        <f t="shared" si="39"/>
        <v>14.220156381081081</v>
      </c>
      <c r="Q317" cm="1">
        <f t="array" ref="Q317">_xlfn.XLOOKUP(O317,BSFC!$A$2:$A$24,_xlfn.XLOOKUP(K317,BSFC!$B$2:$O$2,BSFC!$B$2:$O$24,,-1),,-1)</f>
        <v>400</v>
      </c>
      <c r="R317">
        <f t="shared" si="40"/>
        <v>1.5800173756756757</v>
      </c>
      <c r="S317">
        <f t="shared" si="43"/>
        <v>4.8038761578450746E-4</v>
      </c>
      <c r="T317">
        <f t="shared" si="44"/>
        <v>0.19215504631380298</v>
      </c>
      <c r="U317">
        <f t="shared" si="45"/>
        <v>37.354801566128607</v>
      </c>
    </row>
    <row r="318" spans="1:21">
      <c r="A318">
        <f t="shared" si="41"/>
        <v>317</v>
      </c>
      <c r="B318">
        <f t="shared" si="42"/>
        <v>8.2226171312482155</v>
      </c>
      <c r="C318" s="2">
        <f>Specification!$G$30</f>
        <v>109.96225200000001</v>
      </c>
      <c r="D318">
        <f>0.5*Specification!$K$4*Track!B318^2*Specification!$K$3*Specification!$K$2</f>
        <v>35.019795453938563</v>
      </c>
      <c r="E318">
        <v>0</v>
      </c>
      <c r="F318">
        <f>Specification!$C$23*9.81*SIN((E318*PI()/180))</f>
        <v>0</v>
      </c>
      <c r="G318" s="2">
        <f>IF(J318=1,VLOOKUP(K318,RPM!$E$2:$H$62,3,FALSE)-F318-E318-D318,IF(J318=2,VLOOKUP(K318,RPM!$H$2:$K$62,3,FALSE)-F318-E318-D318,IF(J318=3,VLOOKUP(K318,RPM!$K$2:$N$62,3,FALSE)-F318-E318-D318)))</f>
        <v>865.90337968970914</v>
      </c>
      <c r="H318" s="2">
        <f>IF(J318=1,Specification!$I$14,IF(J318=2,Specification!$I$15,IF(J318=3,Specification!$I$16)))</f>
        <v>580.58318951778165</v>
      </c>
      <c r="I318">
        <v>0</v>
      </c>
      <c r="J318">
        <v>2</v>
      </c>
      <c r="K318">
        <f>IF(J318=1,VLOOKUP(B318,RPM!$F$2:$H$62,3,TRUE),IF(J318=2,VLOOKUP(B318,RPM!$I$2:$K$62,3,TRUE),IF(J318=3,VLOOKUP(B318,RPM!$L$2:$N$62,3,TRUE))))</f>
        <v>3700</v>
      </c>
      <c r="L318">
        <f t="shared" si="38"/>
        <v>28.610056160027707</v>
      </c>
      <c r="M318">
        <f t="shared" si="37"/>
        <v>0</v>
      </c>
      <c r="N318">
        <f>VLOOKUP(K318,RPM!$A$2:$D$62,4,FALSE)</f>
        <v>19.06954054054054</v>
      </c>
      <c r="O318">
        <f>VLOOKUP(K318,RPM!$A$2:$D$62,3,FALSE)</f>
        <v>9.9</v>
      </c>
      <c r="P318">
        <f t="shared" si="39"/>
        <v>14.220156381081081</v>
      </c>
      <c r="Q318" cm="1">
        <f t="array" ref="Q318">_xlfn.XLOOKUP(O318,BSFC!$A$2:$A$24,_xlfn.XLOOKUP(K318,BSFC!$B$2:$O$2,BSFC!$B$2:$O$24,,-1),,-1)</f>
        <v>400</v>
      </c>
      <c r="R318">
        <f t="shared" si="40"/>
        <v>1.5800173756756757</v>
      </c>
      <c r="S318">
        <f t="shared" si="43"/>
        <v>4.8038761578450746E-4</v>
      </c>
      <c r="T318">
        <f t="shared" si="44"/>
        <v>0.19215504631380298</v>
      </c>
      <c r="U318">
        <f t="shared" si="45"/>
        <v>37.546956612442408</v>
      </c>
    </row>
    <row r="319" spans="1:21">
      <c r="A319">
        <f t="shared" si="41"/>
        <v>318</v>
      </c>
      <c r="B319">
        <f t="shared" si="42"/>
        <v>8.2226171312482155</v>
      </c>
      <c r="C319" s="2">
        <f>Specification!$G$30</f>
        <v>109.96225200000001</v>
      </c>
      <c r="D319">
        <f>0.5*Specification!$K$4*Track!B319^2*Specification!$K$3*Specification!$K$2</f>
        <v>35.019795453938563</v>
      </c>
      <c r="E319">
        <v>0</v>
      </c>
      <c r="F319">
        <f>Specification!$C$23*9.81*SIN((E319*PI()/180))</f>
        <v>0</v>
      </c>
      <c r="G319" s="2">
        <f>IF(J319=1,VLOOKUP(K319,RPM!$E$2:$H$62,3,FALSE)-F319-E319-D319,IF(J319=2,VLOOKUP(K319,RPM!$H$2:$K$62,3,FALSE)-F319-E319-D319,IF(J319=3,VLOOKUP(K319,RPM!$K$2:$N$62,3,FALSE)-F319-E319-D319)))</f>
        <v>865.90337968970914</v>
      </c>
      <c r="H319" s="2">
        <f>IF(J319=1,Specification!$I$14,IF(J319=2,Specification!$I$15,IF(J319=3,Specification!$I$16)))</f>
        <v>580.58318951778165</v>
      </c>
      <c r="I319">
        <v>0</v>
      </c>
      <c r="J319">
        <v>2</v>
      </c>
      <c r="K319">
        <f>IF(J319=1,VLOOKUP(B319,RPM!$F$2:$H$62,3,TRUE),IF(J319=2,VLOOKUP(B319,RPM!$I$2:$K$62,3,TRUE),IF(J319=3,VLOOKUP(B319,RPM!$L$2:$N$62,3,TRUE))))</f>
        <v>3700</v>
      </c>
      <c r="L319">
        <f t="shared" si="38"/>
        <v>28.731671940507102</v>
      </c>
      <c r="M319">
        <f t="shared" si="37"/>
        <v>0</v>
      </c>
      <c r="N319">
        <f>VLOOKUP(K319,RPM!$A$2:$D$62,4,FALSE)</f>
        <v>19.06954054054054</v>
      </c>
      <c r="O319">
        <f>VLOOKUP(K319,RPM!$A$2:$D$62,3,FALSE)</f>
        <v>9.9</v>
      </c>
      <c r="P319">
        <f t="shared" si="39"/>
        <v>14.220156381081081</v>
      </c>
      <c r="Q319" cm="1">
        <f t="array" ref="Q319">_xlfn.XLOOKUP(O319,BSFC!$A$2:$A$24,_xlfn.XLOOKUP(K319,BSFC!$B$2:$O$2,BSFC!$B$2:$O$24,,-1),,-1)</f>
        <v>400</v>
      </c>
      <c r="R319">
        <f t="shared" si="40"/>
        <v>1.5800173756756757</v>
      </c>
      <c r="S319">
        <f t="shared" si="43"/>
        <v>4.8038761578450746E-4</v>
      </c>
      <c r="T319">
        <f t="shared" si="44"/>
        <v>0.19215504631380298</v>
      </c>
      <c r="U319">
        <f t="shared" si="45"/>
        <v>37.739111658756208</v>
      </c>
    </row>
    <row r="320" spans="1:21">
      <c r="A320">
        <f t="shared" si="41"/>
        <v>319</v>
      </c>
      <c r="B320">
        <f t="shared" si="42"/>
        <v>8.2226171312482155</v>
      </c>
      <c r="C320" s="2">
        <f>Specification!$G$30</f>
        <v>109.96225200000001</v>
      </c>
      <c r="D320">
        <f>0.5*Specification!$K$4*Track!B320^2*Specification!$K$3*Specification!$K$2</f>
        <v>35.019795453938563</v>
      </c>
      <c r="E320">
        <v>0</v>
      </c>
      <c r="F320">
        <f>Specification!$C$23*9.81*SIN((E320*PI()/180))</f>
        <v>0</v>
      </c>
      <c r="G320" s="2">
        <f>IF(J320=1,VLOOKUP(K320,RPM!$E$2:$H$62,3,FALSE)-F320-E320-D320,IF(J320=2,VLOOKUP(K320,RPM!$H$2:$K$62,3,FALSE)-F320-E320-D320,IF(J320=3,VLOOKUP(K320,RPM!$K$2:$N$62,3,FALSE)-F320-E320-D320)))</f>
        <v>865.90337968970914</v>
      </c>
      <c r="H320" s="2">
        <f>IF(J320=1,Specification!$I$14,IF(J320=2,Specification!$I$15,IF(J320=3,Specification!$I$16)))</f>
        <v>580.58318951778165</v>
      </c>
      <c r="I320">
        <v>0</v>
      </c>
      <c r="J320">
        <v>2</v>
      </c>
      <c r="K320">
        <f>IF(J320=1,VLOOKUP(B320,RPM!$F$2:$H$62,3,TRUE),IF(J320=2,VLOOKUP(B320,RPM!$I$2:$K$62,3,TRUE),IF(J320=3,VLOOKUP(B320,RPM!$L$2:$N$62,3,TRUE))))</f>
        <v>3700</v>
      </c>
      <c r="L320">
        <f t="shared" si="38"/>
        <v>28.853287720986497</v>
      </c>
      <c r="M320">
        <f t="shared" si="37"/>
        <v>0</v>
      </c>
      <c r="N320">
        <f>VLOOKUP(K320,RPM!$A$2:$D$62,4,FALSE)</f>
        <v>19.06954054054054</v>
      </c>
      <c r="O320">
        <f>VLOOKUP(K320,RPM!$A$2:$D$62,3,FALSE)</f>
        <v>9.9</v>
      </c>
      <c r="P320">
        <f t="shared" si="39"/>
        <v>14.220156381081081</v>
      </c>
      <c r="Q320" cm="1">
        <f t="array" ref="Q320">_xlfn.XLOOKUP(O320,BSFC!$A$2:$A$24,_xlfn.XLOOKUP(K320,BSFC!$B$2:$O$2,BSFC!$B$2:$O$24,,-1),,-1)</f>
        <v>400</v>
      </c>
      <c r="R320">
        <f t="shared" si="40"/>
        <v>1.5800173756756757</v>
      </c>
      <c r="S320">
        <f t="shared" si="43"/>
        <v>4.8038761578450746E-4</v>
      </c>
      <c r="T320">
        <f t="shared" si="44"/>
        <v>0.19215504631380298</v>
      </c>
      <c r="U320">
        <f t="shared" si="45"/>
        <v>37.931266705070009</v>
      </c>
    </row>
    <row r="321" spans="1:21">
      <c r="A321">
        <f t="shared" si="41"/>
        <v>320</v>
      </c>
      <c r="B321">
        <f t="shared" si="42"/>
        <v>8.2226171312482155</v>
      </c>
      <c r="C321" s="2">
        <f>Specification!$G$30</f>
        <v>109.96225200000001</v>
      </c>
      <c r="D321">
        <f>0.5*Specification!$K$4*Track!B321^2*Specification!$K$3*Specification!$K$2</f>
        <v>35.019795453938563</v>
      </c>
      <c r="E321">
        <v>0</v>
      </c>
      <c r="F321">
        <f>Specification!$C$23*9.81*SIN((E321*PI()/180))</f>
        <v>0</v>
      </c>
      <c r="G321" s="2">
        <f>IF(J321=1,VLOOKUP(K321,RPM!$E$2:$H$62,3,FALSE)-F321-E321-D321,IF(J321=2,VLOOKUP(K321,RPM!$H$2:$K$62,3,FALSE)-F321-E321-D321,IF(J321=3,VLOOKUP(K321,RPM!$K$2:$N$62,3,FALSE)-F321-E321-D321)))</f>
        <v>865.90337968970914</v>
      </c>
      <c r="H321" s="2">
        <f>IF(J321=1,Specification!$I$14,IF(J321=2,Specification!$I$15,IF(J321=3,Specification!$I$16)))</f>
        <v>580.58318951778165</v>
      </c>
      <c r="I321">
        <v>0</v>
      </c>
      <c r="J321">
        <v>2</v>
      </c>
      <c r="K321">
        <f>IF(J321=1,VLOOKUP(B321,RPM!$F$2:$H$62,3,TRUE),IF(J321=2,VLOOKUP(B321,RPM!$I$2:$K$62,3,TRUE),IF(J321=3,VLOOKUP(B321,RPM!$L$2:$N$62,3,TRUE))))</f>
        <v>3700</v>
      </c>
      <c r="L321">
        <f t="shared" si="38"/>
        <v>28.974903501465892</v>
      </c>
      <c r="M321">
        <f t="shared" si="37"/>
        <v>0</v>
      </c>
      <c r="N321">
        <f>VLOOKUP(K321,RPM!$A$2:$D$62,4,FALSE)</f>
        <v>19.06954054054054</v>
      </c>
      <c r="O321">
        <f>VLOOKUP(K321,RPM!$A$2:$D$62,3,FALSE)</f>
        <v>9.9</v>
      </c>
      <c r="P321">
        <f t="shared" si="39"/>
        <v>14.220156381081081</v>
      </c>
      <c r="Q321" cm="1">
        <f t="array" ref="Q321">_xlfn.XLOOKUP(O321,BSFC!$A$2:$A$24,_xlfn.XLOOKUP(K321,BSFC!$B$2:$O$2,BSFC!$B$2:$O$24,,-1),,-1)</f>
        <v>400</v>
      </c>
      <c r="R321">
        <f t="shared" si="40"/>
        <v>1.5800173756756757</v>
      </c>
      <c r="S321">
        <f t="shared" si="43"/>
        <v>4.8038761578450746E-4</v>
      </c>
      <c r="T321">
        <f t="shared" si="44"/>
        <v>0.19215504631380298</v>
      </c>
      <c r="U321">
        <f t="shared" si="45"/>
        <v>38.123421751383809</v>
      </c>
    </row>
    <row r="322" spans="1:21">
      <c r="A322">
        <f t="shared" si="41"/>
        <v>321</v>
      </c>
      <c r="B322">
        <f t="shared" si="42"/>
        <v>8.2226171312482155</v>
      </c>
      <c r="C322" s="2">
        <f>Specification!$G$30</f>
        <v>109.96225200000001</v>
      </c>
      <c r="D322">
        <f>0.5*Specification!$K$4*Track!B322^2*Specification!$K$3*Specification!$K$2</f>
        <v>35.019795453938563</v>
      </c>
      <c r="E322">
        <v>0</v>
      </c>
      <c r="F322">
        <f>Specification!$C$23*9.81*SIN((E322*PI()/180))</f>
        <v>0</v>
      </c>
      <c r="G322" s="2">
        <f>IF(J322=1,VLOOKUP(K322,RPM!$E$2:$H$62,3,FALSE)-F322-E322-D322,IF(J322=2,VLOOKUP(K322,RPM!$H$2:$K$62,3,FALSE)-F322-E322-D322,IF(J322=3,VLOOKUP(K322,RPM!$K$2:$N$62,3,FALSE)-F322-E322-D322)))</f>
        <v>865.90337968970914</v>
      </c>
      <c r="H322" s="2">
        <f>IF(J322=1,Specification!$I$14,IF(J322=2,Specification!$I$15,IF(J322=3,Specification!$I$16)))</f>
        <v>580.58318951778165</v>
      </c>
      <c r="I322">
        <v>0</v>
      </c>
      <c r="J322">
        <v>2</v>
      </c>
      <c r="K322">
        <f>IF(J322=1,VLOOKUP(B322,RPM!$F$2:$H$62,3,TRUE),IF(J322=2,VLOOKUP(B322,RPM!$I$2:$K$62,3,TRUE),IF(J322=3,VLOOKUP(B322,RPM!$L$2:$N$62,3,TRUE))))</f>
        <v>3700</v>
      </c>
      <c r="L322">
        <f t="shared" si="38"/>
        <v>29.096519281945287</v>
      </c>
      <c r="M322">
        <f t="shared" ref="M322:M385" si="46">TAN(E322*PI()/180)+M321</f>
        <v>0</v>
      </c>
      <c r="N322">
        <f>VLOOKUP(K322,RPM!$A$2:$D$62,4,FALSE)</f>
        <v>19.06954054054054</v>
      </c>
      <c r="O322">
        <f>VLOOKUP(K322,RPM!$A$2:$D$62,3,FALSE)</f>
        <v>9.9</v>
      </c>
      <c r="P322">
        <f t="shared" si="39"/>
        <v>14.220156381081081</v>
      </c>
      <c r="Q322" cm="1">
        <f t="array" ref="Q322">_xlfn.XLOOKUP(O322,BSFC!$A$2:$A$24,_xlfn.XLOOKUP(K322,BSFC!$B$2:$O$2,BSFC!$B$2:$O$24,,-1),,-1)</f>
        <v>400</v>
      </c>
      <c r="R322">
        <f t="shared" si="40"/>
        <v>1.5800173756756757</v>
      </c>
      <c r="S322">
        <f t="shared" si="43"/>
        <v>4.8038761578450746E-4</v>
      </c>
      <c r="T322">
        <f t="shared" si="44"/>
        <v>0.19215504631380298</v>
      </c>
      <c r="U322">
        <f t="shared" si="45"/>
        <v>38.315576797697609</v>
      </c>
    </row>
    <row r="323" spans="1:21">
      <c r="A323">
        <f t="shared" si="41"/>
        <v>322</v>
      </c>
      <c r="B323">
        <f t="shared" si="42"/>
        <v>8.2226171312482155</v>
      </c>
      <c r="C323" s="2">
        <f>Specification!$G$30</f>
        <v>109.96225200000001</v>
      </c>
      <c r="D323">
        <f>0.5*Specification!$K$4*Track!B323^2*Specification!$K$3*Specification!$K$2</f>
        <v>35.019795453938563</v>
      </c>
      <c r="E323">
        <v>0</v>
      </c>
      <c r="F323">
        <f>Specification!$C$23*9.81*SIN((E323*PI()/180))</f>
        <v>0</v>
      </c>
      <c r="G323" s="2">
        <f>IF(J323=1,VLOOKUP(K323,RPM!$E$2:$H$62,3,FALSE)-F323-E323-D323,IF(J323=2,VLOOKUP(K323,RPM!$H$2:$K$62,3,FALSE)-F323-E323-D323,IF(J323=3,VLOOKUP(K323,RPM!$K$2:$N$62,3,FALSE)-F323-E323-D323)))</f>
        <v>865.90337968970914</v>
      </c>
      <c r="H323" s="2">
        <f>IF(J323=1,Specification!$I$14,IF(J323=2,Specification!$I$15,IF(J323=3,Specification!$I$16)))</f>
        <v>580.58318951778165</v>
      </c>
      <c r="I323">
        <v>0</v>
      </c>
      <c r="J323">
        <v>2</v>
      </c>
      <c r="K323">
        <f>IF(J323=1,VLOOKUP(B323,RPM!$F$2:$H$62,3,TRUE),IF(J323=2,VLOOKUP(B323,RPM!$I$2:$K$62,3,TRUE),IF(J323=3,VLOOKUP(B323,RPM!$L$2:$N$62,3,TRUE))))</f>
        <v>3700</v>
      </c>
      <c r="L323">
        <f>IF(I323=0,ABS(1/B323)+L322,ABS((B324-B323)/I323)+L322)</f>
        <v>29.218135062424683</v>
      </c>
      <c r="M323">
        <f t="shared" si="46"/>
        <v>0</v>
      </c>
      <c r="N323">
        <f>VLOOKUP(K323,RPM!$A$2:$D$62,4,FALSE)</f>
        <v>19.06954054054054</v>
      </c>
      <c r="O323">
        <f>VLOOKUP(K323,RPM!$A$2:$D$62,3,FALSE)</f>
        <v>9.9</v>
      </c>
      <c r="P323">
        <f t="shared" ref="P323:P386" si="47">N323*0.7457</f>
        <v>14.220156381081081</v>
      </c>
      <c r="Q323" cm="1">
        <f t="array" ref="Q323">_xlfn.XLOOKUP(O323,BSFC!$A$2:$A$24,_xlfn.XLOOKUP(K323,BSFC!$B$2:$O$2,BSFC!$B$2:$O$24,,-1),,-1)</f>
        <v>400</v>
      </c>
      <c r="R323">
        <f t="shared" ref="R323:R386" si="48">Q323*P323/3600</f>
        <v>1.5800173756756757</v>
      </c>
      <c r="S323">
        <f t="shared" si="43"/>
        <v>4.8038761578450746E-4</v>
      </c>
      <c r="T323">
        <f t="shared" si="44"/>
        <v>0.19215504631380298</v>
      </c>
      <c r="U323">
        <f t="shared" si="45"/>
        <v>38.50773184401141</v>
      </c>
    </row>
    <row r="324" spans="1:21">
      <c r="A324">
        <f t="shared" ref="A324:A387" si="49">A323+1</f>
        <v>323</v>
      </c>
      <c r="B324">
        <f t="shared" ref="B324:B387" si="50">IF(SQRT(B323^2+2*I323)&gt;13.4112,13.4112,SQRT(B323^2+2*I323))</f>
        <v>8.2226171312482155</v>
      </c>
      <c r="C324" s="2">
        <f>Specification!$G$30</f>
        <v>109.96225200000001</v>
      </c>
      <c r="D324">
        <f>0.5*Specification!$K$4*Track!B324^2*Specification!$K$3*Specification!$K$2</f>
        <v>35.019795453938563</v>
      </c>
      <c r="E324">
        <v>0</v>
      </c>
      <c r="F324">
        <f>Specification!$C$23*9.81*SIN((E324*PI()/180))</f>
        <v>0</v>
      </c>
      <c r="G324" s="2">
        <f>IF(J324=1,VLOOKUP(K324,RPM!$E$2:$H$62,3,FALSE)-F324-E324-D324,IF(J324=2,VLOOKUP(K324,RPM!$H$2:$K$62,3,FALSE)-F324-E324-D324,IF(J324=3,VLOOKUP(K324,RPM!$K$2:$N$62,3,FALSE)-F324-E324-D324)))</f>
        <v>865.90337968970914</v>
      </c>
      <c r="H324" s="2">
        <f>IF(J324=1,Specification!$I$14,IF(J324=2,Specification!$I$15,IF(J324=3,Specification!$I$16)))</f>
        <v>580.58318951778165</v>
      </c>
      <c r="I324">
        <v>0</v>
      </c>
      <c r="J324">
        <v>2</v>
      </c>
      <c r="K324">
        <f>IF(J324=1,VLOOKUP(B324,RPM!$F$2:$H$62,3,TRUE),IF(J324=2,VLOOKUP(B324,RPM!$I$2:$K$62,3,TRUE),IF(J324=3,VLOOKUP(B324,RPM!$L$2:$N$62,3,TRUE))))</f>
        <v>3700</v>
      </c>
      <c r="L324">
        <f t="shared" ref="L324:L387" si="51">IF(I324=0,ABS(1/B324)+L323,ABS((B325-B324)/I324)+L323)</f>
        <v>29.339750842904078</v>
      </c>
      <c r="M324">
        <f t="shared" si="46"/>
        <v>0</v>
      </c>
      <c r="N324">
        <f>VLOOKUP(K324,RPM!$A$2:$D$62,4,FALSE)</f>
        <v>19.06954054054054</v>
      </c>
      <c r="O324">
        <f>VLOOKUP(K324,RPM!$A$2:$D$62,3,FALSE)</f>
        <v>9.9</v>
      </c>
      <c r="P324">
        <f t="shared" si="47"/>
        <v>14.220156381081081</v>
      </c>
      <c r="Q324" cm="1">
        <f t="array" ref="Q324">_xlfn.XLOOKUP(O324,BSFC!$A$2:$A$24,_xlfn.XLOOKUP(K324,BSFC!$B$2:$O$2,BSFC!$B$2:$O$24,,-1),,-1)</f>
        <v>400</v>
      </c>
      <c r="R324">
        <f t="shared" si="48"/>
        <v>1.5800173756756757</v>
      </c>
      <c r="S324">
        <f t="shared" ref="S324:S387" si="52">(L324-L323)/3600*P324</f>
        <v>4.8038761578450746E-4</v>
      </c>
      <c r="T324">
        <f t="shared" ref="T324:T387" si="53">S324*Q324</f>
        <v>0.19215504631380298</v>
      </c>
      <c r="U324">
        <f t="shared" ref="U324:U387" si="54">U323+T324</f>
        <v>38.69988689032521</v>
      </c>
    </row>
    <row r="325" spans="1:21">
      <c r="A325">
        <f t="shared" si="49"/>
        <v>324</v>
      </c>
      <c r="B325">
        <f t="shared" si="50"/>
        <v>8.2226171312482155</v>
      </c>
      <c r="C325" s="2">
        <f>Specification!$G$30</f>
        <v>109.96225200000001</v>
      </c>
      <c r="D325">
        <f>0.5*Specification!$K$4*Track!B325^2*Specification!$K$3*Specification!$K$2</f>
        <v>35.019795453938563</v>
      </c>
      <c r="E325">
        <v>0</v>
      </c>
      <c r="F325">
        <f>Specification!$C$23*9.81*SIN((E325*PI()/180))</f>
        <v>0</v>
      </c>
      <c r="G325" s="2">
        <f>IF(J325=1,VLOOKUP(K325,RPM!$E$2:$H$62,3,FALSE)-F325-E325-D325,IF(J325=2,VLOOKUP(K325,RPM!$H$2:$K$62,3,FALSE)-F325-E325-D325,IF(J325=3,VLOOKUP(K325,RPM!$K$2:$N$62,3,FALSE)-F325-E325-D325)))</f>
        <v>865.90337968970914</v>
      </c>
      <c r="H325" s="2">
        <f>IF(J325=1,Specification!$I$14,IF(J325=2,Specification!$I$15,IF(J325=3,Specification!$I$16)))</f>
        <v>580.58318951778165</v>
      </c>
      <c r="I325">
        <v>0</v>
      </c>
      <c r="J325">
        <v>2</v>
      </c>
      <c r="K325">
        <f>IF(J325=1,VLOOKUP(B325,RPM!$F$2:$H$62,3,TRUE),IF(J325=2,VLOOKUP(B325,RPM!$I$2:$K$62,3,TRUE),IF(J325=3,VLOOKUP(B325,RPM!$L$2:$N$62,3,TRUE))))</f>
        <v>3700</v>
      </c>
      <c r="L325">
        <f t="shared" si="51"/>
        <v>29.461366623383473</v>
      </c>
      <c r="M325">
        <f t="shared" si="46"/>
        <v>0</v>
      </c>
      <c r="N325">
        <f>VLOOKUP(K325,RPM!$A$2:$D$62,4,FALSE)</f>
        <v>19.06954054054054</v>
      </c>
      <c r="O325">
        <f>VLOOKUP(K325,RPM!$A$2:$D$62,3,FALSE)</f>
        <v>9.9</v>
      </c>
      <c r="P325">
        <f t="shared" si="47"/>
        <v>14.220156381081081</v>
      </c>
      <c r="Q325" cm="1">
        <f t="array" ref="Q325">_xlfn.XLOOKUP(O325,BSFC!$A$2:$A$24,_xlfn.XLOOKUP(K325,BSFC!$B$2:$O$2,BSFC!$B$2:$O$24,,-1),,-1)</f>
        <v>400</v>
      </c>
      <c r="R325">
        <f t="shared" si="48"/>
        <v>1.5800173756756757</v>
      </c>
      <c r="S325">
        <f t="shared" si="52"/>
        <v>4.8038761578450746E-4</v>
      </c>
      <c r="T325">
        <f t="shared" si="53"/>
        <v>0.19215504631380298</v>
      </c>
      <c r="U325">
        <f t="shared" si="54"/>
        <v>38.892041936639011</v>
      </c>
    </row>
    <row r="326" spans="1:21">
      <c r="A326">
        <f t="shared" si="49"/>
        <v>325</v>
      </c>
      <c r="B326">
        <f t="shared" si="50"/>
        <v>8.2226171312482155</v>
      </c>
      <c r="C326" s="2">
        <f>Specification!$G$30</f>
        <v>109.96225200000001</v>
      </c>
      <c r="D326">
        <f>0.5*Specification!$K$4*Track!B326^2*Specification!$K$3*Specification!$K$2</f>
        <v>35.019795453938563</v>
      </c>
      <c r="E326">
        <v>0</v>
      </c>
      <c r="F326">
        <f>Specification!$C$23*9.81*SIN((E326*PI()/180))</f>
        <v>0</v>
      </c>
      <c r="G326" s="2">
        <f>IF(J326=1,VLOOKUP(K326,RPM!$E$2:$H$62,3,FALSE)-F326-E326-D326,IF(J326=2,VLOOKUP(K326,RPM!$H$2:$K$62,3,FALSE)-F326-E326-D326,IF(J326=3,VLOOKUP(K326,RPM!$K$2:$N$62,3,FALSE)-F326-E326-D326)))</f>
        <v>865.90337968970914</v>
      </c>
      <c r="H326" s="2">
        <f>IF(J326=1,Specification!$I$14,IF(J326=2,Specification!$I$15,IF(J326=3,Specification!$I$16)))</f>
        <v>580.58318951778165</v>
      </c>
      <c r="I326">
        <v>0</v>
      </c>
      <c r="J326">
        <v>2</v>
      </c>
      <c r="K326">
        <f>IF(J326=1,VLOOKUP(B326,RPM!$F$2:$H$62,3,TRUE),IF(J326=2,VLOOKUP(B326,RPM!$I$2:$K$62,3,TRUE),IF(J326=3,VLOOKUP(B326,RPM!$L$2:$N$62,3,TRUE))))</f>
        <v>3700</v>
      </c>
      <c r="L326">
        <f t="shared" si="51"/>
        <v>29.582982403862868</v>
      </c>
      <c r="M326">
        <f t="shared" si="46"/>
        <v>0</v>
      </c>
      <c r="N326">
        <f>VLOOKUP(K326,RPM!$A$2:$D$62,4,FALSE)</f>
        <v>19.06954054054054</v>
      </c>
      <c r="O326">
        <f>VLOOKUP(K326,RPM!$A$2:$D$62,3,FALSE)</f>
        <v>9.9</v>
      </c>
      <c r="P326">
        <f t="shared" si="47"/>
        <v>14.220156381081081</v>
      </c>
      <c r="Q326" cm="1">
        <f t="array" ref="Q326">_xlfn.XLOOKUP(O326,BSFC!$A$2:$A$24,_xlfn.XLOOKUP(K326,BSFC!$B$2:$O$2,BSFC!$B$2:$O$24,,-1),,-1)</f>
        <v>400</v>
      </c>
      <c r="R326">
        <f t="shared" si="48"/>
        <v>1.5800173756756757</v>
      </c>
      <c r="S326">
        <f t="shared" si="52"/>
        <v>4.8038761578450746E-4</v>
      </c>
      <c r="T326">
        <f t="shared" si="53"/>
        <v>0.19215504631380298</v>
      </c>
      <c r="U326">
        <f t="shared" si="54"/>
        <v>39.084196982952811</v>
      </c>
    </row>
    <row r="327" spans="1:21">
      <c r="A327">
        <f t="shared" si="49"/>
        <v>326</v>
      </c>
      <c r="B327">
        <f t="shared" si="50"/>
        <v>8.2226171312482155</v>
      </c>
      <c r="C327" s="2">
        <f>Specification!$G$30</f>
        <v>109.96225200000001</v>
      </c>
      <c r="D327">
        <f>0.5*Specification!$K$4*Track!B327^2*Specification!$K$3*Specification!$K$2</f>
        <v>35.019795453938563</v>
      </c>
      <c r="E327">
        <v>0</v>
      </c>
      <c r="F327">
        <f>Specification!$C$23*9.81*SIN((E327*PI()/180))</f>
        <v>0</v>
      </c>
      <c r="G327" s="2">
        <f>IF(J327=1,VLOOKUP(K327,RPM!$E$2:$H$62,3,FALSE)-F327-E327-D327,IF(J327=2,VLOOKUP(K327,RPM!$H$2:$K$62,3,FALSE)-F327-E327-D327,IF(J327=3,VLOOKUP(K327,RPM!$K$2:$N$62,3,FALSE)-F327-E327-D327)))</f>
        <v>865.90337968970914</v>
      </c>
      <c r="H327" s="2">
        <f>IF(J327=1,Specification!$I$14,IF(J327=2,Specification!$I$15,IF(J327=3,Specification!$I$16)))</f>
        <v>580.58318951778165</v>
      </c>
      <c r="I327">
        <v>0</v>
      </c>
      <c r="J327">
        <v>2</v>
      </c>
      <c r="K327">
        <f>IF(J327=1,VLOOKUP(B327,RPM!$F$2:$H$62,3,TRUE),IF(J327=2,VLOOKUP(B327,RPM!$I$2:$K$62,3,TRUE),IF(J327=3,VLOOKUP(B327,RPM!$L$2:$N$62,3,TRUE))))</f>
        <v>3700</v>
      </c>
      <c r="L327">
        <f t="shared" si="51"/>
        <v>29.704598184342263</v>
      </c>
      <c r="M327">
        <f t="shared" si="46"/>
        <v>0</v>
      </c>
      <c r="N327">
        <f>VLOOKUP(K327,RPM!$A$2:$D$62,4,FALSE)</f>
        <v>19.06954054054054</v>
      </c>
      <c r="O327">
        <f>VLOOKUP(K327,RPM!$A$2:$D$62,3,FALSE)</f>
        <v>9.9</v>
      </c>
      <c r="P327">
        <f t="shared" si="47"/>
        <v>14.220156381081081</v>
      </c>
      <c r="Q327" cm="1">
        <f t="array" ref="Q327">_xlfn.XLOOKUP(O327,BSFC!$A$2:$A$24,_xlfn.XLOOKUP(K327,BSFC!$B$2:$O$2,BSFC!$B$2:$O$24,,-1),,-1)</f>
        <v>400</v>
      </c>
      <c r="R327">
        <f t="shared" si="48"/>
        <v>1.5800173756756757</v>
      </c>
      <c r="S327">
        <f t="shared" si="52"/>
        <v>4.8038761578450746E-4</v>
      </c>
      <c r="T327">
        <f t="shared" si="53"/>
        <v>0.19215504631380298</v>
      </c>
      <c r="U327">
        <f t="shared" si="54"/>
        <v>39.276352029266612</v>
      </c>
    </row>
    <row r="328" spans="1:21">
      <c r="A328">
        <f t="shared" si="49"/>
        <v>327</v>
      </c>
      <c r="B328">
        <f t="shared" si="50"/>
        <v>8.2226171312482155</v>
      </c>
      <c r="C328" s="2">
        <f>Specification!$G$30</f>
        <v>109.96225200000001</v>
      </c>
      <c r="D328">
        <f>0.5*Specification!$K$4*Track!B328^2*Specification!$K$3*Specification!$K$2</f>
        <v>35.019795453938563</v>
      </c>
      <c r="E328">
        <v>0</v>
      </c>
      <c r="F328">
        <f>Specification!$C$23*9.81*SIN((E328*PI()/180))</f>
        <v>0</v>
      </c>
      <c r="G328" s="2">
        <f>IF(J328=1,VLOOKUP(K328,RPM!$E$2:$H$62,3,FALSE)-F328-E328-D328,IF(J328=2,VLOOKUP(K328,RPM!$H$2:$K$62,3,FALSE)-F328-E328-D328,IF(J328=3,VLOOKUP(K328,RPM!$K$2:$N$62,3,FALSE)-F328-E328-D328)))</f>
        <v>865.90337968970914</v>
      </c>
      <c r="H328" s="2">
        <f>IF(J328=1,Specification!$I$14,IF(J328=2,Specification!$I$15,IF(J328=3,Specification!$I$16)))</f>
        <v>580.58318951778165</v>
      </c>
      <c r="I328">
        <v>0</v>
      </c>
      <c r="J328">
        <v>2</v>
      </c>
      <c r="K328">
        <f>IF(J328=1,VLOOKUP(B328,RPM!$F$2:$H$62,3,TRUE),IF(J328=2,VLOOKUP(B328,RPM!$I$2:$K$62,3,TRUE),IF(J328=3,VLOOKUP(B328,RPM!$L$2:$N$62,3,TRUE))))</f>
        <v>3700</v>
      </c>
      <c r="L328">
        <f t="shared" si="51"/>
        <v>29.826213964821658</v>
      </c>
      <c r="M328">
        <f t="shared" si="46"/>
        <v>0</v>
      </c>
      <c r="N328">
        <f>VLOOKUP(K328,RPM!$A$2:$D$62,4,FALSE)</f>
        <v>19.06954054054054</v>
      </c>
      <c r="O328">
        <f>VLOOKUP(K328,RPM!$A$2:$D$62,3,FALSE)</f>
        <v>9.9</v>
      </c>
      <c r="P328">
        <f t="shared" si="47"/>
        <v>14.220156381081081</v>
      </c>
      <c r="Q328" cm="1">
        <f t="array" ref="Q328">_xlfn.XLOOKUP(O328,BSFC!$A$2:$A$24,_xlfn.XLOOKUP(K328,BSFC!$B$2:$O$2,BSFC!$B$2:$O$24,,-1),,-1)</f>
        <v>400</v>
      </c>
      <c r="R328">
        <f t="shared" si="48"/>
        <v>1.5800173756756757</v>
      </c>
      <c r="S328">
        <f t="shared" si="52"/>
        <v>4.8038761578450746E-4</v>
      </c>
      <c r="T328">
        <f t="shared" si="53"/>
        <v>0.19215504631380298</v>
      </c>
      <c r="U328">
        <f t="shared" si="54"/>
        <v>39.468507075580412</v>
      </c>
    </row>
    <row r="329" spans="1:21">
      <c r="A329">
        <f t="shared" si="49"/>
        <v>328</v>
      </c>
      <c r="B329">
        <f t="shared" si="50"/>
        <v>8.2226171312482155</v>
      </c>
      <c r="C329" s="2">
        <f>Specification!$G$30</f>
        <v>109.96225200000001</v>
      </c>
      <c r="D329">
        <f>0.5*Specification!$K$4*Track!B329^2*Specification!$K$3*Specification!$K$2</f>
        <v>35.019795453938563</v>
      </c>
      <c r="E329">
        <v>0</v>
      </c>
      <c r="F329">
        <f>Specification!$C$23*9.81*SIN((E329*PI()/180))</f>
        <v>0</v>
      </c>
      <c r="G329" s="2">
        <f>IF(J329=1,VLOOKUP(K329,RPM!$E$2:$H$62,3,FALSE)-F329-E329-D329,IF(J329=2,VLOOKUP(K329,RPM!$H$2:$K$62,3,FALSE)-F329-E329-D329,IF(J329=3,VLOOKUP(K329,RPM!$K$2:$N$62,3,FALSE)-F329-E329-D329)))</f>
        <v>865.90337968970914</v>
      </c>
      <c r="H329" s="2">
        <f>IF(J329=1,Specification!$I$14,IF(J329=2,Specification!$I$15,IF(J329=3,Specification!$I$16)))</f>
        <v>580.58318951778165</v>
      </c>
      <c r="I329">
        <v>0</v>
      </c>
      <c r="J329">
        <v>2</v>
      </c>
      <c r="K329">
        <f>IF(J329=1,VLOOKUP(B329,RPM!$F$2:$H$62,3,TRUE),IF(J329=2,VLOOKUP(B329,RPM!$I$2:$K$62,3,TRUE),IF(J329=3,VLOOKUP(B329,RPM!$L$2:$N$62,3,TRUE))))</f>
        <v>3700</v>
      </c>
      <c r="L329">
        <f t="shared" si="51"/>
        <v>29.947829745301053</v>
      </c>
      <c r="M329">
        <f t="shared" si="46"/>
        <v>0</v>
      </c>
      <c r="N329">
        <f>VLOOKUP(K329,RPM!$A$2:$D$62,4,FALSE)</f>
        <v>19.06954054054054</v>
      </c>
      <c r="O329">
        <f>VLOOKUP(K329,RPM!$A$2:$D$62,3,FALSE)</f>
        <v>9.9</v>
      </c>
      <c r="P329">
        <f t="shared" si="47"/>
        <v>14.220156381081081</v>
      </c>
      <c r="Q329" cm="1">
        <f t="array" ref="Q329">_xlfn.XLOOKUP(O329,BSFC!$A$2:$A$24,_xlfn.XLOOKUP(K329,BSFC!$B$2:$O$2,BSFC!$B$2:$O$24,,-1),,-1)</f>
        <v>400</v>
      </c>
      <c r="R329">
        <f t="shared" si="48"/>
        <v>1.5800173756756757</v>
      </c>
      <c r="S329">
        <f t="shared" si="52"/>
        <v>4.8038761578450746E-4</v>
      </c>
      <c r="T329">
        <f t="shared" si="53"/>
        <v>0.19215504631380298</v>
      </c>
      <c r="U329">
        <f t="shared" si="54"/>
        <v>39.660662121894212</v>
      </c>
    </row>
    <row r="330" spans="1:21">
      <c r="A330">
        <f t="shared" si="49"/>
        <v>329</v>
      </c>
      <c r="B330">
        <f t="shared" si="50"/>
        <v>8.2226171312482155</v>
      </c>
      <c r="C330" s="2">
        <f>Specification!$G$30</f>
        <v>109.96225200000001</v>
      </c>
      <c r="D330">
        <f>0.5*Specification!$K$4*Track!B330^2*Specification!$K$3*Specification!$K$2</f>
        <v>35.019795453938563</v>
      </c>
      <c r="E330">
        <v>0</v>
      </c>
      <c r="F330">
        <f>Specification!$C$23*9.81*SIN((E330*PI()/180))</f>
        <v>0</v>
      </c>
      <c r="G330" s="2">
        <f>IF(J330=1,VLOOKUP(K330,RPM!$E$2:$H$62,3,FALSE)-F330-E330-D330,IF(J330=2,VLOOKUP(K330,RPM!$H$2:$K$62,3,FALSE)-F330-E330-D330,IF(J330=3,VLOOKUP(K330,RPM!$K$2:$N$62,3,FALSE)-F330-E330-D330)))</f>
        <v>865.90337968970914</v>
      </c>
      <c r="H330" s="2">
        <f>IF(J330=1,Specification!$I$14,IF(J330=2,Specification!$I$15,IF(J330=3,Specification!$I$16)))</f>
        <v>580.58318951778165</v>
      </c>
      <c r="I330">
        <v>0</v>
      </c>
      <c r="J330">
        <v>2</v>
      </c>
      <c r="K330">
        <f>IF(J330=1,VLOOKUP(B330,RPM!$F$2:$H$62,3,TRUE),IF(J330=2,VLOOKUP(B330,RPM!$I$2:$K$62,3,TRUE),IF(J330=3,VLOOKUP(B330,RPM!$L$2:$N$62,3,TRUE))))</f>
        <v>3700</v>
      </c>
      <c r="L330">
        <f t="shared" si="51"/>
        <v>30.069445525780448</v>
      </c>
      <c r="M330">
        <f t="shared" si="46"/>
        <v>0</v>
      </c>
      <c r="N330">
        <f>VLOOKUP(K330,RPM!$A$2:$D$62,4,FALSE)</f>
        <v>19.06954054054054</v>
      </c>
      <c r="O330">
        <f>VLOOKUP(K330,RPM!$A$2:$D$62,3,FALSE)</f>
        <v>9.9</v>
      </c>
      <c r="P330">
        <f t="shared" si="47"/>
        <v>14.220156381081081</v>
      </c>
      <c r="Q330" cm="1">
        <f t="array" ref="Q330">_xlfn.XLOOKUP(O330,BSFC!$A$2:$A$24,_xlfn.XLOOKUP(K330,BSFC!$B$2:$O$2,BSFC!$B$2:$O$24,,-1),,-1)</f>
        <v>400</v>
      </c>
      <c r="R330">
        <f t="shared" si="48"/>
        <v>1.5800173756756757</v>
      </c>
      <c r="S330">
        <f t="shared" si="52"/>
        <v>4.8038761578450746E-4</v>
      </c>
      <c r="T330">
        <f t="shared" si="53"/>
        <v>0.19215504631380298</v>
      </c>
      <c r="U330">
        <f t="shared" si="54"/>
        <v>39.852817168208013</v>
      </c>
    </row>
    <row r="331" spans="1:21">
      <c r="A331">
        <f t="shared" si="49"/>
        <v>330</v>
      </c>
      <c r="B331">
        <f t="shared" si="50"/>
        <v>8.2226171312482155</v>
      </c>
      <c r="C331" s="2">
        <f>Specification!$G$30</f>
        <v>109.96225200000001</v>
      </c>
      <c r="D331">
        <f>0.5*Specification!$K$4*Track!B331^2*Specification!$K$3*Specification!$K$2</f>
        <v>35.019795453938563</v>
      </c>
      <c r="E331">
        <v>0</v>
      </c>
      <c r="F331">
        <f>Specification!$C$23*9.81*SIN((E331*PI()/180))</f>
        <v>0</v>
      </c>
      <c r="G331" s="2">
        <f>IF(J331=1,VLOOKUP(K331,RPM!$E$2:$H$62,3,FALSE)-F331-E331-D331,IF(J331=2,VLOOKUP(K331,RPM!$H$2:$K$62,3,FALSE)-F331-E331-D331,IF(J331=3,VLOOKUP(K331,RPM!$K$2:$N$62,3,FALSE)-F331-E331-D331)))</f>
        <v>865.90337968970914</v>
      </c>
      <c r="H331" s="2">
        <f>IF(J331=1,Specification!$I$14,IF(J331=2,Specification!$I$15,IF(J331=3,Specification!$I$16)))</f>
        <v>580.58318951778165</v>
      </c>
      <c r="I331">
        <v>0</v>
      </c>
      <c r="J331">
        <v>2</v>
      </c>
      <c r="K331">
        <f>IF(J331=1,VLOOKUP(B331,RPM!$F$2:$H$62,3,TRUE),IF(J331=2,VLOOKUP(B331,RPM!$I$2:$K$62,3,TRUE),IF(J331=3,VLOOKUP(B331,RPM!$L$2:$N$62,3,TRUE))))</f>
        <v>3700</v>
      </c>
      <c r="L331">
        <f t="shared" si="51"/>
        <v>30.191061306259844</v>
      </c>
      <c r="M331">
        <f t="shared" si="46"/>
        <v>0</v>
      </c>
      <c r="N331">
        <f>VLOOKUP(K331,RPM!$A$2:$D$62,4,FALSE)</f>
        <v>19.06954054054054</v>
      </c>
      <c r="O331">
        <f>VLOOKUP(K331,RPM!$A$2:$D$62,3,FALSE)</f>
        <v>9.9</v>
      </c>
      <c r="P331">
        <f t="shared" si="47"/>
        <v>14.220156381081081</v>
      </c>
      <c r="Q331" cm="1">
        <f t="array" ref="Q331">_xlfn.XLOOKUP(O331,BSFC!$A$2:$A$24,_xlfn.XLOOKUP(K331,BSFC!$B$2:$O$2,BSFC!$B$2:$O$24,,-1),,-1)</f>
        <v>400</v>
      </c>
      <c r="R331">
        <f t="shared" si="48"/>
        <v>1.5800173756756757</v>
      </c>
      <c r="S331">
        <f t="shared" si="52"/>
        <v>4.8038761578450746E-4</v>
      </c>
      <c r="T331">
        <f t="shared" si="53"/>
        <v>0.19215504631380298</v>
      </c>
      <c r="U331">
        <f t="shared" si="54"/>
        <v>40.044972214521813</v>
      </c>
    </row>
    <row r="332" spans="1:21">
      <c r="A332">
        <f t="shared" si="49"/>
        <v>331</v>
      </c>
      <c r="B332">
        <f t="shared" si="50"/>
        <v>8.2226171312482155</v>
      </c>
      <c r="C332" s="2">
        <f>Specification!$G$30</f>
        <v>109.96225200000001</v>
      </c>
      <c r="D332">
        <f>0.5*Specification!$K$4*Track!B332^2*Specification!$K$3*Specification!$K$2</f>
        <v>35.019795453938563</v>
      </c>
      <c r="E332">
        <v>0</v>
      </c>
      <c r="F332">
        <f>Specification!$C$23*9.81*SIN((E332*PI()/180))</f>
        <v>0</v>
      </c>
      <c r="G332" s="2">
        <f>IF(J332=1,VLOOKUP(K332,RPM!$E$2:$H$62,3,FALSE)-F332-E332-D332,IF(J332=2,VLOOKUP(K332,RPM!$H$2:$K$62,3,FALSE)-F332-E332-D332,IF(J332=3,VLOOKUP(K332,RPM!$K$2:$N$62,3,FALSE)-F332-E332-D332)))</f>
        <v>865.90337968970914</v>
      </c>
      <c r="H332" s="2">
        <f>IF(J332=1,Specification!$I$14,IF(J332=2,Specification!$I$15,IF(J332=3,Specification!$I$16)))</f>
        <v>580.58318951778165</v>
      </c>
      <c r="I332">
        <v>0</v>
      </c>
      <c r="J332">
        <v>2</v>
      </c>
      <c r="K332">
        <f>IF(J332=1,VLOOKUP(B332,RPM!$F$2:$H$62,3,TRUE),IF(J332=2,VLOOKUP(B332,RPM!$I$2:$K$62,3,TRUE),IF(J332=3,VLOOKUP(B332,RPM!$L$2:$N$62,3,TRUE))))</f>
        <v>3700</v>
      </c>
      <c r="L332">
        <f t="shared" si="51"/>
        <v>30.312677086739239</v>
      </c>
      <c r="M332">
        <f t="shared" si="46"/>
        <v>0</v>
      </c>
      <c r="N332">
        <f>VLOOKUP(K332,RPM!$A$2:$D$62,4,FALSE)</f>
        <v>19.06954054054054</v>
      </c>
      <c r="O332">
        <f>VLOOKUP(K332,RPM!$A$2:$D$62,3,FALSE)</f>
        <v>9.9</v>
      </c>
      <c r="P332">
        <f t="shared" si="47"/>
        <v>14.220156381081081</v>
      </c>
      <c r="Q332" cm="1">
        <f t="array" ref="Q332">_xlfn.XLOOKUP(O332,BSFC!$A$2:$A$24,_xlfn.XLOOKUP(K332,BSFC!$B$2:$O$2,BSFC!$B$2:$O$24,,-1),,-1)</f>
        <v>400</v>
      </c>
      <c r="R332">
        <f t="shared" si="48"/>
        <v>1.5800173756756757</v>
      </c>
      <c r="S332">
        <f t="shared" si="52"/>
        <v>4.8038761578450746E-4</v>
      </c>
      <c r="T332">
        <f t="shared" si="53"/>
        <v>0.19215504631380298</v>
      </c>
      <c r="U332">
        <f t="shared" si="54"/>
        <v>40.237127260835614</v>
      </c>
    </row>
    <row r="333" spans="1:21">
      <c r="A333">
        <f t="shared" si="49"/>
        <v>332</v>
      </c>
      <c r="B333">
        <f t="shared" si="50"/>
        <v>8.2226171312482155</v>
      </c>
      <c r="C333" s="2">
        <f>Specification!$G$30</f>
        <v>109.96225200000001</v>
      </c>
      <c r="D333">
        <f>0.5*Specification!$K$4*Track!B333^2*Specification!$K$3*Specification!$K$2</f>
        <v>35.019795453938563</v>
      </c>
      <c r="E333">
        <v>0</v>
      </c>
      <c r="F333">
        <f>Specification!$C$23*9.81*SIN((E333*PI()/180))</f>
        <v>0</v>
      </c>
      <c r="G333" s="2">
        <f>IF(J333=1,VLOOKUP(K333,RPM!$E$2:$H$62,3,FALSE)-F333-E333-D333,IF(J333=2,VLOOKUP(K333,RPM!$H$2:$K$62,3,FALSE)-F333-E333-D333,IF(J333=3,VLOOKUP(K333,RPM!$K$2:$N$62,3,FALSE)-F333-E333-D333)))</f>
        <v>865.90337968970914</v>
      </c>
      <c r="H333" s="2">
        <f>IF(J333=1,Specification!$I$14,IF(J333=2,Specification!$I$15,IF(J333=3,Specification!$I$16)))</f>
        <v>580.58318951778165</v>
      </c>
      <c r="I333">
        <v>0</v>
      </c>
      <c r="J333">
        <v>2</v>
      </c>
      <c r="K333">
        <f>IF(J333=1,VLOOKUP(B333,RPM!$F$2:$H$62,3,TRUE),IF(J333=2,VLOOKUP(B333,RPM!$I$2:$K$62,3,TRUE),IF(J333=3,VLOOKUP(B333,RPM!$L$2:$N$62,3,TRUE))))</f>
        <v>3700</v>
      </c>
      <c r="L333">
        <f t="shared" si="51"/>
        <v>30.434292867218634</v>
      </c>
      <c r="M333">
        <f t="shared" si="46"/>
        <v>0</v>
      </c>
      <c r="N333">
        <f>VLOOKUP(K333,RPM!$A$2:$D$62,4,FALSE)</f>
        <v>19.06954054054054</v>
      </c>
      <c r="O333">
        <f>VLOOKUP(K333,RPM!$A$2:$D$62,3,FALSE)</f>
        <v>9.9</v>
      </c>
      <c r="P333">
        <f t="shared" si="47"/>
        <v>14.220156381081081</v>
      </c>
      <c r="Q333" cm="1">
        <f t="array" ref="Q333">_xlfn.XLOOKUP(O333,BSFC!$A$2:$A$24,_xlfn.XLOOKUP(K333,BSFC!$B$2:$O$2,BSFC!$B$2:$O$24,,-1),,-1)</f>
        <v>400</v>
      </c>
      <c r="R333">
        <f t="shared" si="48"/>
        <v>1.5800173756756757</v>
      </c>
      <c r="S333">
        <f t="shared" si="52"/>
        <v>4.8038761578450746E-4</v>
      </c>
      <c r="T333">
        <f t="shared" si="53"/>
        <v>0.19215504631380298</v>
      </c>
      <c r="U333">
        <f t="shared" si="54"/>
        <v>40.429282307149414</v>
      </c>
    </row>
    <row r="334" spans="1:21">
      <c r="A334">
        <f t="shared" si="49"/>
        <v>333</v>
      </c>
      <c r="B334">
        <f t="shared" si="50"/>
        <v>8.2226171312482155</v>
      </c>
      <c r="C334" s="2">
        <f>Specification!$G$30</f>
        <v>109.96225200000001</v>
      </c>
      <c r="D334">
        <f>0.5*Specification!$K$4*Track!B334^2*Specification!$K$3*Specification!$K$2</f>
        <v>35.019795453938563</v>
      </c>
      <c r="E334">
        <v>0</v>
      </c>
      <c r="F334">
        <f>Specification!$C$23*9.81*SIN((E334*PI()/180))</f>
        <v>0</v>
      </c>
      <c r="G334" s="2">
        <f>IF(J334=1,VLOOKUP(K334,RPM!$E$2:$H$62,3,FALSE)-F334-E334-D334,IF(J334=2,VLOOKUP(K334,RPM!$H$2:$K$62,3,FALSE)-F334-E334-D334,IF(J334=3,VLOOKUP(K334,RPM!$K$2:$N$62,3,FALSE)-F334-E334-D334)))</f>
        <v>865.90337968970914</v>
      </c>
      <c r="H334" s="2">
        <f>IF(J334=1,Specification!$I$14,IF(J334=2,Specification!$I$15,IF(J334=3,Specification!$I$16)))</f>
        <v>580.58318951778165</v>
      </c>
      <c r="I334">
        <v>0</v>
      </c>
      <c r="J334">
        <v>2</v>
      </c>
      <c r="K334">
        <f>IF(J334=1,VLOOKUP(B334,RPM!$F$2:$H$62,3,TRUE),IF(J334=2,VLOOKUP(B334,RPM!$I$2:$K$62,3,TRUE),IF(J334=3,VLOOKUP(B334,RPM!$L$2:$N$62,3,TRUE))))</f>
        <v>3700</v>
      </c>
      <c r="L334">
        <f t="shared" si="51"/>
        <v>30.555908647698029</v>
      </c>
      <c r="M334">
        <f t="shared" si="46"/>
        <v>0</v>
      </c>
      <c r="N334">
        <f>VLOOKUP(K334,RPM!$A$2:$D$62,4,FALSE)</f>
        <v>19.06954054054054</v>
      </c>
      <c r="O334">
        <f>VLOOKUP(K334,RPM!$A$2:$D$62,3,FALSE)</f>
        <v>9.9</v>
      </c>
      <c r="P334">
        <f t="shared" si="47"/>
        <v>14.220156381081081</v>
      </c>
      <c r="Q334" cm="1">
        <f t="array" ref="Q334">_xlfn.XLOOKUP(O334,BSFC!$A$2:$A$24,_xlfn.XLOOKUP(K334,BSFC!$B$2:$O$2,BSFC!$B$2:$O$24,,-1),,-1)</f>
        <v>400</v>
      </c>
      <c r="R334">
        <f t="shared" si="48"/>
        <v>1.5800173756756757</v>
      </c>
      <c r="S334">
        <f t="shared" si="52"/>
        <v>4.8038761578450746E-4</v>
      </c>
      <c r="T334">
        <f t="shared" si="53"/>
        <v>0.19215504631380298</v>
      </c>
      <c r="U334">
        <f t="shared" si="54"/>
        <v>40.621437353463214</v>
      </c>
    </row>
    <row r="335" spans="1:21">
      <c r="A335">
        <f t="shared" si="49"/>
        <v>334</v>
      </c>
      <c r="B335">
        <f t="shared" si="50"/>
        <v>8.2226171312482155</v>
      </c>
      <c r="C335" s="2">
        <f>Specification!$G$30</f>
        <v>109.96225200000001</v>
      </c>
      <c r="D335">
        <f>0.5*Specification!$K$4*Track!B335^2*Specification!$K$3*Specification!$K$2</f>
        <v>35.019795453938563</v>
      </c>
      <c r="E335">
        <v>0</v>
      </c>
      <c r="F335">
        <f>Specification!$C$23*9.81*SIN((E335*PI()/180))</f>
        <v>0</v>
      </c>
      <c r="G335" s="2">
        <f>IF(J335=1,VLOOKUP(K335,RPM!$E$2:$H$62,3,FALSE)-F335-E335-D335,IF(J335=2,VLOOKUP(K335,RPM!$H$2:$K$62,3,FALSE)-F335-E335-D335,IF(J335=3,VLOOKUP(K335,RPM!$K$2:$N$62,3,FALSE)-F335-E335-D335)))</f>
        <v>865.90337968970914</v>
      </c>
      <c r="H335" s="2">
        <f>IF(J335=1,Specification!$I$14,IF(J335=2,Specification!$I$15,IF(J335=3,Specification!$I$16)))</f>
        <v>580.58318951778165</v>
      </c>
      <c r="I335">
        <v>0</v>
      </c>
      <c r="J335">
        <v>2</v>
      </c>
      <c r="K335">
        <f>IF(J335=1,VLOOKUP(B335,RPM!$F$2:$H$62,3,TRUE),IF(J335=2,VLOOKUP(B335,RPM!$I$2:$K$62,3,TRUE),IF(J335=3,VLOOKUP(B335,RPM!$L$2:$N$62,3,TRUE))))</f>
        <v>3700</v>
      </c>
      <c r="L335">
        <f t="shared" si="51"/>
        <v>30.677524428177424</v>
      </c>
      <c r="M335">
        <f t="shared" si="46"/>
        <v>0</v>
      </c>
      <c r="N335">
        <f>VLOOKUP(K335,RPM!$A$2:$D$62,4,FALSE)</f>
        <v>19.06954054054054</v>
      </c>
      <c r="O335">
        <f>VLOOKUP(K335,RPM!$A$2:$D$62,3,FALSE)</f>
        <v>9.9</v>
      </c>
      <c r="P335">
        <f t="shared" si="47"/>
        <v>14.220156381081081</v>
      </c>
      <c r="Q335" cm="1">
        <f t="array" ref="Q335">_xlfn.XLOOKUP(O335,BSFC!$A$2:$A$24,_xlfn.XLOOKUP(K335,BSFC!$B$2:$O$2,BSFC!$B$2:$O$24,,-1),,-1)</f>
        <v>400</v>
      </c>
      <c r="R335">
        <f t="shared" si="48"/>
        <v>1.5800173756756757</v>
      </c>
      <c r="S335">
        <f t="shared" si="52"/>
        <v>4.8038761578450746E-4</v>
      </c>
      <c r="T335">
        <f t="shared" si="53"/>
        <v>0.19215504631380298</v>
      </c>
      <c r="U335">
        <f t="shared" si="54"/>
        <v>40.813592399777015</v>
      </c>
    </row>
    <row r="336" spans="1:21">
      <c r="A336">
        <f t="shared" si="49"/>
        <v>335</v>
      </c>
      <c r="B336">
        <f t="shared" si="50"/>
        <v>8.2226171312482155</v>
      </c>
      <c r="C336" s="2">
        <f>Specification!$G$30</f>
        <v>109.96225200000001</v>
      </c>
      <c r="D336">
        <f>0.5*Specification!$K$4*Track!B336^2*Specification!$K$3*Specification!$K$2</f>
        <v>35.019795453938563</v>
      </c>
      <c r="E336">
        <v>0</v>
      </c>
      <c r="F336">
        <f>Specification!$C$23*9.81*SIN((E336*PI()/180))</f>
        <v>0</v>
      </c>
      <c r="G336" s="2">
        <f>IF(J336=1,VLOOKUP(K336,RPM!$E$2:$H$62,3,FALSE)-F336-E336-D336,IF(J336=2,VLOOKUP(K336,RPM!$H$2:$K$62,3,FALSE)-F336-E336-D336,IF(J336=3,VLOOKUP(K336,RPM!$K$2:$N$62,3,FALSE)-F336-E336-D336)))</f>
        <v>865.90337968970914</v>
      </c>
      <c r="H336" s="2">
        <f>IF(J336=1,Specification!$I$14,IF(J336=2,Specification!$I$15,IF(J336=3,Specification!$I$16)))</f>
        <v>580.58318951778165</v>
      </c>
      <c r="I336">
        <v>0</v>
      </c>
      <c r="J336">
        <v>2</v>
      </c>
      <c r="K336">
        <f>IF(J336=1,VLOOKUP(B336,RPM!$F$2:$H$62,3,TRUE),IF(J336=2,VLOOKUP(B336,RPM!$I$2:$K$62,3,TRUE),IF(J336=3,VLOOKUP(B336,RPM!$L$2:$N$62,3,TRUE))))</f>
        <v>3700</v>
      </c>
      <c r="L336">
        <f t="shared" si="51"/>
        <v>30.799140208656819</v>
      </c>
      <c r="M336">
        <f t="shared" si="46"/>
        <v>0</v>
      </c>
      <c r="N336">
        <f>VLOOKUP(K336,RPM!$A$2:$D$62,4,FALSE)</f>
        <v>19.06954054054054</v>
      </c>
      <c r="O336">
        <f>VLOOKUP(K336,RPM!$A$2:$D$62,3,FALSE)</f>
        <v>9.9</v>
      </c>
      <c r="P336">
        <f t="shared" si="47"/>
        <v>14.220156381081081</v>
      </c>
      <c r="Q336" cm="1">
        <f t="array" ref="Q336">_xlfn.XLOOKUP(O336,BSFC!$A$2:$A$24,_xlfn.XLOOKUP(K336,BSFC!$B$2:$O$2,BSFC!$B$2:$O$24,,-1),,-1)</f>
        <v>400</v>
      </c>
      <c r="R336">
        <f t="shared" si="48"/>
        <v>1.5800173756756757</v>
      </c>
      <c r="S336">
        <f t="shared" si="52"/>
        <v>4.8038761578450746E-4</v>
      </c>
      <c r="T336">
        <f t="shared" si="53"/>
        <v>0.19215504631380298</v>
      </c>
      <c r="U336">
        <f t="shared" si="54"/>
        <v>41.005747446090815</v>
      </c>
    </row>
    <row r="337" spans="1:21">
      <c r="A337">
        <f t="shared" si="49"/>
        <v>336</v>
      </c>
      <c r="B337">
        <f t="shared" si="50"/>
        <v>8.2226171312482155</v>
      </c>
      <c r="C337" s="2">
        <f>Specification!$G$30</f>
        <v>109.96225200000001</v>
      </c>
      <c r="D337">
        <f>0.5*Specification!$K$4*Track!B337^2*Specification!$K$3*Specification!$K$2</f>
        <v>35.019795453938563</v>
      </c>
      <c r="E337">
        <v>0</v>
      </c>
      <c r="F337">
        <f>Specification!$C$23*9.81*SIN((E337*PI()/180))</f>
        <v>0</v>
      </c>
      <c r="G337" s="2">
        <f>IF(J337=1,VLOOKUP(K337,RPM!$E$2:$H$62,3,FALSE)-F337-E337-D337,IF(J337=2,VLOOKUP(K337,RPM!$H$2:$K$62,3,FALSE)-F337-E337-D337,IF(J337=3,VLOOKUP(K337,RPM!$K$2:$N$62,3,FALSE)-F337-E337-D337)))</f>
        <v>865.90337968970914</v>
      </c>
      <c r="H337" s="2">
        <f>IF(J337=1,Specification!$I$14,IF(J337=2,Specification!$I$15,IF(J337=3,Specification!$I$16)))</f>
        <v>580.58318951778165</v>
      </c>
      <c r="I337">
        <v>0</v>
      </c>
      <c r="J337">
        <v>2</v>
      </c>
      <c r="K337">
        <f>IF(J337=1,VLOOKUP(B337,RPM!$F$2:$H$62,3,TRUE),IF(J337=2,VLOOKUP(B337,RPM!$I$2:$K$62,3,TRUE),IF(J337=3,VLOOKUP(B337,RPM!$L$2:$N$62,3,TRUE))))</f>
        <v>3700</v>
      </c>
      <c r="L337">
        <f t="shared" si="51"/>
        <v>30.920755989136214</v>
      </c>
      <c r="M337">
        <f t="shared" si="46"/>
        <v>0</v>
      </c>
      <c r="N337">
        <f>VLOOKUP(K337,RPM!$A$2:$D$62,4,FALSE)</f>
        <v>19.06954054054054</v>
      </c>
      <c r="O337">
        <f>VLOOKUP(K337,RPM!$A$2:$D$62,3,FALSE)</f>
        <v>9.9</v>
      </c>
      <c r="P337">
        <f t="shared" si="47"/>
        <v>14.220156381081081</v>
      </c>
      <c r="Q337" cm="1">
        <f t="array" ref="Q337">_xlfn.XLOOKUP(O337,BSFC!$A$2:$A$24,_xlfn.XLOOKUP(K337,BSFC!$B$2:$O$2,BSFC!$B$2:$O$24,,-1),,-1)</f>
        <v>400</v>
      </c>
      <c r="R337">
        <f t="shared" si="48"/>
        <v>1.5800173756756757</v>
      </c>
      <c r="S337">
        <f t="shared" si="52"/>
        <v>4.8038761578450746E-4</v>
      </c>
      <c r="T337">
        <f t="shared" si="53"/>
        <v>0.19215504631380298</v>
      </c>
      <c r="U337">
        <f t="shared" si="54"/>
        <v>41.197902492404616</v>
      </c>
    </row>
    <row r="338" spans="1:21">
      <c r="A338">
        <f t="shared" si="49"/>
        <v>337</v>
      </c>
      <c r="B338">
        <f t="shared" si="50"/>
        <v>8.2226171312482155</v>
      </c>
      <c r="C338" s="2">
        <f>Specification!$G$30</f>
        <v>109.96225200000001</v>
      </c>
      <c r="D338">
        <f>0.5*Specification!$K$4*Track!B338^2*Specification!$K$3*Specification!$K$2</f>
        <v>35.019795453938563</v>
      </c>
      <c r="E338">
        <v>0</v>
      </c>
      <c r="F338">
        <f>Specification!$C$23*9.81*SIN((E338*PI()/180))</f>
        <v>0</v>
      </c>
      <c r="G338" s="2">
        <f>IF(J338=1,VLOOKUP(K338,RPM!$E$2:$H$62,3,FALSE)-F338-E338-D338,IF(J338=2,VLOOKUP(K338,RPM!$H$2:$K$62,3,FALSE)-F338-E338-D338,IF(J338=3,VLOOKUP(K338,RPM!$K$2:$N$62,3,FALSE)-F338-E338-D338)))</f>
        <v>865.90337968970914</v>
      </c>
      <c r="H338" s="2">
        <f>IF(J338=1,Specification!$I$14,IF(J338=2,Specification!$I$15,IF(J338=3,Specification!$I$16)))</f>
        <v>580.58318951778165</v>
      </c>
      <c r="I338">
        <v>0</v>
      </c>
      <c r="J338">
        <v>2</v>
      </c>
      <c r="K338">
        <f>IF(J338=1,VLOOKUP(B338,RPM!$F$2:$H$62,3,TRUE),IF(J338=2,VLOOKUP(B338,RPM!$I$2:$K$62,3,TRUE),IF(J338=3,VLOOKUP(B338,RPM!$L$2:$N$62,3,TRUE))))</f>
        <v>3700</v>
      </c>
      <c r="L338">
        <f t="shared" si="51"/>
        <v>31.04237176961561</v>
      </c>
      <c r="M338">
        <f t="shared" si="46"/>
        <v>0</v>
      </c>
      <c r="N338">
        <f>VLOOKUP(K338,RPM!$A$2:$D$62,4,FALSE)</f>
        <v>19.06954054054054</v>
      </c>
      <c r="O338">
        <f>VLOOKUP(K338,RPM!$A$2:$D$62,3,FALSE)</f>
        <v>9.9</v>
      </c>
      <c r="P338">
        <f t="shared" si="47"/>
        <v>14.220156381081081</v>
      </c>
      <c r="Q338" cm="1">
        <f t="array" ref="Q338">_xlfn.XLOOKUP(O338,BSFC!$A$2:$A$24,_xlfn.XLOOKUP(K338,BSFC!$B$2:$O$2,BSFC!$B$2:$O$24,,-1),,-1)</f>
        <v>400</v>
      </c>
      <c r="R338">
        <f t="shared" si="48"/>
        <v>1.5800173756756757</v>
      </c>
      <c r="S338">
        <f t="shared" si="52"/>
        <v>4.8038761578450746E-4</v>
      </c>
      <c r="T338">
        <f t="shared" si="53"/>
        <v>0.19215504631380298</v>
      </c>
      <c r="U338">
        <f t="shared" si="54"/>
        <v>41.390057538718416</v>
      </c>
    </row>
    <row r="339" spans="1:21">
      <c r="A339">
        <f t="shared" si="49"/>
        <v>338</v>
      </c>
      <c r="B339">
        <f t="shared" si="50"/>
        <v>8.2226171312482155</v>
      </c>
      <c r="C339" s="2">
        <f>Specification!$G$30</f>
        <v>109.96225200000001</v>
      </c>
      <c r="D339">
        <f>0.5*Specification!$K$4*Track!B339^2*Specification!$K$3*Specification!$K$2</f>
        <v>35.019795453938563</v>
      </c>
      <c r="E339">
        <v>0</v>
      </c>
      <c r="F339">
        <f>Specification!$C$23*9.81*SIN((E339*PI()/180))</f>
        <v>0</v>
      </c>
      <c r="G339" s="2">
        <f>IF(J339=1,VLOOKUP(K339,RPM!$E$2:$H$62,3,FALSE)-F339-E339-D339,IF(J339=2,VLOOKUP(K339,RPM!$H$2:$K$62,3,FALSE)-F339-E339-D339,IF(J339=3,VLOOKUP(K339,RPM!$K$2:$N$62,3,FALSE)-F339-E339-D339)))</f>
        <v>865.90337968970914</v>
      </c>
      <c r="H339" s="2">
        <f>IF(J339=1,Specification!$I$14,IF(J339=2,Specification!$I$15,IF(J339=3,Specification!$I$16)))</f>
        <v>580.58318951778165</v>
      </c>
      <c r="I339">
        <v>0</v>
      </c>
      <c r="J339">
        <v>2</v>
      </c>
      <c r="K339">
        <f>IF(J339=1,VLOOKUP(B339,RPM!$F$2:$H$62,3,TRUE),IF(J339=2,VLOOKUP(B339,RPM!$I$2:$K$62,3,TRUE),IF(J339=3,VLOOKUP(B339,RPM!$L$2:$N$62,3,TRUE))))</f>
        <v>3700</v>
      </c>
      <c r="L339">
        <f t="shared" si="51"/>
        <v>31.163987550095005</v>
      </c>
      <c r="M339">
        <f t="shared" si="46"/>
        <v>0</v>
      </c>
      <c r="N339">
        <f>VLOOKUP(K339,RPM!$A$2:$D$62,4,FALSE)</f>
        <v>19.06954054054054</v>
      </c>
      <c r="O339">
        <f>VLOOKUP(K339,RPM!$A$2:$D$62,3,FALSE)</f>
        <v>9.9</v>
      </c>
      <c r="P339">
        <f t="shared" si="47"/>
        <v>14.220156381081081</v>
      </c>
      <c r="Q339" cm="1">
        <f t="array" ref="Q339">_xlfn.XLOOKUP(O339,BSFC!$A$2:$A$24,_xlfn.XLOOKUP(K339,BSFC!$B$2:$O$2,BSFC!$B$2:$O$24,,-1),,-1)</f>
        <v>400</v>
      </c>
      <c r="R339">
        <f t="shared" si="48"/>
        <v>1.5800173756756757</v>
      </c>
      <c r="S339">
        <f t="shared" si="52"/>
        <v>4.8038761578450746E-4</v>
      </c>
      <c r="T339">
        <f t="shared" si="53"/>
        <v>0.19215504631380298</v>
      </c>
      <c r="U339">
        <f t="shared" si="54"/>
        <v>41.582212585032217</v>
      </c>
    </row>
    <row r="340" spans="1:21">
      <c r="A340">
        <f t="shared" si="49"/>
        <v>339</v>
      </c>
      <c r="B340">
        <f t="shared" si="50"/>
        <v>8.2226171312482155</v>
      </c>
      <c r="C340" s="2">
        <f>Specification!$G$30</f>
        <v>109.96225200000001</v>
      </c>
      <c r="D340">
        <f>0.5*Specification!$K$4*Track!B340^2*Specification!$K$3*Specification!$K$2</f>
        <v>35.019795453938563</v>
      </c>
      <c r="E340">
        <v>0</v>
      </c>
      <c r="F340">
        <f>Specification!$C$23*9.81*SIN((E340*PI()/180))</f>
        <v>0</v>
      </c>
      <c r="G340" s="2">
        <f>IF(J340=1,VLOOKUP(K340,RPM!$E$2:$H$62,3,FALSE)-F340-E340-D340,IF(J340=2,VLOOKUP(K340,RPM!$H$2:$K$62,3,FALSE)-F340-E340-D340,IF(J340=3,VLOOKUP(K340,RPM!$K$2:$N$62,3,FALSE)-F340-E340-D340)))</f>
        <v>865.90337968970914</v>
      </c>
      <c r="H340" s="2">
        <f>IF(J340=1,Specification!$I$14,IF(J340=2,Specification!$I$15,IF(J340=3,Specification!$I$16)))</f>
        <v>580.58318951778165</v>
      </c>
      <c r="I340">
        <v>0</v>
      </c>
      <c r="J340">
        <v>2</v>
      </c>
      <c r="K340">
        <f>IF(J340=1,VLOOKUP(B340,RPM!$F$2:$H$62,3,TRUE),IF(J340=2,VLOOKUP(B340,RPM!$I$2:$K$62,3,TRUE),IF(J340=3,VLOOKUP(B340,RPM!$L$2:$N$62,3,TRUE))))</f>
        <v>3700</v>
      </c>
      <c r="L340">
        <f t="shared" si="51"/>
        <v>31.2856033305744</v>
      </c>
      <c r="M340">
        <f t="shared" si="46"/>
        <v>0</v>
      </c>
      <c r="N340">
        <f>VLOOKUP(K340,RPM!$A$2:$D$62,4,FALSE)</f>
        <v>19.06954054054054</v>
      </c>
      <c r="O340">
        <f>VLOOKUP(K340,RPM!$A$2:$D$62,3,FALSE)</f>
        <v>9.9</v>
      </c>
      <c r="P340">
        <f t="shared" si="47"/>
        <v>14.220156381081081</v>
      </c>
      <c r="Q340" cm="1">
        <f t="array" ref="Q340">_xlfn.XLOOKUP(O340,BSFC!$A$2:$A$24,_xlfn.XLOOKUP(K340,BSFC!$B$2:$O$2,BSFC!$B$2:$O$24,,-1),,-1)</f>
        <v>400</v>
      </c>
      <c r="R340">
        <f t="shared" si="48"/>
        <v>1.5800173756756757</v>
      </c>
      <c r="S340">
        <f t="shared" si="52"/>
        <v>4.8038761578450746E-4</v>
      </c>
      <c r="T340">
        <f t="shared" si="53"/>
        <v>0.19215504631380298</v>
      </c>
      <c r="U340">
        <f t="shared" si="54"/>
        <v>41.774367631346017</v>
      </c>
    </row>
    <row r="341" spans="1:21">
      <c r="A341">
        <f t="shared" si="49"/>
        <v>340</v>
      </c>
      <c r="B341">
        <f t="shared" si="50"/>
        <v>8.2226171312482155</v>
      </c>
      <c r="C341" s="2">
        <f>Specification!$G$30</f>
        <v>109.96225200000001</v>
      </c>
      <c r="D341">
        <f>0.5*Specification!$K$4*Track!B341^2*Specification!$K$3*Specification!$K$2</f>
        <v>35.019795453938563</v>
      </c>
      <c r="E341">
        <v>0</v>
      </c>
      <c r="F341">
        <f>Specification!$C$23*9.81*SIN((E341*PI()/180))</f>
        <v>0</v>
      </c>
      <c r="G341" s="2">
        <f>IF(J341=1,VLOOKUP(K341,RPM!$E$2:$H$62,3,FALSE)-F341-E341-D341,IF(J341=2,VLOOKUP(K341,RPM!$H$2:$K$62,3,FALSE)-F341-E341-D341,IF(J341=3,VLOOKUP(K341,RPM!$K$2:$N$62,3,FALSE)-F341-E341-D341)))</f>
        <v>865.90337968970914</v>
      </c>
      <c r="H341" s="2">
        <f>IF(J341=1,Specification!$I$14,IF(J341=2,Specification!$I$15,IF(J341=3,Specification!$I$16)))</f>
        <v>580.58318951778165</v>
      </c>
      <c r="I341">
        <v>0</v>
      </c>
      <c r="J341">
        <v>2</v>
      </c>
      <c r="K341">
        <f>IF(J341=1,VLOOKUP(B341,RPM!$F$2:$H$62,3,TRUE),IF(J341=2,VLOOKUP(B341,RPM!$I$2:$K$62,3,TRUE),IF(J341=3,VLOOKUP(B341,RPM!$L$2:$N$62,3,TRUE))))</f>
        <v>3700</v>
      </c>
      <c r="L341">
        <f t="shared" si="51"/>
        <v>31.407219111053795</v>
      </c>
      <c r="M341">
        <f t="shared" si="46"/>
        <v>0</v>
      </c>
      <c r="N341">
        <f>VLOOKUP(K341,RPM!$A$2:$D$62,4,FALSE)</f>
        <v>19.06954054054054</v>
      </c>
      <c r="O341">
        <f>VLOOKUP(K341,RPM!$A$2:$D$62,3,FALSE)</f>
        <v>9.9</v>
      </c>
      <c r="P341">
        <f t="shared" si="47"/>
        <v>14.220156381081081</v>
      </c>
      <c r="Q341" cm="1">
        <f t="array" ref="Q341">_xlfn.XLOOKUP(O341,BSFC!$A$2:$A$24,_xlfn.XLOOKUP(K341,BSFC!$B$2:$O$2,BSFC!$B$2:$O$24,,-1),,-1)</f>
        <v>400</v>
      </c>
      <c r="R341">
        <f t="shared" si="48"/>
        <v>1.5800173756756757</v>
      </c>
      <c r="S341">
        <f t="shared" si="52"/>
        <v>4.8038761578450746E-4</v>
      </c>
      <c r="T341">
        <f t="shared" si="53"/>
        <v>0.19215504631380298</v>
      </c>
      <c r="U341">
        <f t="shared" si="54"/>
        <v>41.966522677659817</v>
      </c>
    </row>
    <row r="342" spans="1:21">
      <c r="A342">
        <f t="shared" si="49"/>
        <v>341</v>
      </c>
      <c r="B342">
        <f t="shared" si="50"/>
        <v>8.2226171312482155</v>
      </c>
      <c r="C342" s="2">
        <f>Specification!$G$30</f>
        <v>109.96225200000001</v>
      </c>
      <c r="D342">
        <f>0.5*Specification!$K$4*Track!B342^2*Specification!$K$3*Specification!$K$2</f>
        <v>35.019795453938563</v>
      </c>
      <c r="E342">
        <v>0</v>
      </c>
      <c r="F342">
        <f>Specification!$C$23*9.81*SIN((E342*PI()/180))</f>
        <v>0</v>
      </c>
      <c r="G342" s="2">
        <f>IF(J342=1,VLOOKUP(K342,RPM!$E$2:$H$62,3,FALSE)-F342-E342-D342,IF(J342=2,VLOOKUP(K342,RPM!$H$2:$K$62,3,FALSE)-F342-E342-D342,IF(J342=3,VLOOKUP(K342,RPM!$K$2:$N$62,3,FALSE)-F342-E342-D342)))</f>
        <v>865.90337968970914</v>
      </c>
      <c r="H342" s="2">
        <f>IF(J342=1,Specification!$I$14,IF(J342=2,Specification!$I$15,IF(J342=3,Specification!$I$16)))</f>
        <v>580.58318951778165</v>
      </c>
      <c r="I342">
        <v>0</v>
      </c>
      <c r="J342">
        <v>2</v>
      </c>
      <c r="K342">
        <f>IF(J342=1,VLOOKUP(B342,RPM!$F$2:$H$62,3,TRUE),IF(J342=2,VLOOKUP(B342,RPM!$I$2:$K$62,3,TRUE),IF(J342=3,VLOOKUP(B342,RPM!$L$2:$N$62,3,TRUE))))</f>
        <v>3700</v>
      </c>
      <c r="L342">
        <f t="shared" si="51"/>
        <v>31.52883489153319</v>
      </c>
      <c r="M342">
        <f t="shared" si="46"/>
        <v>0</v>
      </c>
      <c r="N342">
        <f>VLOOKUP(K342,RPM!$A$2:$D$62,4,FALSE)</f>
        <v>19.06954054054054</v>
      </c>
      <c r="O342">
        <f>VLOOKUP(K342,RPM!$A$2:$D$62,3,FALSE)</f>
        <v>9.9</v>
      </c>
      <c r="P342">
        <f t="shared" si="47"/>
        <v>14.220156381081081</v>
      </c>
      <c r="Q342" cm="1">
        <f t="array" ref="Q342">_xlfn.XLOOKUP(O342,BSFC!$A$2:$A$24,_xlfn.XLOOKUP(K342,BSFC!$B$2:$O$2,BSFC!$B$2:$O$24,,-1),,-1)</f>
        <v>400</v>
      </c>
      <c r="R342">
        <f t="shared" si="48"/>
        <v>1.5800173756756757</v>
      </c>
      <c r="S342">
        <f t="shared" si="52"/>
        <v>4.8038761578450746E-4</v>
      </c>
      <c r="T342">
        <f t="shared" si="53"/>
        <v>0.19215504631380298</v>
      </c>
      <c r="U342">
        <f t="shared" si="54"/>
        <v>42.158677723973618</v>
      </c>
    </row>
    <row r="343" spans="1:21">
      <c r="A343">
        <f t="shared" si="49"/>
        <v>342</v>
      </c>
      <c r="B343">
        <f t="shared" si="50"/>
        <v>8.2226171312482155</v>
      </c>
      <c r="C343" s="2">
        <f>Specification!$G$30</f>
        <v>109.96225200000001</v>
      </c>
      <c r="D343">
        <f>0.5*Specification!$K$4*Track!B343^2*Specification!$K$3*Specification!$K$2</f>
        <v>35.019795453938563</v>
      </c>
      <c r="E343">
        <v>0</v>
      </c>
      <c r="F343">
        <f>Specification!$C$23*9.81*SIN((E343*PI()/180))</f>
        <v>0</v>
      </c>
      <c r="G343" s="2">
        <f>IF(J343=1,VLOOKUP(K343,RPM!$E$2:$H$62,3,FALSE)-F343-E343-D343,IF(J343=2,VLOOKUP(K343,RPM!$H$2:$K$62,3,FALSE)-F343-E343-D343,IF(J343=3,VLOOKUP(K343,RPM!$K$2:$N$62,3,FALSE)-F343-E343-D343)))</f>
        <v>865.90337968970914</v>
      </c>
      <c r="H343" s="2">
        <f>IF(J343=1,Specification!$I$14,IF(J343=2,Specification!$I$15,IF(J343=3,Specification!$I$16)))</f>
        <v>580.58318951778165</v>
      </c>
      <c r="I343">
        <v>0</v>
      </c>
      <c r="J343">
        <v>2</v>
      </c>
      <c r="K343">
        <f>IF(J343=1,VLOOKUP(B343,RPM!$F$2:$H$62,3,TRUE),IF(J343=2,VLOOKUP(B343,RPM!$I$2:$K$62,3,TRUE),IF(J343=3,VLOOKUP(B343,RPM!$L$2:$N$62,3,TRUE))))</f>
        <v>3700</v>
      </c>
      <c r="L343">
        <f t="shared" si="51"/>
        <v>31.650450672012585</v>
      </c>
      <c r="M343">
        <f t="shared" si="46"/>
        <v>0</v>
      </c>
      <c r="N343">
        <f>VLOOKUP(K343,RPM!$A$2:$D$62,4,FALSE)</f>
        <v>19.06954054054054</v>
      </c>
      <c r="O343">
        <f>VLOOKUP(K343,RPM!$A$2:$D$62,3,FALSE)</f>
        <v>9.9</v>
      </c>
      <c r="P343">
        <f t="shared" si="47"/>
        <v>14.220156381081081</v>
      </c>
      <c r="Q343" cm="1">
        <f t="array" ref="Q343">_xlfn.XLOOKUP(O343,BSFC!$A$2:$A$24,_xlfn.XLOOKUP(K343,BSFC!$B$2:$O$2,BSFC!$B$2:$O$24,,-1),,-1)</f>
        <v>400</v>
      </c>
      <c r="R343">
        <f t="shared" si="48"/>
        <v>1.5800173756756757</v>
      </c>
      <c r="S343">
        <f t="shared" si="52"/>
        <v>4.8038761578450746E-4</v>
      </c>
      <c r="T343">
        <f t="shared" si="53"/>
        <v>0.19215504631380298</v>
      </c>
      <c r="U343">
        <f t="shared" si="54"/>
        <v>42.350832770287418</v>
      </c>
    </row>
    <row r="344" spans="1:21">
      <c r="A344">
        <f t="shared" si="49"/>
        <v>343</v>
      </c>
      <c r="B344">
        <f t="shared" si="50"/>
        <v>8.2226171312482155</v>
      </c>
      <c r="C344" s="2">
        <f>Specification!$G$30</f>
        <v>109.96225200000001</v>
      </c>
      <c r="D344">
        <f>0.5*Specification!$K$4*Track!B344^2*Specification!$K$3*Specification!$K$2</f>
        <v>35.019795453938563</v>
      </c>
      <c r="E344">
        <v>0</v>
      </c>
      <c r="F344">
        <f>Specification!$C$23*9.81*SIN((E344*PI()/180))</f>
        <v>0</v>
      </c>
      <c r="G344" s="2">
        <f>IF(J344=1,VLOOKUP(K344,RPM!$E$2:$H$62,3,FALSE)-F344-E344-D344,IF(J344=2,VLOOKUP(K344,RPM!$H$2:$K$62,3,FALSE)-F344-E344-D344,IF(J344=3,VLOOKUP(K344,RPM!$K$2:$N$62,3,FALSE)-F344-E344-D344)))</f>
        <v>865.90337968970914</v>
      </c>
      <c r="H344" s="2">
        <f>IF(J344=1,Specification!$I$14,IF(J344=2,Specification!$I$15,IF(J344=3,Specification!$I$16)))</f>
        <v>580.58318951778165</v>
      </c>
      <c r="I344">
        <v>0</v>
      </c>
      <c r="J344">
        <v>2</v>
      </c>
      <c r="K344">
        <f>IF(J344=1,VLOOKUP(B344,RPM!$F$2:$H$62,3,TRUE),IF(J344=2,VLOOKUP(B344,RPM!$I$2:$K$62,3,TRUE),IF(J344=3,VLOOKUP(B344,RPM!$L$2:$N$62,3,TRUE))))</f>
        <v>3700</v>
      </c>
      <c r="L344">
        <f t="shared" si="51"/>
        <v>31.77206645249198</v>
      </c>
      <c r="M344">
        <f t="shared" si="46"/>
        <v>0</v>
      </c>
      <c r="N344">
        <f>VLOOKUP(K344,RPM!$A$2:$D$62,4,FALSE)</f>
        <v>19.06954054054054</v>
      </c>
      <c r="O344">
        <f>VLOOKUP(K344,RPM!$A$2:$D$62,3,FALSE)</f>
        <v>9.9</v>
      </c>
      <c r="P344">
        <f t="shared" si="47"/>
        <v>14.220156381081081</v>
      </c>
      <c r="Q344" cm="1">
        <f t="array" ref="Q344">_xlfn.XLOOKUP(O344,BSFC!$A$2:$A$24,_xlfn.XLOOKUP(K344,BSFC!$B$2:$O$2,BSFC!$B$2:$O$24,,-1),,-1)</f>
        <v>400</v>
      </c>
      <c r="R344">
        <f t="shared" si="48"/>
        <v>1.5800173756756757</v>
      </c>
      <c r="S344">
        <f t="shared" si="52"/>
        <v>4.8038761578450746E-4</v>
      </c>
      <c r="T344">
        <f t="shared" si="53"/>
        <v>0.19215504631380298</v>
      </c>
      <c r="U344">
        <f t="shared" si="54"/>
        <v>42.542987816601219</v>
      </c>
    </row>
    <row r="345" spans="1:21">
      <c r="A345">
        <f t="shared" si="49"/>
        <v>344</v>
      </c>
      <c r="B345">
        <f t="shared" si="50"/>
        <v>8.2226171312482155</v>
      </c>
      <c r="C345" s="2">
        <f>Specification!$G$30</f>
        <v>109.96225200000001</v>
      </c>
      <c r="D345">
        <f>0.5*Specification!$K$4*Track!B345^2*Specification!$K$3*Specification!$K$2</f>
        <v>35.019795453938563</v>
      </c>
      <c r="E345">
        <v>0</v>
      </c>
      <c r="F345">
        <f>Specification!$C$23*9.81*SIN((E345*PI()/180))</f>
        <v>0</v>
      </c>
      <c r="G345" s="2">
        <f>IF(J345=1,VLOOKUP(K345,RPM!$E$2:$H$62,3,FALSE)-F345-E345-D345,IF(J345=2,VLOOKUP(K345,RPM!$H$2:$K$62,3,FALSE)-F345-E345-D345,IF(J345=3,VLOOKUP(K345,RPM!$K$2:$N$62,3,FALSE)-F345-E345-D345)))</f>
        <v>865.90337968970914</v>
      </c>
      <c r="H345" s="2">
        <f>IF(J345=1,Specification!$I$14,IF(J345=2,Specification!$I$15,IF(J345=3,Specification!$I$16)))</f>
        <v>580.58318951778165</v>
      </c>
      <c r="I345">
        <v>0</v>
      </c>
      <c r="J345">
        <v>2</v>
      </c>
      <c r="K345">
        <f>IF(J345=1,VLOOKUP(B345,RPM!$F$2:$H$62,3,TRUE),IF(J345=2,VLOOKUP(B345,RPM!$I$2:$K$62,3,TRUE),IF(J345=3,VLOOKUP(B345,RPM!$L$2:$N$62,3,TRUE))))</f>
        <v>3700</v>
      </c>
      <c r="L345">
        <f t="shared" si="51"/>
        <v>31.893682232971376</v>
      </c>
      <c r="M345">
        <f t="shared" si="46"/>
        <v>0</v>
      </c>
      <c r="N345">
        <f>VLOOKUP(K345,RPM!$A$2:$D$62,4,FALSE)</f>
        <v>19.06954054054054</v>
      </c>
      <c r="O345">
        <f>VLOOKUP(K345,RPM!$A$2:$D$62,3,FALSE)</f>
        <v>9.9</v>
      </c>
      <c r="P345">
        <f t="shared" si="47"/>
        <v>14.220156381081081</v>
      </c>
      <c r="Q345" cm="1">
        <f t="array" ref="Q345">_xlfn.XLOOKUP(O345,BSFC!$A$2:$A$24,_xlfn.XLOOKUP(K345,BSFC!$B$2:$O$2,BSFC!$B$2:$O$24,,-1),,-1)</f>
        <v>400</v>
      </c>
      <c r="R345">
        <f t="shared" si="48"/>
        <v>1.5800173756756757</v>
      </c>
      <c r="S345">
        <f t="shared" si="52"/>
        <v>4.8038761578450746E-4</v>
      </c>
      <c r="T345">
        <f t="shared" si="53"/>
        <v>0.19215504631380298</v>
      </c>
      <c r="U345">
        <f t="shared" si="54"/>
        <v>42.735142862915019</v>
      </c>
    </row>
    <row r="346" spans="1:21">
      <c r="A346">
        <f t="shared" si="49"/>
        <v>345</v>
      </c>
      <c r="B346">
        <f t="shared" si="50"/>
        <v>8.2226171312482155</v>
      </c>
      <c r="C346" s="2">
        <f>Specification!$G$30</f>
        <v>109.96225200000001</v>
      </c>
      <c r="D346">
        <f>0.5*Specification!$K$4*Track!B346^2*Specification!$K$3*Specification!$K$2</f>
        <v>35.019795453938563</v>
      </c>
      <c r="E346">
        <v>0</v>
      </c>
      <c r="F346">
        <f>Specification!$C$23*9.81*SIN((E346*PI()/180))</f>
        <v>0</v>
      </c>
      <c r="G346" s="2">
        <f>IF(J346=1,VLOOKUP(K346,RPM!$E$2:$H$62,3,FALSE)-F346-E346-D346,IF(J346=2,VLOOKUP(K346,RPM!$H$2:$K$62,3,FALSE)-F346-E346-D346,IF(J346=3,VLOOKUP(K346,RPM!$K$2:$N$62,3,FALSE)-F346-E346-D346)))</f>
        <v>865.90337968970914</v>
      </c>
      <c r="H346" s="2">
        <f>IF(J346=1,Specification!$I$14,IF(J346=2,Specification!$I$15,IF(J346=3,Specification!$I$16)))</f>
        <v>580.58318951778165</v>
      </c>
      <c r="I346">
        <v>0</v>
      </c>
      <c r="J346">
        <v>2</v>
      </c>
      <c r="K346">
        <f>IF(J346=1,VLOOKUP(B346,RPM!$F$2:$H$62,3,TRUE),IF(J346=2,VLOOKUP(B346,RPM!$I$2:$K$62,3,TRUE),IF(J346=3,VLOOKUP(B346,RPM!$L$2:$N$62,3,TRUE))))</f>
        <v>3700</v>
      </c>
      <c r="L346">
        <f t="shared" si="51"/>
        <v>32.015298013450774</v>
      </c>
      <c r="M346">
        <f t="shared" si="46"/>
        <v>0</v>
      </c>
      <c r="N346">
        <f>VLOOKUP(K346,RPM!$A$2:$D$62,4,FALSE)</f>
        <v>19.06954054054054</v>
      </c>
      <c r="O346">
        <f>VLOOKUP(K346,RPM!$A$2:$D$62,3,FALSE)</f>
        <v>9.9</v>
      </c>
      <c r="P346">
        <f t="shared" si="47"/>
        <v>14.220156381081081</v>
      </c>
      <c r="Q346" cm="1">
        <f t="array" ref="Q346">_xlfn.XLOOKUP(O346,BSFC!$A$2:$A$24,_xlfn.XLOOKUP(K346,BSFC!$B$2:$O$2,BSFC!$B$2:$O$24,,-1),,-1)</f>
        <v>400</v>
      </c>
      <c r="R346">
        <f t="shared" si="48"/>
        <v>1.5800173756756757</v>
      </c>
      <c r="S346">
        <f t="shared" si="52"/>
        <v>4.8038761578452144E-4</v>
      </c>
      <c r="T346">
        <f t="shared" si="53"/>
        <v>0.19215504631380859</v>
      </c>
      <c r="U346">
        <f t="shared" si="54"/>
        <v>42.927297909228827</v>
      </c>
    </row>
    <row r="347" spans="1:21">
      <c r="A347">
        <f t="shared" si="49"/>
        <v>346</v>
      </c>
      <c r="B347">
        <f t="shared" si="50"/>
        <v>8.2226171312482155</v>
      </c>
      <c r="C347" s="2">
        <f>Specification!$G$30</f>
        <v>109.96225200000001</v>
      </c>
      <c r="D347">
        <f>0.5*Specification!$K$4*Track!B347^2*Specification!$K$3*Specification!$K$2</f>
        <v>35.019795453938563</v>
      </c>
      <c r="E347">
        <v>0</v>
      </c>
      <c r="F347">
        <f>Specification!$C$23*9.81*SIN((E347*PI()/180))</f>
        <v>0</v>
      </c>
      <c r="G347" s="2">
        <f>IF(J347=1,VLOOKUP(K347,RPM!$E$2:$H$62,3,FALSE)-F347-E347-D347,IF(J347=2,VLOOKUP(K347,RPM!$H$2:$K$62,3,FALSE)-F347-E347-D347,IF(J347=3,VLOOKUP(K347,RPM!$K$2:$N$62,3,FALSE)-F347-E347-D347)))</f>
        <v>865.90337968970914</v>
      </c>
      <c r="H347" s="2">
        <f>IF(J347=1,Specification!$I$14,IF(J347=2,Specification!$I$15,IF(J347=3,Specification!$I$16)))</f>
        <v>580.58318951778165</v>
      </c>
      <c r="I347">
        <v>0</v>
      </c>
      <c r="J347">
        <v>2</v>
      </c>
      <c r="K347">
        <f>IF(J347=1,VLOOKUP(B347,RPM!$F$2:$H$62,3,TRUE),IF(J347=2,VLOOKUP(B347,RPM!$I$2:$K$62,3,TRUE),IF(J347=3,VLOOKUP(B347,RPM!$L$2:$N$62,3,TRUE))))</f>
        <v>3700</v>
      </c>
      <c r="L347">
        <f t="shared" si="51"/>
        <v>32.136913793930169</v>
      </c>
      <c r="M347">
        <f t="shared" si="46"/>
        <v>0</v>
      </c>
      <c r="N347">
        <f>VLOOKUP(K347,RPM!$A$2:$D$62,4,FALSE)</f>
        <v>19.06954054054054</v>
      </c>
      <c r="O347">
        <f>VLOOKUP(K347,RPM!$A$2:$D$62,3,FALSE)</f>
        <v>9.9</v>
      </c>
      <c r="P347">
        <f t="shared" si="47"/>
        <v>14.220156381081081</v>
      </c>
      <c r="Q347" cm="1">
        <f t="array" ref="Q347">_xlfn.XLOOKUP(O347,BSFC!$A$2:$A$24,_xlfn.XLOOKUP(K347,BSFC!$B$2:$O$2,BSFC!$B$2:$O$24,,-1),,-1)</f>
        <v>400</v>
      </c>
      <c r="R347">
        <f t="shared" si="48"/>
        <v>1.5800173756756757</v>
      </c>
      <c r="S347">
        <f t="shared" si="52"/>
        <v>4.8038761578450746E-4</v>
      </c>
      <c r="T347">
        <f t="shared" si="53"/>
        <v>0.19215504631380298</v>
      </c>
      <c r="U347">
        <f t="shared" si="54"/>
        <v>43.119452955542627</v>
      </c>
    </row>
    <row r="348" spans="1:21">
      <c r="A348">
        <f t="shared" si="49"/>
        <v>347</v>
      </c>
      <c r="B348">
        <f t="shared" si="50"/>
        <v>8.2226171312482155</v>
      </c>
      <c r="C348" s="2">
        <f>Specification!$G$30</f>
        <v>109.96225200000001</v>
      </c>
      <c r="D348">
        <f>0.5*Specification!$K$4*Track!B348^2*Specification!$K$3*Specification!$K$2</f>
        <v>35.019795453938563</v>
      </c>
      <c r="E348">
        <v>0</v>
      </c>
      <c r="F348">
        <f>Specification!$C$23*9.81*SIN((E348*PI()/180))</f>
        <v>0</v>
      </c>
      <c r="G348" s="2">
        <f>IF(J348=1,VLOOKUP(K348,RPM!$E$2:$H$62,3,FALSE)-F348-E348-D348,IF(J348=2,VLOOKUP(K348,RPM!$H$2:$K$62,3,FALSE)-F348-E348-D348,IF(J348=3,VLOOKUP(K348,RPM!$K$2:$N$62,3,FALSE)-F348-E348-D348)))</f>
        <v>865.90337968970914</v>
      </c>
      <c r="H348" s="2">
        <f>IF(J348=1,Specification!$I$14,IF(J348=2,Specification!$I$15,IF(J348=3,Specification!$I$16)))</f>
        <v>580.58318951778165</v>
      </c>
      <c r="I348">
        <v>0</v>
      </c>
      <c r="J348">
        <v>2</v>
      </c>
      <c r="K348">
        <f>IF(J348=1,VLOOKUP(B348,RPM!$F$2:$H$62,3,TRUE),IF(J348=2,VLOOKUP(B348,RPM!$I$2:$K$62,3,TRUE),IF(J348=3,VLOOKUP(B348,RPM!$L$2:$N$62,3,TRUE))))</f>
        <v>3700</v>
      </c>
      <c r="L348">
        <f t="shared" si="51"/>
        <v>32.258529574409565</v>
      </c>
      <c r="M348">
        <f t="shared" si="46"/>
        <v>0</v>
      </c>
      <c r="N348">
        <f>VLOOKUP(K348,RPM!$A$2:$D$62,4,FALSE)</f>
        <v>19.06954054054054</v>
      </c>
      <c r="O348">
        <f>VLOOKUP(K348,RPM!$A$2:$D$62,3,FALSE)</f>
        <v>9.9</v>
      </c>
      <c r="P348">
        <f t="shared" si="47"/>
        <v>14.220156381081081</v>
      </c>
      <c r="Q348" cm="1">
        <f t="array" ref="Q348">_xlfn.XLOOKUP(O348,BSFC!$A$2:$A$24,_xlfn.XLOOKUP(K348,BSFC!$B$2:$O$2,BSFC!$B$2:$O$24,,-1),,-1)</f>
        <v>400</v>
      </c>
      <c r="R348">
        <f t="shared" si="48"/>
        <v>1.5800173756756757</v>
      </c>
      <c r="S348">
        <f t="shared" si="52"/>
        <v>4.8038761578450746E-4</v>
      </c>
      <c r="T348">
        <f t="shared" si="53"/>
        <v>0.19215504631380298</v>
      </c>
      <c r="U348">
        <f t="shared" si="54"/>
        <v>43.311608001856428</v>
      </c>
    </row>
    <row r="349" spans="1:21">
      <c r="A349">
        <f t="shared" si="49"/>
        <v>348</v>
      </c>
      <c r="B349">
        <f t="shared" si="50"/>
        <v>8.2226171312482155</v>
      </c>
      <c r="C349" s="2">
        <f>Specification!$G$30</f>
        <v>109.96225200000001</v>
      </c>
      <c r="D349">
        <f>0.5*Specification!$K$4*Track!B349^2*Specification!$K$3*Specification!$K$2</f>
        <v>35.019795453938563</v>
      </c>
      <c r="E349">
        <v>0</v>
      </c>
      <c r="F349">
        <f>Specification!$C$23*9.81*SIN((E349*PI()/180))</f>
        <v>0</v>
      </c>
      <c r="G349" s="2">
        <f>IF(J349=1,VLOOKUP(K349,RPM!$E$2:$H$62,3,FALSE)-F349-E349-D349,IF(J349=2,VLOOKUP(K349,RPM!$H$2:$K$62,3,FALSE)-F349-E349-D349,IF(J349=3,VLOOKUP(K349,RPM!$K$2:$N$62,3,FALSE)-F349-E349-D349)))</f>
        <v>865.90337968970914</v>
      </c>
      <c r="H349" s="2">
        <f>IF(J349=1,Specification!$I$14,IF(J349=2,Specification!$I$15,IF(J349=3,Specification!$I$16)))</f>
        <v>580.58318951778165</v>
      </c>
      <c r="I349">
        <v>0</v>
      </c>
      <c r="J349">
        <v>2</v>
      </c>
      <c r="K349">
        <f>IF(J349=1,VLOOKUP(B349,RPM!$F$2:$H$62,3,TRUE),IF(J349=2,VLOOKUP(B349,RPM!$I$2:$K$62,3,TRUE),IF(J349=3,VLOOKUP(B349,RPM!$L$2:$N$62,3,TRUE))))</f>
        <v>3700</v>
      </c>
      <c r="L349">
        <f t="shared" si="51"/>
        <v>32.38014535488896</v>
      </c>
      <c r="M349">
        <f t="shared" si="46"/>
        <v>0</v>
      </c>
      <c r="N349">
        <f>VLOOKUP(K349,RPM!$A$2:$D$62,4,FALSE)</f>
        <v>19.06954054054054</v>
      </c>
      <c r="O349">
        <f>VLOOKUP(K349,RPM!$A$2:$D$62,3,FALSE)</f>
        <v>9.9</v>
      </c>
      <c r="P349">
        <f t="shared" si="47"/>
        <v>14.220156381081081</v>
      </c>
      <c r="Q349" cm="1">
        <f t="array" ref="Q349">_xlfn.XLOOKUP(O349,BSFC!$A$2:$A$24,_xlfn.XLOOKUP(K349,BSFC!$B$2:$O$2,BSFC!$B$2:$O$24,,-1),,-1)</f>
        <v>400</v>
      </c>
      <c r="R349">
        <f t="shared" si="48"/>
        <v>1.5800173756756757</v>
      </c>
      <c r="S349">
        <f t="shared" si="52"/>
        <v>4.8038761578450746E-4</v>
      </c>
      <c r="T349">
        <f t="shared" si="53"/>
        <v>0.19215504631380298</v>
      </c>
      <c r="U349">
        <f t="shared" si="54"/>
        <v>43.503763048170228</v>
      </c>
    </row>
    <row r="350" spans="1:21">
      <c r="A350">
        <f t="shared" si="49"/>
        <v>349</v>
      </c>
      <c r="B350">
        <f t="shared" si="50"/>
        <v>8.2226171312482155</v>
      </c>
      <c r="C350" s="2">
        <f>Specification!$G$30</f>
        <v>109.96225200000001</v>
      </c>
      <c r="D350">
        <f>0.5*Specification!$K$4*Track!B350^2*Specification!$K$3*Specification!$K$2</f>
        <v>35.019795453938563</v>
      </c>
      <c r="E350">
        <v>0</v>
      </c>
      <c r="F350">
        <f>Specification!$C$23*9.81*SIN((E350*PI()/180))</f>
        <v>0</v>
      </c>
      <c r="G350" s="2">
        <f>IF(J350=1,VLOOKUP(K350,RPM!$E$2:$H$62,3,FALSE)-F350-E350-D350,IF(J350=2,VLOOKUP(K350,RPM!$H$2:$K$62,3,FALSE)-F350-E350-D350,IF(J350=3,VLOOKUP(K350,RPM!$K$2:$N$62,3,FALSE)-F350-E350-D350)))</f>
        <v>865.90337968970914</v>
      </c>
      <c r="H350" s="2">
        <f>IF(J350=1,Specification!$I$14,IF(J350=2,Specification!$I$15,IF(J350=3,Specification!$I$16)))</f>
        <v>580.58318951778165</v>
      </c>
      <c r="I350">
        <v>0</v>
      </c>
      <c r="J350">
        <v>2</v>
      </c>
      <c r="K350">
        <f>IF(J350=1,VLOOKUP(B350,RPM!$F$2:$H$62,3,TRUE),IF(J350=2,VLOOKUP(B350,RPM!$I$2:$K$62,3,TRUE),IF(J350=3,VLOOKUP(B350,RPM!$L$2:$N$62,3,TRUE))))</f>
        <v>3700</v>
      </c>
      <c r="L350">
        <f t="shared" si="51"/>
        <v>32.501761135368355</v>
      </c>
      <c r="M350">
        <f t="shared" si="46"/>
        <v>0</v>
      </c>
      <c r="N350">
        <f>VLOOKUP(K350,RPM!$A$2:$D$62,4,FALSE)</f>
        <v>19.06954054054054</v>
      </c>
      <c r="O350">
        <f>VLOOKUP(K350,RPM!$A$2:$D$62,3,FALSE)</f>
        <v>9.9</v>
      </c>
      <c r="P350">
        <f t="shared" si="47"/>
        <v>14.220156381081081</v>
      </c>
      <c r="Q350" cm="1">
        <f t="array" ref="Q350">_xlfn.XLOOKUP(O350,BSFC!$A$2:$A$24,_xlfn.XLOOKUP(K350,BSFC!$B$2:$O$2,BSFC!$B$2:$O$24,,-1),,-1)</f>
        <v>400</v>
      </c>
      <c r="R350">
        <f t="shared" si="48"/>
        <v>1.5800173756756757</v>
      </c>
      <c r="S350">
        <f t="shared" si="52"/>
        <v>4.8038761578450746E-4</v>
      </c>
      <c r="T350">
        <f t="shared" si="53"/>
        <v>0.19215504631380298</v>
      </c>
      <c r="U350">
        <f t="shared" si="54"/>
        <v>43.695918094484028</v>
      </c>
    </row>
    <row r="351" spans="1:21">
      <c r="A351">
        <f t="shared" si="49"/>
        <v>350</v>
      </c>
      <c r="B351">
        <f t="shared" si="50"/>
        <v>8.2226171312482155</v>
      </c>
      <c r="C351" s="2">
        <f>Specification!$G$30</f>
        <v>109.96225200000001</v>
      </c>
      <c r="D351">
        <f>0.5*Specification!$K$4*Track!B351^2*Specification!$K$3*Specification!$K$2</f>
        <v>35.019795453938563</v>
      </c>
      <c r="E351">
        <v>0</v>
      </c>
      <c r="F351">
        <f>Specification!$C$23*9.81*SIN((E351*PI()/180))</f>
        <v>0</v>
      </c>
      <c r="G351" s="2">
        <f>IF(J351=1,VLOOKUP(K351,RPM!$E$2:$H$62,3,FALSE)-F351-E351-D351,IF(J351=2,VLOOKUP(K351,RPM!$H$2:$K$62,3,FALSE)-F351-E351-D351,IF(J351=3,VLOOKUP(K351,RPM!$K$2:$N$62,3,FALSE)-F351-E351-D351)))</f>
        <v>865.90337968970914</v>
      </c>
      <c r="H351" s="2">
        <f>IF(J351=1,Specification!$I$14,IF(J351=2,Specification!$I$15,IF(J351=3,Specification!$I$16)))</f>
        <v>580.58318951778165</v>
      </c>
      <c r="I351">
        <v>0</v>
      </c>
      <c r="J351">
        <v>2</v>
      </c>
      <c r="K351">
        <f>IF(J351=1,VLOOKUP(B351,RPM!$F$2:$H$62,3,TRUE),IF(J351=2,VLOOKUP(B351,RPM!$I$2:$K$62,3,TRUE),IF(J351=3,VLOOKUP(B351,RPM!$L$2:$N$62,3,TRUE))))</f>
        <v>3700</v>
      </c>
      <c r="L351">
        <f t="shared" si="51"/>
        <v>32.62337691584775</v>
      </c>
      <c r="M351">
        <f t="shared" si="46"/>
        <v>0</v>
      </c>
      <c r="N351">
        <f>VLOOKUP(K351,RPM!$A$2:$D$62,4,FALSE)</f>
        <v>19.06954054054054</v>
      </c>
      <c r="O351">
        <f>VLOOKUP(K351,RPM!$A$2:$D$62,3,FALSE)</f>
        <v>9.9</v>
      </c>
      <c r="P351">
        <f t="shared" si="47"/>
        <v>14.220156381081081</v>
      </c>
      <c r="Q351" cm="1">
        <f t="array" ref="Q351">_xlfn.XLOOKUP(O351,BSFC!$A$2:$A$24,_xlfn.XLOOKUP(K351,BSFC!$B$2:$O$2,BSFC!$B$2:$O$24,,-1),,-1)</f>
        <v>400</v>
      </c>
      <c r="R351">
        <f t="shared" si="48"/>
        <v>1.5800173756756757</v>
      </c>
      <c r="S351">
        <f t="shared" si="52"/>
        <v>4.8038761578450746E-4</v>
      </c>
      <c r="T351">
        <f t="shared" si="53"/>
        <v>0.19215504631380298</v>
      </c>
      <c r="U351">
        <f t="shared" si="54"/>
        <v>43.888073140797829</v>
      </c>
    </row>
    <row r="352" spans="1:21">
      <c r="A352">
        <f t="shared" si="49"/>
        <v>351</v>
      </c>
      <c r="B352">
        <f t="shared" si="50"/>
        <v>8.2226171312482155</v>
      </c>
      <c r="C352" s="2">
        <f>Specification!$G$30</f>
        <v>109.96225200000001</v>
      </c>
      <c r="D352">
        <f>0.5*Specification!$K$4*Track!B352^2*Specification!$K$3*Specification!$K$2</f>
        <v>35.019795453938563</v>
      </c>
      <c r="E352">
        <v>0</v>
      </c>
      <c r="F352">
        <f>Specification!$C$23*9.81*SIN((E352*PI()/180))</f>
        <v>0</v>
      </c>
      <c r="G352" s="2">
        <f>IF(J352=1,VLOOKUP(K352,RPM!$E$2:$H$62,3,FALSE)-F352-E352-D352,IF(J352=2,VLOOKUP(K352,RPM!$H$2:$K$62,3,FALSE)-F352-E352-D352,IF(J352=3,VLOOKUP(K352,RPM!$K$2:$N$62,3,FALSE)-F352-E352-D352)))</f>
        <v>865.90337968970914</v>
      </c>
      <c r="H352" s="2">
        <f>IF(J352=1,Specification!$I$14,IF(J352=2,Specification!$I$15,IF(J352=3,Specification!$I$16)))</f>
        <v>580.58318951778165</v>
      </c>
      <c r="I352">
        <v>0</v>
      </c>
      <c r="J352">
        <v>2</v>
      </c>
      <c r="K352">
        <f>IF(J352=1,VLOOKUP(B352,RPM!$F$2:$H$62,3,TRUE),IF(J352=2,VLOOKUP(B352,RPM!$I$2:$K$62,3,TRUE),IF(J352=3,VLOOKUP(B352,RPM!$L$2:$N$62,3,TRUE))))</f>
        <v>3700</v>
      </c>
      <c r="L352">
        <f t="shared" si="51"/>
        <v>32.744992696327145</v>
      </c>
      <c r="M352">
        <f t="shared" si="46"/>
        <v>0</v>
      </c>
      <c r="N352">
        <f>VLOOKUP(K352,RPM!$A$2:$D$62,4,FALSE)</f>
        <v>19.06954054054054</v>
      </c>
      <c r="O352">
        <f>VLOOKUP(K352,RPM!$A$2:$D$62,3,FALSE)</f>
        <v>9.9</v>
      </c>
      <c r="P352">
        <f t="shared" si="47"/>
        <v>14.220156381081081</v>
      </c>
      <c r="Q352" cm="1">
        <f t="array" ref="Q352">_xlfn.XLOOKUP(O352,BSFC!$A$2:$A$24,_xlfn.XLOOKUP(K352,BSFC!$B$2:$O$2,BSFC!$B$2:$O$24,,-1),,-1)</f>
        <v>400</v>
      </c>
      <c r="R352">
        <f t="shared" si="48"/>
        <v>1.5800173756756757</v>
      </c>
      <c r="S352">
        <f t="shared" si="52"/>
        <v>4.8038761578450746E-4</v>
      </c>
      <c r="T352">
        <f t="shared" si="53"/>
        <v>0.19215504631380298</v>
      </c>
      <c r="U352">
        <f t="shared" si="54"/>
        <v>44.080228187111629</v>
      </c>
    </row>
    <row r="353" spans="1:21">
      <c r="A353">
        <f t="shared" si="49"/>
        <v>352</v>
      </c>
      <c r="B353">
        <f t="shared" si="50"/>
        <v>8.2226171312482155</v>
      </c>
      <c r="C353" s="2">
        <f>Specification!$G$30</f>
        <v>109.96225200000001</v>
      </c>
      <c r="D353">
        <f>0.5*Specification!$K$4*Track!B353^2*Specification!$K$3*Specification!$K$2</f>
        <v>35.019795453938563</v>
      </c>
      <c r="E353">
        <v>0</v>
      </c>
      <c r="F353">
        <f>Specification!$C$23*9.81*SIN((E353*PI()/180))</f>
        <v>0</v>
      </c>
      <c r="G353" s="2">
        <f>IF(J353=1,VLOOKUP(K353,RPM!$E$2:$H$62,3,FALSE)-F353-E353-D353,IF(J353=2,VLOOKUP(K353,RPM!$H$2:$K$62,3,FALSE)-F353-E353-D353,IF(J353=3,VLOOKUP(K353,RPM!$K$2:$N$62,3,FALSE)-F353-E353-D353)))</f>
        <v>865.90337968970914</v>
      </c>
      <c r="H353" s="2">
        <f>IF(J353=1,Specification!$I$14,IF(J353=2,Specification!$I$15,IF(J353=3,Specification!$I$16)))</f>
        <v>580.58318951778165</v>
      </c>
      <c r="I353">
        <v>0</v>
      </c>
      <c r="J353">
        <v>2</v>
      </c>
      <c r="K353">
        <f>IF(J353=1,VLOOKUP(B353,RPM!$F$2:$H$62,3,TRUE),IF(J353=2,VLOOKUP(B353,RPM!$I$2:$K$62,3,TRUE),IF(J353=3,VLOOKUP(B353,RPM!$L$2:$N$62,3,TRUE))))</f>
        <v>3700</v>
      </c>
      <c r="L353">
        <f t="shared" si="51"/>
        <v>32.86660847680654</v>
      </c>
      <c r="M353">
        <f t="shared" si="46"/>
        <v>0</v>
      </c>
      <c r="N353">
        <f>VLOOKUP(K353,RPM!$A$2:$D$62,4,FALSE)</f>
        <v>19.06954054054054</v>
      </c>
      <c r="O353">
        <f>VLOOKUP(K353,RPM!$A$2:$D$62,3,FALSE)</f>
        <v>9.9</v>
      </c>
      <c r="P353">
        <f t="shared" si="47"/>
        <v>14.220156381081081</v>
      </c>
      <c r="Q353" cm="1">
        <f t="array" ref="Q353">_xlfn.XLOOKUP(O353,BSFC!$A$2:$A$24,_xlfn.XLOOKUP(K353,BSFC!$B$2:$O$2,BSFC!$B$2:$O$24,,-1),,-1)</f>
        <v>400</v>
      </c>
      <c r="R353">
        <f t="shared" si="48"/>
        <v>1.5800173756756757</v>
      </c>
      <c r="S353">
        <f t="shared" si="52"/>
        <v>4.8038761578450746E-4</v>
      </c>
      <c r="T353">
        <f t="shared" si="53"/>
        <v>0.19215504631380298</v>
      </c>
      <c r="U353">
        <f t="shared" si="54"/>
        <v>44.27238323342543</v>
      </c>
    </row>
    <row r="354" spans="1:21">
      <c r="A354">
        <f t="shared" si="49"/>
        <v>353</v>
      </c>
      <c r="B354">
        <f t="shared" si="50"/>
        <v>8.2226171312482155</v>
      </c>
      <c r="C354" s="2">
        <f>Specification!$G$30</f>
        <v>109.96225200000001</v>
      </c>
      <c r="D354">
        <f>0.5*Specification!$K$4*Track!B354^2*Specification!$K$3*Specification!$K$2</f>
        <v>35.019795453938563</v>
      </c>
      <c r="E354">
        <v>0</v>
      </c>
      <c r="F354">
        <f>Specification!$C$23*9.81*SIN((E354*PI()/180))</f>
        <v>0</v>
      </c>
      <c r="G354" s="2">
        <f>IF(J354=1,VLOOKUP(K354,RPM!$E$2:$H$62,3,FALSE)-F354-E354-D354,IF(J354=2,VLOOKUP(K354,RPM!$H$2:$K$62,3,FALSE)-F354-E354-D354,IF(J354=3,VLOOKUP(K354,RPM!$K$2:$N$62,3,FALSE)-F354-E354-D354)))</f>
        <v>865.90337968970914</v>
      </c>
      <c r="H354" s="2">
        <f>IF(J354=1,Specification!$I$14,IF(J354=2,Specification!$I$15,IF(J354=3,Specification!$I$16)))</f>
        <v>580.58318951778165</v>
      </c>
      <c r="I354">
        <v>0</v>
      </c>
      <c r="J354">
        <v>2</v>
      </c>
      <c r="K354">
        <f>IF(J354=1,VLOOKUP(B354,RPM!$F$2:$H$62,3,TRUE),IF(J354=2,VLOOKUP(B354,RPM!$I$2:$K$62,3,TRUE),IF(J354=3,VLOOKUP(B354,RPM!$L$2:$N$62,3,TRUE))))</f>
        <v>3700</v>
      </c>
      <c r="L354">
        <f t="shared" si="51"/>
        <v>32.988224257285935</v>
      </c>
      <c r="M354">
        <f t="shared" si="46"/>
        <v>0</v>
      </c>
      <c r="N354">
        <f>VLOOKUP(K354,RPM!$A$2:$D$62,4,FALSE)</f>
        <v>19.06954054054054</v>
      </c>
      <c r="O354">
        <f>VLOOKUP(K354,RPM!$A$2:$D$62,3,FALSE)</f>
        <v>9.9</v>
      </c>
      <c r="P354">
        <f t="shared" si="47"/>
        <v>14.220156381081081</v>
      </c>
      <c r="Q354" cm="1">
        <f t="array" ref="Q354">_xlfn.XLOOKUP(O354,BSFC!$A$2:$A$24,_xlfn.XLOOKUP(K354,BSFC!$B$2:$O$2,BSFC!$B$2:$O$24,,-1),,-1)</f>
        <v>400</v>
      </c>
      <c r="R354">
        <f t="shared" si="48"/>
        <v>1.5800173756756757</v>
      </c>
      <c r="S354">
        <f t="shared" si="52"/>
        <v>4.8038761578450746E-4</v>
      </c>
      <c r="T354">
        <f t="shared" si="53"/>
        <v>0.19215504631380298</v>
      </c>
      <c r="U354">
        <f t="shared" si="54"/>
        <v>44.46453827973923</v>
      </c>
    </row>
    <row r="355" spans="1:21">
      <c r="A355">
        <f t="shared" si="49"/>
        <v>354</v>
      </c>
      <c r="B355">
        <f t="shared" si="50"/>
        <v>8.2226171312482155</v>
      </c>
      <c r="C355" s="2">
        <f>Specification!$G$30</f>
        <v>109.96225200000001</v>
      </c>
      <c r="D355">
        <f>0.5*Specification!$K$4*Track!B355^2*Specification!$K$3*Specification!$K$2</f>
        <v>35.019795453938563</v>
      </c>
      <c r="E355">
        <v>0</v>
      </c>
      <c r="F355">
        <f>Specification!$C$23*9.81*SIN((E355*PI()/180))</f>
        <v>0</v>
      </c>
      <c r="G355" s="2">
        <f>IF(J355=1,VLOOKUP(K355,RPM!$E$2:$H$62,3,FALSE)-F355-E355-D355,IF(J355=2,VLOOKUP(K355,RPM!$H$2:$K$62,3,FALSE)-F355-E355-D355,IF(J355=3,VLOOKUP(K355,RPM!$K$2:$N$62,3,FALSE)-F355-E355-D355)))</f>
        <v>865.90337968970914</v>
      </c>
      <c r="H355" s="2">
        <f>IF(J355=1,Specification!$I$14,IF(J355=2,Specification!$I$15,IF(J355=3,Specification!$I$16)))</f>
        <v>580.58318951778165</v>
      </c>
      <c r="I355">
        <v>0</v>
      </c>
      <c r="J355">
        <v>2</v>
      </c>
      <c r="K355">
        <f>IF(J355=1,VLOOKUP(B355,RPM!$F$2:$H$62,3,TRUE),IF(J355=2,VLOOKUP(B355,RPM!$I$2:$K$62,3,TRUE),IF(J355=3,VLOOKUP(B355,RPM!$L$2:$N$62,3,TRUE))))</f>
        <v>3700</v>
      </c>
      <c r="L355">
        <f t="shared" si="51"/>
        <v>33.109840037765331</v>
      </c>
      <c r="M355">
        <f t="shared" si="46"/>
        <v>0</v>
      </c>
      <c r="N355">
        <f>VLOOKUP(K355,RPM!$A$2:$D$62,4,FALSE)</f>
        <v>19.06954054054054</v>
      </c>
      <c r="O355">
        <f>VLOOKUP(K355,RPM!$A$2:$D$62,3,FALSE)</f>
        <v>9.9</v>
      </c>
      <c r="P355">
        <f t="shared" si="47"/>
        <v>14.220156381081081</v>
      </c>
      <c r="Q355" cm="1">
        <f t="array" ref="Q355">_xlfn.XLOOKUP(O355,BSFC!$A$2:$A$24,_xlfn.XLOOKUP(K355,BSFC!$B$2:$O$2,BSFC!$B$2:$O$24,,-1),,-1)</f>
        <v>400</v>
      </c>
      <c r="R355">
        <f t="shared" si="48"/>
        <v>1.5800173756756757</v>
      </c>
      <c r="S355">
        <f t="shared" si="52"/>
        <v>4.8038761578450746E-4</v>
      </c>
      <c r="T355">
        <f t="shared" si="53"/>
        <v>0.19215504631380298</v>
      </c>
      <c r="U355">
        <f t="shared" si="54"/>
        <v>44.656693326053031</v>
      </c>
    </row>
    <row r="356" spans="1:21">
      <c r="A356">
        <f t="shared" si="49"/>
        <v>355</v>
      </c>
      <c r="B356">
        <f t="shared" si="50"/>
        <v>8.2226171312482155</v>
      </c>
      <c r="C356" s="2">
        <f>Specification!$G$30</f>
        <v>109.96225200000001</v>
      </c>
      <c r="D356">
        <f>0.5*Specification!$K$4*Track!B356^2*Specification!$K$3*Specification!$K$2</f>
        <v>35.019795453938563</v>
      </c>
      <c r="E356">
        <v>0</v>
      </c>
      <c r="F356">
        <f>Specification!$C$23*9.81*SIN((E356*PI()/180))</f>
        <v>0</v>
      </c>
      <c r="G356" s="2">
        <f>IF(J356=1,VLOOKUP(K356,RPM!$E$2:$H$62,3,FALSE)-F356-E356-D356,IF(J356=2,VLOOKUP(K356,RPM!$H$2:$K$62,3,FALSE)-F356-E356-D356,IF(J356=3,VLOOKUP(K356,RPM!$K$2:$N$62,3,FALSE)-F356-E356-D356)))</f>
        <v>865.90337968970914</v>
      </c>
      <c r="H356" s="2">
        <f>IF(J356=1,Specification!$I$14,IF(J356=2,Specification!$I$15,IF(J356=3,Specification!$I$16)))</f>
        <v>580.58318951778165</v>
      </c>
      <c r="I356">
        <v>0</v>
      </c>
      <c r="J356">
        <v>2</v>
      </c>
      <c r="K356">
        <f>IF(J356=1,VLOOKUP(B356,RPM!$F$2:$H$62,3,TRUE),IF(J356=2,VLOOKUP(B356,RPM!$I$2:$K$62,3,TRUE),IF(J356=3,VLOOKUP(B356,RPM!$L$2:$N$62,3,TRUE))))</f>
        <v>3700</v>
      </c>
      <c r="L356">
        <f t="shared" si="51"/>
        <v>33.231455818244726</v>
      </c>
      <c r="M356">
        <f t="shared" si="46"/>
        <v>0</v>
      </c>
      <c r="N356">
        <f>VLOOKUP(K356,RPM!$A$2:$D$62,4,FALSE)</f>
        <v>19.06954054054054</v>
      </c>
      <c r="O356">
        <f>VLOOKUP(K356,RPM!$A$2:$D$62,3,FALSE)</f>
        <v>9.9</v>
      </c>
      <c r="P356">
        <f t="shared" si="47"/>
        <v>14.220156381081081</v>
      </c>
      <c r="Q356" cm="1">
        <f t="array" ref="Q356">_xlfn.XLOOKUP(O356,BSFC!$A$2:$A$24,_xlfn.XLOOKUP(K356,BSFC!$B$2:$O$2,BSFC!$B$2:$O$24,,-1),,-1)</f>
        <v>400</v>
      </c>
      <c r="R356">
        <f t="shared" si="48"/>
        <v>1.5800173756756757</v>
      </c>
      <c r="S356">
        <f t="shared" si="52"/>
        <v>4.8038761578450746E-4</v>
      </c>
      <c r="T356">
        <f t="shared" si="53"/>
        <v>0.19215504631380298</v>
      </c>
      <c r="U356">
        <f t="shared" si="54"/>
        <v>44.848848372366831</v>
      </c>
    </row>
    <row r="357" spans="1:21">
      <c r="A357">
        <f t="shared" si="49"/>
        <v>356</v>
      </c>
      <c r="B357">
        <f t="shared" si="50"/>
        <v>8.2226171312482155</v>
      </c>
      <c r="C357" s="2">
        <f>Specification!$G$30</f>
        <v>109.96225200000001</v>
      </c>
      <c r="D357">
        <f>0.5*Specification!$K$4*Track!B357^2*Specification!$K$3*Specification!$K$2</f>
        <v>35.019795453938563</v>
      </c>
      <c r="E357">
        <v>0</v>
      </c>
      <c r="F357">
        <f>Specification!$C$23*9.81*SIN((E357*PI()/180))</f>
        <v>0</v>
      </c>
      <c r="G357" s="2">
        <f>IF(J357=1,VLOOKUP(K357,RPM!$E$2:$H$62,3,FALSE)-F357-E357-D357,IF(J357=2,VLOOKUP(K357,RPM!$H$2:$K$62,3,FALSE)-F357-E357-D357,IF(J357=3,VLOOKUP(K357,RPM!$K$2:$N$62,3,FALSE)-F357-E357-D357)))</f>
        <v>865.90337968970914</v>
      </c>
      <c r="H357" s="2">
        <f>IF(J357=1,Specification!$I$14,IF(J357=2,Specification!$I$15,IF(J357=3,Specification!$I$16)))</f>
        <v>580.58318951778165</v>
      </c>
      <c r="I357">
        <v>0</v>
      </c>
      <c r="J357">
        <v>2</v>
      </c>
      <c r="K357">
        <f>IF(J357=1,VLOOKUP(B357,RPM!$F$2:$H$62,3,TRUE),IF(J357=2,VLOOKUP(B357,RPM!$I$2:$K$62,3,TRUE),IF(J357=3,VLOOKUP(B357,RPM!$L$2:$N$62,3,TRUE))))</f>
        <v>3700</v>
      </c>
      <c r="L357">
        <f t="shared" si="51"/>
        <v>33.353071598724121</v>
      </c>
      <c r="M357">
        <f t="shared" si="46"/>
        <v>0</v>
      </c>
      <c r="N357">
        <f>VLOOKUP(K357,RPM!$A$2:$D$62,4,FALSE)</f>
        <v>19.06954054054054</v>
      </c>
      <c r="O357">
        <f>VLOOKUP(K357,RPM!$A$2:$D$62,3,FALSE)</f>
        <v>9.9</v>
      </c>
      <c r="P357">
        <f t="shared" si="47"/>
        <v>14.220156381081081</v>
      </c>
      <c r="Q357" cm="1">
        <f t="array" ref="Q357">_xlfn.XLOOKUP(O357,BSFC!$A$2:$A$24,_xlfn.XLOOKUP(K357,BSFC!$B$2:$O$2,BSFC!$B$2:$O$24,,-1),,-1)</f>
        <v>400</v>
      </c>
      <c r="R357">
        <f t="shared" si="48"/>
        <v>1.5800173756756757</v>
      </c>
      <c r="S357">
        <f t="shared" si="52"/>
        <v>4.8038761578450746E-4</v>
      </c>
      <c r="T357">
        <f t="shared" si="53"/>
        <v>0.19215504631380298</v>
      </c>
      <c r="U357">
        <f t="shared" si="54"/>
        <v>45.041003418680631</v>
      </c>
    </row>
    <row r="358" spans="1:21">
      <c r="A358">
        <f t="shared" si="49"/>
        <v>357</v>
      </c>
      <c r="B358">
        <f t="shared" si="50"/>
        <v>8.2226171312482155</v>
      </c>
      <c r="C358" s="2">
        <f>Specification!$G$30</f>
        <v>109.96225200000001</v>
      </c>
      <c r="D358">
        <f>0.5*Specification!$K$4*Track!B358^2*Specification!$K$3*Specification!$K$2</f>
        <v>35.019795453938563</v>
      </c>
      <c r="E358">
        <v>0</v>
      </c>
      <c r="F358">
        <f>Specification!$C$23*9.81*SIN((E358*PI()/180))</f>
        <v>0</v>
      </c>
      <c r="G358" s="2">
        <f>IF(J358=1,VLOOKUP(K358,RPM!$E$2:$H$62,3,FALSE)-F358-E358-D358,IF(J358=2,VLOOKUP(K358,RPM!$H$2:$K$62,3,FALSE)-F358-E358-D358,IF(J358=3,VLOOKUP(K358,RPM!$K$2:$N$62,3,FALSE)-F358-E358-D358)))</f>
        <v>865.90337968970914</v>
      </c>
      <c r="H358" s="2">
        <f>IF(J358=1,Specification!$I$14,IF(J358=2,Specification!$I$15,IF(J358=3,Specification!$I$16)))</f>
        <v>580.58318951778165</v>
      </c>
      <c r="I358">
        <v>0</v>
      </c>
      <c r="J358">
        <v>2</v>
      </c>
      <c r="K358">
        <f>IF(J358=1,VLOOKUP(B358,RPM!$F$2:$H$62,3,TRUE),IF(J358=2,VLOOKUP(B358,RPM!$I$2:$K$62,3,TRUE),IF(J358=3,VLOOKUP(B358,RPM!$L$2:$N$62,3,TRUE))))</f>
        <v>3700</v>
      </c>
      <c r="L358">
        <f t="shared" si="51"/>
        <v>33.474687379203516</v>
      </c>
      <c r="M358">
        <f t="shared" si="46"/>
        <v>0</v>
      </c>
      <c r="N358">
        <f>VLOOKUP(K358,RPM!$A$2:$D$62,4,FALSE)</f>
        <v>19.06954054054054</v>
      </c>
      <c r="O358">
        <f>VLOOKUP(K358,RPM!$A$2:$D$62,3,FALSE)</f>
        <v>9.9</v>
      </c>
      <c r="P358">
        <f t="shared" si="47"/>
        <v>14.220156381081081</v>
      </c>
      <c r="Q358" cm="1">
        <f t="array" ref="Q358">_xlfn.XLOOKUP(O358,BSFC!$A$2:$A$24,_xlfn.XLOOKUP(K358,BSFC!$B$2:$O$2,BSFC!$B$2:$O$24,,-1),,-1)</f>
        <v>400</v>
      </c>
      <c r="R358">
        <f t="shared" si="48"/>
        <v>1.5800173756756757</v>
      </c>
      <c r="S358">
        <f t="shared" si="52"/>
        <v>4.8038761578450746E-4</v>
      </c>
      <c r="T358">
        <f t="shared" si="53"/>
        <v>0.19215504631380298</v>
      </c>
      <c r="U358">
        <f t="shared" si="54"/>
        <v>45.233158464994432</v>
      </c>
    </row>
    <row r="359" spans="1:21">
      <c r="A359">
        <f t="shared" si="49"/>
        <v>358</v>
      </c>
      <c r="B359">
        <f t="shared" si="50"/>
        <v>8.2226171312482155</v>
      </c>
      <c r="C359" s="2">
        <f>Specification!$G$30</f>
        <v>109.96225200000001</v>
      </c>
      <c r="D359">
        <f>0.5*Specification!$K$4*Track!B359^2*Specification!$K$3*Specification!$K$2</f>
        <v>35.019795453938563</v>
      </c>
      <c r="E359">
        <v>0</v>
      </c>
      <c r="F359">
        <f>Specification!$C$23*9.81*SIN((E359*PI()/180))</f>
        <v>0</v>
      </c>
      <c r="G359" s="2">
        <f>IF(J359=1,VLOOKUP(K359,RPM!$E$2:$H$62,3,FALSE)-F359-E359-D359,IF(J359=2,VLOOKUP(K359,RPM!$H$2:$K$62,3,FALSE)-F359-E359-D359,IF(J359=3,VLOOKUP(K359,RPM!$K$2:$N$62,3,FALSE)-F359-E359-D359)))</f>
        <v>865.90337968970914</v>
      </c>
      <c r="H359" s="2">
        <f>IF(J359=1,Specification!$I$14,IF(J359=2,Specification!$I$15,IF(J359=3,Specification!$I$16)))</f>
        <v>580.58318951778165</v>
      </c>
      <c r="I359">
        <v>0</v>
      </c>
      <c r="J359">
        <v>2</v>
      </c>
      <c r="K359">
        <f>IF(J359=1,VLOOKUP(B359,RPM!$F$2:$H$62,3,TRUE),IF(J359=2,VLOOKUP(B359,RPM!$I$2:$K$62,3,TRUE),IF(J359=3,VLOOKUP(B359,RPM!$L$2:$N$62,3,TRUE))))</f>
        <v>3700</v>
      </c>
      <c r="L359">
        <f t="shared" si="51"/>
        <v>33.596303159682911</v>
      </c>
      <c r="M359">
        <f t="shared" si="46"/>
        <v>0</v>
      </c>
      <c r="N359">
        <f>VLOOKUP(K359,RPM!$A$2:$D$62,4,FALSE)</f>
        <v>19.06954054054054</v>
      </c>
      <c r="O359">
        <f>VLOOKUP(K359,RPM!$A$2:$D$62,3,FALSE)</f>
        <v>9.9</v>
      </c>
      <c r="P359">
        <f t="shared" si="47"/>
        <v>14.220156381081081</v>
      </c>
      <c r="Q359" cm="1">
        <f t="array" ref="Q359">_xlfn.XLOOKUP(O359,BSFC!$A$2:$A$24,_xlfn.XLOOKUP(K359,BSFC!$B$2:$O$2,BSFC!$B$2:$O$24,,-1),,-1)</f>
        <v>400</v>
      </c>
      <c r="R359">
        <f t="shared" si="48"/>
        <v>1.5800173756756757</v>
      </c>
      <c r="S359">
        <f t="shared" si="52"/>
        <v>4.8038761578450746E-4</v>
      </c>
      <c r="T359">
        <f t="shared" si="53"/>
        <v>0.19215504631380298</v>
      </c>
      <c r="U359">
        <f t="shared" si="54"/>
        <v>45.425313511308232</v>
      </c>
    </row>
    <row r="360" spans="1:21">
      <c r="A360">
        <f t="shared" si="49"/>
        <v>359</v>
      </c>
      <c r="B360">
        <f t="shared" si="50"/>
        <v>8.2226171312482155</v>
      </c>
      <c r="C360" s="2">
        <f>Specification!$G$30</f>
        <v>109.96225200000001</v>
      </c>
      <c r="D360">
        <f>0.5*Specification!$K$4*Track!B360^2*Specification!$K$3*Specification!$K$2</f>
        <v>35.019795453938563</v>
      </c>
      <c r="E360">
        <v>0</v>
      </c>
      <c r="F360">
        <f>Specification!$C$23*9.81*SIN((E360*PI()/180))</f>
        <v>0</v>
      </c>
      <c r="G360" s="2">
        <f>IF(J360=1,VLOOKUP(K360,RPM!$E$2:$H$62,3,FALSE)-F360-E360-D360,IF(J360=2,VLOOKUP(K360,RPM!$H$2:$K$62,3,FALSE)-F360-E360-D360,IF(J360=3,VLOOKUP(K360,RPM!$K$2:$N$62,3,FALSE)-F360-E360-D360)))</f>
        <v>865.90337968970914</v>
      </c>
      <c r="H360" s="2">
        <f>IF(J360=1,Specification!$I$14,IF(J360=2,Specification!$I$15,IF(J360=3,Specification!$I$16)))</f>
        <v>580.58318951778165</v>
      </c>
      <c r="I360">
        <v>0</v>
      </c>
      <c r="J360">
        <v>2</v>
      </c>
      <c r="K360">
        <f>IF(J360=1,VLOOKUP(B360,RPM!$F$2:$H$62,3,TRUE),IF(J360=2,VLOOKUP(B360,RPM!$I$2:$K$62,3,TRUE),IF(J360=3,VLOOKUP(B360,RPM!$L$2:$N$62,3,TRUE))))</f>
        <v>3700</v>
      </c>
      <c r="L360">
        <f t="shared" si="51"/>
        <v>33.717918940162306</v>
      </c>
      <c r="M360">
        <f t="shared" si="46"/>
        <v>0</v>
      </c>
      <c r="N360">
        <f>VLOOKUP(K360,RPM!$A$2:$D$62,4,FALSE)</f>
        <v>19.06954054054054</v>
      </c>
      <c r="O360">
        <f>VLOOKUP(K360,RPM!$A$2:$D$62,3,FALSE)</f>
        <v>9.9</v>
      </c>
      <c r="P360">
        <f t="shared" si="47"/>
        <v>14.220156381081081</v>
      </c>
      <c r="Q360" cm="1">
        <f t="array" ref="Q360">_xlfn.XLOOKUP(O360,BSFC!$A$2:$A$24,_xlfn.XLOOKUP(K360,BSFC!$B$2:$O$2,BSFC!$B$2:$O$24,,-1),,-1)</f>
        <v>400</v>
      </c>
      <c r="R360">
        <f t="shared" si="48"/>
        <v>1.5800173756756757</v>
      </c>
      <c r="S360">
        <f t="shared" si="52"/>
        <v>4.8038761578450746E-4</v>
      </c>
      <c r="T360">
        <f t="shared" si="53"/>
        <v>0.19215504631380298</v>
      </c>
      <c r="U360">
        <f t="shared" si="54"/>
        <v>45.617468557622033</v>
      </c>
    </row>
    <row r="361" spans="1:21">
      <c r="A361">
        <f t="shared" si="49"/>
        <v>360</v>
      </c>
      <c r="B361">
        <f t="shared" si="50"/>
        <v>8.2226171312482155</v>
      </c>
      <c r="C361" s="2">
        <f>Specification!$G$30</f>
        <v>109.96225200000001</v>
      </c>
      <c r="D361">
        <f>0.5*Specification!$K$4*Track!B361^2*Specification!$K$3*Specification!$K$2</f>
        <v>35.019795453938563</v>
      </c>
      <c r="E361">
        <v>0</v>
      </c>
      <c r="F361">
        <f>Specification!$C$23*9.81*SIN((E361*PI()/180))</f>
        <v>0</v>
      </c>
      <c r="G361" s="2">
        <f>IF(J361=1,VLOOKUP(K361,RPM!$E$2:$H$62,3,FALSE)-F361-E361-D361,IF(J361=2,VLOOKUP(K361,RPM!$H$2:$K$62,3,FALSE)-F361-E361-D361,IF(J361=3,VLOOKUP(K361,RPM!$K$2:$N$62,3,FALSE)-F361-E361-D361)))</f>
        <v>865.90337968970914</v>
      </c>
      <c r="H361" s="2">
        <f>IF(J361=1,Specification!$I$14,IF(J361=2,Specification!$I$15,IF(J361=3,Specification!$I$16)))</f>
        <v>580.58318951778165</v>
      </c>
      <c r="I361">
        <v>0</v>
      </c>
      <c r="J361">
        <v>2</v>
      </c>
      <c r="K361">
        <f>IF(J361=1,VLOOKUP(B361,RPM!$F$2:$H$62,3,TRUE),IF(J361=2,VLOOKUP(B361,RPM!$I$2:$K$62,3,TRUE),IF(J361=3,VLOOKUP(B361,RPM!$L$2:$N$62,3,TRUE))))</f>
        <v>3700</v>
      </c>
      <c r="L361">
        <f t="shared" si="51"/>
        <v>33.839534720641701</v>
      </c>
      <c r="M361">
        <f t="shared" si="46"/>
        <v>0</v>
      </c>
      <c r="N361">
        <f>VLOOKUP(K361,RPM!$A$2:$D$62,4,FALSE)</f>
        <v>19.06954054054054</v>
      </c>
      <c r="O361">
        <f>VLOOKUP(K361,RPM!$A$2:$D$62,3,FALSE)</f>
        <v>9.9</v>
      </c>
      <c r="P361">
        <f t="shared" si="47"/>
        <v>14.220156381081081</v>
      </c>
      <c r="Q361" cm="1">
        <f t="array" ref="Q361">_xlfn.XLOOKUP(O361,BSFC!$A$2:$A$24,_xlfn.XLOOKUP(K361,BSFC!$B$2:$O$2,BSFC!$B$2:$O$24,,-1),,-1)</f>
        <v>400</v>
      </c>
      <c r="R361">
        <f t="shared" si="48"/>
        <v>1.5800173756756757</v>
      </c>
      <c r="S361">
        <f t="shared" si="52"/>
        <v>4.8038761578450746E-4</v>
      </c>
      <c r="T361">
        <f t="shared" si="53"/>
        <v>0.19215504631380298</v>
      </c>
      <c r="U361">
        <f t="shared" si="54"/>
        <v>45.809623603935833</v>
      </c>
    </row>
    <row r="362" spans="1:21">
      <c r="A362">
        <f t="shared" si="49"/>
        <v>361</v>
      </c>
      <c r="B362">
        <f t="shared" si="50"/>
        <v>8.2226171312482155</v>
      </c>
      <c r="C362" s="2">
        <f>Specification!$G$30</f>
        <v>109.96225200000001</v>
      </c>
      <c r="D362">
        <f>0.5*Specification!$K$4*Track!B362^2*Specification!$K$3*Specification!$K$2</f>
        <v>35.019795453938563</v>
      </c>
      <c r="E362">
        <v>0</v>
      </c>
      <c r="F362">
        <f>Specification!$C$23*9.81*SIN((E362*PI()/180))</f>
        <v>0</v>
      </c>
      <c r="G362" s="2">
        <f>IF(J362=1,VLOOKUP(K362,RPM!$E$2:$H$62,3,FALSE)-F362-E362-D362,IF(J362=2,VLOOKUP(K362,RPM!$H$2:$K$62,3,FALSE)-F362-E362-D362,IF(J362=3,VLOOKUP(K362,RPM!$K$2:$N$62,3,FALSE)-F362-E362-D362)))</f>
        <v>865.90337968970914</v>
      </c>
      <c r="H362" s="2">
        <f>IF(J362=1,Specification!$I$14,IF(J362=2,Specification!$I$15,IF(J362=3,Specification!$I$16)))</f>
        <v>580.58318951778165</v>
      </c>
      <c r="I362">
        <v>0</v>
      </c>
      <c r="J362">
        <v>2</v>
      </c>
      <c r="K362">
        <f>IF(J362=1,VLOOKUP(B362,RPM!$F$2:$H$62,3,TRUE),IF(J362=2,VLOOKUP(B362,RPM!$I$2:$K$62,3,TRUE),IF(J362=3,VLOOKUP(B362,RPM!$L$2:$N$62,3,TRUE))))</f>
        <v>3700</v>
      </c>
      <c r="L362">
        <f t="shared" si="51"/>
        <v>33.961150501121097</v>
      </c>
      <c r="M362">
        <f t="shared" si="46"/>
        <v>0</v>
      </c>
      <c r="N362">
        <f>VLOOKUP(K362,RPM!$A$2:$D$62,4,FALSE)</f>
        <v>19.06954054054054</v>
      </c>
      <c r="O362">
        <f>VLOOKUP(K362,RPM!$A$2:$D$62,3,FALSE)</f>
        <v>9.9</v>
      </c>
      <c r="P362">
        <f t="shared" si="47"/>
        <v>14.220156381081081</v>
      </c>
      <c r="Q362" cm="1">
        <f t="array" ref="Q362">_xlfn.XLOOKUP(O362,BSFC!$A$2:$A$24,_xlfn.XLOOKUP(K362,BSFC!$B$2:$O$2,BSFC!$B$2:$O$24,,-1),,-1)</f>
        <v>400</v>
      </c>
      <c r="R362">
        <f t="shared" si="48"/>
        <v>1.5800173756756757</v>
      </c>
      <c r="S362">
        <f t="shared" si="52"/>
        <v>4.8038761578450746E-4</v>
      </c>
      <c r="T362">
        <f t="shared" si="53"/>
        <v>0.19215504631380298</v>
      </c>
      <c r="U362">
        <f t="shared" si="54"/>
        <v>46.001778650249634</v>
      </c>
    </row>
    <row r="363" spans="1:21">
      <c r="A363">
        <f t="shared" si="49"/>
        <v>362</v>
      </c>
      <c r="B363">
        <f t="shared" si="50"/>
        <v>8.2226171312482155</v>
      </c>
      <c r="C363" s="2">
        <f>Specification!$G$30</f>
        <v>109.96225200000001</v>
      </c>
      <c r="D363">
        <f>0.5*Specification!$K$4*Track!B363^2*Specification!$K$3*Specification!$K$2</f>
        <v>35.019795453938563</v>
      </c>
      <c r="E363">
        <v>0</v>
      </c>
      <c r="F363">
        <f>Specification!$C$23*9.81*SIN((E363*PI()/180))</f>
        <v>0</v>
      </c>
      <c r="G363" s="2">
        <f>IF(J363=1,VLOOKUP(K363,RPM!$E$2:$H$62,3,FALSE)-F363-E363-D363,IF(J363=2,VLOOKUP(K363,RPM!$H$2:$K$62,3,FALSE)-F363-E363-D363,IF(J363=3,VLOOKUP(K363,RPM!$K$2:$N$62,3,FALSE)-F363-E363-D363)))</f>
        <v>865.90337968970914</v>
      </c>
      <c r="H363" s="2">
        <f>IF(J363=1,Specification!$I$14,IF(J363=2,Specification!$I$15,IF(J363=3,Specification!$I$16)))</f>
        <v>580.58318951778165</v>
      </c>
      <c r="I363">
        <v>0</v>
      </c>
      <c r="J363">
        <v>2</v>
      </c>
      <c r="K363">
        <f>IF(J363=1,VLOOKUP(B363,RPM!$F$2:$H$62,3,TRUE),IF(J363=2,VLOOKUP(B363,RPM!$I$2:$K$62,3,TRUE),IF(J363=3,VLOOKUP(B363,RPM!$L$2:$N$62,3,TRUE))))</f>
        <v>3700</v>
      </c>
      <c r="L363">
        <f t="shared" si="51"/>
        <v>34.082766281600492</v>
      </c>
      <c r="M363">
        <f t="shared" si="46"/>
        <v>0</v>
      </c>
      <c r="N363">
        <f>VLOOKUP(K363,RPM!$A$2:$D$62,4,FALSE)</f>
        <v>19.06954054054054</v>
      </c>
      <c r="O363">
        <f>VLOOKUP(K363,RPM!$A$2:$D$62,3,FALSE)</f>
        <v>9.9</v>
      </c>
      <c r="P363">
        <f t="shared" si="47"/>
        <v>14.220156381081081</v>
      </c>
      <c r="Q363" cm="1">
        <f t="array" ref="Q363">_xlfn.XLOOKUP(O363,BSFC!$A$2:$A$24,_xlfn.XLOOKUP(K363,BSFC!$B$2:$O$2,BSFC!$B$2:$O$24,,-1),,-1)</f>
        <v>400</v>
      </c>
      <c r="R363">
        <f t="shared" si="48"/>
        <v>1.5800173756756757</v>
      </c>
      <c r="S363">
        <f t="shared" si="52"/>
        <v>4.8038761578450746E-4</v>
      </c>
      <c r="T363">
        <f t="shared" si="53"/>
        <v>0.19215504631380298</v>
      </c>
      <c r="U363">
        <f t="shared" si="54"/>
        <v>46.193933696563434</v>
      </c>
    </row>
    <row r="364" spans="1:21">
      <c r="A364">
        <f t="shared" si="49"/>
        <v>363</v>
      </c>
      <c r="B364">
        <f t="shared" si="50"/>
        <v>8.2226171312482155</v>
      </c>
      <c r="C364" s="2">
        <f>Specification!$G$30</f>
        <v>109.96225200000001</v>
      </c>
      <c r="D364">
        <f>0.5*Specification!$K$4*Track!B364^2*Specification!$K$3*Specification!$K$2</f>
        <v>35.019795453938563</v>
      </c>
      <c r="E364">
        <v>0</v>
      </c>
      <c r="F364">
        <f>Specification!$C$23*9.81*SIN((E364*PI()/180))</f>
        <v>0</v>
      </c>
      <c r="G364" s="2">
        <f>IF(J364=1,VLOOKUP(K364,RPM!$E$2:$H$62,3,FALSE)-F364-E364-D364,IF(J364=2,VLOOKUP(K364,RPM!$H$2:$K$62,3,FALSE)-F364-E364-D364,IF(J364=3,VLOOKUP(K364,RPM!$K$2:$N$62,3,FALSE)-F364-E364-D364)))</f>
        <v>865.90337968970914</v>
      </c>
      <c r="H364" s="2">
        <f>IF(J364=1,Specification!$I$14,IF(J364=2,Specification!$I$15,IF(J364=3,Specification!$I$16)))</f>
        <v>580.58318951778165</v>
      </c>
      <c r="I364">
        <v>0</v>
      </c>
      <c r="J364">
        <v>2</v>
      </c>
      <c r="K364">
        <f>IF(J364=1,VLOOKUP(B364,RPM!$F$2:$H$62,3,TRUE),IF(J364=2,VLOOKUP(B364,RPM!$I$2:$K$62,3,TRUE),IF(J364=3,VLOOKUP(B364,RPM!$L$2:$N$62,3,TRUE))))</f>
        <v>3700</v>
      </c>
      <c r="L364">
        <f t="shared" si="51"/>
        <v>34.204382062079887</v>
      </c>
      <c r="M364">
        <f t="shared" si="46"/>
        <v>0</v>
      </c>
      <c r="N364">
        <f>VLOOKUP(K364,RPM!$A$2:$D$62,4,FALSE)</f>
        <v>19.06954054054054</v>
      </c>
      <c r="O364">
        <f>VLOOKUP(K364,RPM!$A$2:$D$62,3,FALSE)</f>
        <v>9.9</v>
      </c>
      <c r="P364">
        <f t="shared" si="47"/>
        <v>14.220156381081081</v>
      </c>
      <c r="Q364" cm="1">
        <f t="array" ref="Q364">_xlfn.XLOOKUP(O364,BSFC!$A$2:$A$24,_xlfn.XLOOKUP(K364,BSFC!$B$2:$O$2,BSFC!$B$2:$O$24,,-1),,-1)</f>
        <v>400</v>
      </c>
      <c r="R364">
        <f t="shared" si="48"/>
        <v>1.5800173756756757</v>
      </c>
      <c r="S364">
        <f t="shared" si="52"/>
        <v>4.8038761578450746E-4</v>
      </c>
      <c r="T364">
        <f t="shared" si="53"/>
        <v>0.19215504631380298</v>
      </c>
      <c r="U364">
        <f t="shared" si="54"/>
        <v>46.386088742877234</v>
      </c>
    </row>
    <row r="365" spans="1:21">
      <c r="A365">
        <f t="shared" si="49"/>
        <v>364</v>
      </c>
      <c r="B365">
        <f t="shared" si="50"/>
        <v>8.2226171312482155</v>
      </c>
      <c r="C365" s="2">
        <f>Specification!$G$30</f>
        <v>109.96225200000001</v>
      </c>
      <c r="D365">
        <f>0.5*Specification!$K$4*Track!B365^2*Specification!$K$3*Specification!$K$2</f>
        <v>35.019795453938563</v>
      </c>
      <c r="E365">
        <v>0</v>
      </c>
      <c r="F365">
        <f>Specification!$C$23*9.81*SIN((E365*PI()/180))</f>
        <v>0</v>
      </c>
      <c r="G365" s="2">
        <f>IF(J365=1,VLOOKUP(K365,RPM!$E$2:$H$62,3,FALSE)-F365-E365-D365,IF(J365=2,VLOOKUP(K365,RPM!$H$2:$K$62,3,FALSE)-F365-E365-D365,IF(J365=3,VLOOKUP(K365,RPM!$K$2:$N$62,3,FALSE)-F365-E365-D365)))</f>
        <v>865.90337968970914</v>
      </c>
      <c r="H365" s="2">
        <f>IF(J365=1,Specification!$I$14,IF(J365=2,Specification!$I$15,IF(J365=3,Specification!$I$16)))</f>
        <v>580.58318951778165</v>
      </c>
      <c r="I365">
        <v>0</v>
      </c>
      <c r="J365">
        <v>2</v>
      </c>
      <c r="K365">
        <f>IF(J365=1,VLOOKUP(B365,RPM!$F$2:$H$62,3,TRUE),IF(J365=2,VLOOKUP(B365,RPM!$I$2:$K$62,3,TRUE),IF(J365=3,VLOOKUP(B365,RPM!$L$2:$N$62,3,TRUE))))</f>
        <v>3700</v>
      </c>
      <c r="L365">
        <f t="shared" si="51"/>
        <v>34.325997842559282</v>
      </c>
      <c r="M365">
        <f t="shared" si="46"/>
        <v>0</v>
      </c>
      <c r="N365">
        <f>VLOOKUP(K365,RPM!$A$2:$D$62,4,FALSE)</f>
        <v>19.06954054054054</v>
      </c>
      <c r="O365">
        <f>VLOOKUP(K365,RPM!$A$2:$D$62,3,FALSE)</f>
        <v>9.9</v>
      </c>
      <c r="P365">
        <f t="shared" si="47"/>
        <v>14.220156381081081</v>
      </c>
      <c r="Q365" cm="1">
        <f t="array" ref="Q365">_xlfn.XLOOKUP(O365,BSFC!$A$2:$A$24,_xlfn.XLOOKUP(K365,BSFC!$B$2:$O$2,BSFC!$B$2:$O$24,,-1),,-1)</f>
        <v>400</v>
      </c>
      <c r="R365">
        <f t="shared" si="48"/>
        <v>1.5800173756756757</v>
      </c>
      <c r="S365">
        <f t="shared" si="52"/>
        <v>4.8038761578450746E-4</v>
      </c>
      <c r="T365">
        <f t="shared" si="53"/>
        <v>0.19215504631380298</v>
      </c>
      <c r="U365">
        <f t="shared" si="54"/>
        <v>46.578243789191035</v>
      </c>
    </row>
    <row r="366" spans="1:21">
      <c r="A366">
        <f t="shared" si="49"/>
        <v>365</v>
      </c>
      <c r="B366">
        <f t="shared" si="50"/>
        <v>8.2226171312482155</v>
      </c>
      <c r="C366" s="2">
        <f>Specification!$G$30</f>
        <v>109.96225200000001</v>
      </c>
      <c r="D366">
        <f>0.5*Specification!$K$4*Track!B366^2*Specification!$K$3*Specification!$K$2</f>
        <v>35.019795453938563</v>
      </c>
      <c r="E366">
        <v>0</v>
      </c>
      <c r="F366">
        <f>Specification!$C$23*9.81*SIN((E366*PI()/180))</f>
        <v>0</v>
      </c>
      <c r="G366" s="2">
        <f>IF(J366=1,VLOOKUP(K366,RPM!$E$2:$H$62,3,FALSE)-F366-E366-D366,IF(J366=2,VLOOKUP(K366,RPM!$H$2:$K$62,3,FALSE)-F366-E366-D366,IF(J366=3,VLOOKUP(K366,RPM!$K$2:$N$62,3,FALSE)-F366-E366-D366)))</f>
        <v>865.90337968970914</v>
      </c>
      <c r="H366" s="2">
        <f>IF(J366=1,Specification!$I$14,IF(J366=2,Specification!$I$15,IF(J366=3,Specification!$I$16)))</f>
        <v>580.58318951778165</v>
      </c>
      <c r="I366">
        <v>0</v>
      </c>
      <c r="J366">
        <v>2</v>
      </c>
      <c r="K366">
        <f>IF(J366=1,VLOOKUP(B366,RPM!$F$2:$H$62,3,TRUE),IF(J366=2,VLOOKUP(B366,RPM!$I$2:$K$62,3,TRUE),IF(J366=3,VLOOKUP(B366,RPM!$L$2:$N$62,3,TRUE))))</f>
        <v>3700</v>
      </c>
      <c r="L366">
        <f t="shared" si="51"/>
        <v>34.447613623038677</v>
      </c>
      <c r="M366">
        <f t="shared" si="46"/>
        <v>0</v>
      </c>
      <c r="N366">
        <f>VLOOKUP(K366,RPM!$A$2:$D$62,4,FALSE)</f>
        <v>19.06954054054054</v>
      </c>
      <c r="O366">
        <f>VLOOKUP(K366,RPM!$A$2:$D$62,3,FALSE)</f>
        <v>9.9</v>
      </c>
      <c r="P366">
        <f t="shared" si="47"/>
        <v>14.220156381081081</v>
      </c>
      <c r="Q366" cm="1">
        <f t="array" ref="Q366">_xlfn.XLOOKUP(O366,BSFC!$A$2:$A$24,_xlfn.XLOOKUP(K366,BSFC!$B$2:$O$2,BSFC!$B$2:$O$24,,-1),,-1)</f>
        <v>400</v>
      </c>
      <c r="R366">
        <f t="shared" si="48"/>
        <v>1.5800173756756757</v>
      </c>
      <c r="S366">
        <f t="shared" si="52"/>
        <v>4.8038761578450746E-4</v>
      </c>
      <c r="T366">
        <f t="shared" si="53"/>
        <v>0.19215504631380298</v>
      </c>
      <c r="U366">
        <f t="shared" si="54"/>
        <v>46.770398835504835</v>
      </c>
    </row>
    <row r="367" spans="1:21">
      <c r="A367">
        <f t="shared" si="49"/>
        <v>366</v>
      </c>
      <c r="B367">
        <f t="shared" si="50"/>
        <v>8.2226171312482155</v>
      </c>
      <c r="C367" s="2">
        <f>Specification!$G$30</f>
        <v>109.96225200000001</v>
      </c>
      <c r="D367">
        <f>0.5*Specification!$K$4*Track!B367^2*Specification!$K$3*Specification!$K$2</f>
        <v>35.019795453938563</v>
      </c>
      <c r="E367">
        <v>0</v>
      </c>
      <c r="F367">
        <f>Specification!$C$23*9.81*SIN((E367*PI()/180))</f>
        <v>0</v>
      </c>
      <c r="G367" s="2">
        <f>IF(J367=1,VLOOKUP(K367,RPM!$E$2:$H$62,3,FALSE)-F367-E367-D367,IF(J367=2,VLOOKUP(K367,RPM!$H$2:$K$62,3,FALSE)-F367-E367-D367,IF(J367=3,VLOOKUP(K367,RPM!$K$2:$N$62,3,FALSE)-F367-E367-D367)))</f>
        <v>865.90337968970914</v>
      </c>
      <c r="H367" s="2">
        <f>IF(J367=1,Specification!$I$14,IF(J367=2,Specification!$I$15,IF(J367=3,Specification!$I$16)))</f>
        <v>580.58318951778165</v>
      </c>
      <c r="I367">
        <v>0</v>
      </c>
      <c r="J367">
        <v>2</v>
      </c>
      <c r="K367">
        <f>IF(J367=1,VLOOKUP(B367,RPM!$F$2:$H$62,3,TRUE),IF(J367=2,VLOOKUP(B367,RPM!$I$2:$K$62,3,TRUE),IF(J367=3,VLOOKUP(B367,RPM!$L$2:$N$62,3,TRUE))))</f>
        <v>3700</v>
      </c>
      <c r="L367">
        <f t="shared" si="51"/>
        <v>34.569229403518072</v>
      </c>
      <c r="M367">
        <f t="shared" si="46"/>
        <v>0</v>
      </c>
      <c r="N367">
        <f>VLOOKUP(K367,RPM!$A$2:$D$62,4,FALSE)</f>
        <v>19.06954054054054</v>
      </c>
      <c r="O367">
        <f>VLOOKUP(K367,RPM!$A$2:$D$62,3,FALSE)</f>
        <v>9.9</v>
      </c>
      <c r="P367">
        <f t="shared" si="47"/>
        <v>14.220156381081081</v>
      </c>
      <c r="Q367" cm="1">
        <f t="array" ref="Q367">_xlfn.XLOOKUP(O367,BSFC!$A$2:$A$24,_xlfn.XLOOKUP(K367,BSFC!$B$2:$O$2,BSFC!$B$2:$O$24,,-1),,-1)</f>
        <v>400</v>
      </c>
      <c r="R367">
        <f t="shared" si="48"/>
        <v>1.5800173756756757</v>
      </c>
      <c r="S367">
        <f t="shared" si="52"/>
        <v>4.8038761578450746E-4</v>
      </c>
      <c r="T367">
        <f t="shared" si="53"/>
        <v>0.19215504631380298</v>
      </c>
      <c r="U367">
        <f t="shared" si="54"/>
        <v>46.962553881818636</v>
      </c>
    </row>
    <row r="368" spans="1:21">
      <c r="A368">
        <f t="shared" si="49"/>
        <v>367</v>
      </c>
      <c r="B368">
        <f t="shared" si="50"/>
        <v>8.2226171312482155</v>
      </c>
      <c r="C368" s="2">
        <f>Specification!$G$30</f>
        <v>109.96225200000001</v>
      </c>
      <c r="D368">
        <f>0.5*Specification!$K$4*Track!B368^2*Specification!$K$3*Specification!$K$2</f>
        <v>35.019795453938563</v>
      </c>
      <c r="E368">
        <v>0</v>
      </c>
      <c r="F368">
        <f>Specification!$C$23*9.81*SIN((E368*PI()/180))</f>
        <v>0</v>
      </c>
      <c r="G368" s="2">
        <f>IF(J368=1,VLOOKUP(K368,RPM!$E$2:$H$62,3,FALSE)-F368-E368-D368,IF(J368=2,VLOOKUP(K368,RPM!$H$2:$K$62,3,FALSE)-F368-E368-D368,IF(J368=3,VLOOKUP(K368,RPM!$K$2:$N$62,3,FALSE)-F368-E368-D368)))</f>
        <v>865.90337968970914</v>
      </c>
      <c r="H368" s="2">
        <f>IF(J368=1,Specification!$I$14,IF(J368=2,Specification!$I$15,IF(J368=3,Specification!$I$16)))</f>
        <v>580.58318951778165</v>
      </c>
      <c r="I368">
        <v>0</v>
      </c>
      <c r="J368">
        <v>2</v>
      </c>
      <c r="K368">
        <f>IF(J368=1,VLOOKUP(B368,RPM!$F$2:$H$62,3,TRUE),IF(J368=2,VLOOKUP(B368,RPM!$I$2:$K$62,3,TRUE),IF(J368=3,VLOOKUP(B368,RPM!$L$2:$N$62,3,TRUE))))</f>
        <v>3700</v>
      </c>
      <c r="L368">
        <f t="shared" si="51"/>
        <v>34.690845183997467</v>
      </c>
      <c r="M368">
        <f t="shared" si="46"/>
        <v>0</v>
      </c>
      <c r="N368">
        <f>VLOOKUP(K368,RPM!$A$2:$D$62,4,FALSE)</f>
        <v>19.06954054054054</v>
      </c>
      <c r="O368">
        <f>VLOOKUP(K368,RPM!$A$2:$D$62,3,FALSE)</f>
        <v>9.9</v>
      </c>
      <c r="P368">
        <f t="shared" si="47"/>
        <v>14.220156381081081</v>
      </c>
      <c r="Q368" cm="1">
        <f t="array" ref="Q368">_xlfn.XLOOKUP(O368,BSFC!$A$2:$A$24,_xlfn.XLOOKUP(K368,BSFC!$B$2:$O$2,BSFC!$B$2:$O$24,,-1),,-1)</f>
        <v>400</v>
      </c>
      <c r="R368">
        <f t="shared" si="48"/>
        <v>1.5800173756756757</v>
      </c>
      <c r="S368">
        <f t="shared" si="52"/>
        <v>4.8038761578450746E-4</v>
      </c>
      <c r="T368">
        <f t="shared" si="53"/>
        <v>0.19215504631380298</v>
      </c>
      <c r="U368">
        <f t="shared" si="54"/>
        <v>47.154708928132436</v>
      </c>
    </row>
    <row r="369" spans="1:21">
      <c r="A369">
        <f t="shared" si="49"/>
        <v>368</v>
      </c>
      <c r="B369">
        <f t="shared" si="50"/>
        <v>8.2226171312482155</v>
      </c>
      <c r="C369" s="2">
        <f>Specification!$G$30</f>
        <v>109.96225200000001</v>
      </c>
      <c r="D369">
        <f>0.5*Specification!$K$4*Track!B369^2*Specification!$K$3*Specification!$K$2</f>
        <v>35.019795453938563</v>
      </c>
      <c r="E369">
        <v>0</v>
      </c>
      <c r="F369">
        <f>Specification!$C$23*9.81*SIN((E369*PI()/180))</f>
        <v>0</v>
      </c>
      <c r="G369" s="2">
        <f>IF(J369=1,VLOOKUP(K369,RPM!$E$2:$H$62,3,FALSE)-F369-E369-D369,IF(J369=2,VLOOKUP(K369,RPM!$H$2:$K$62,3,FALSE)-F369-E369-D369,IF(J369=3,VLOOKUP(K369,RPM!$K$2:$N$62,3,FALSE)-F369-E369-D369)))</f>
        <v>865.90337968970914</v>
      </c>
      <c r="H369" s="2">
        <f>IF(J369=1,Specification!$I$14,IF(J369=2,Specification!$I$15,IF(J369=3,Specification!$I$16)))</f>
        <v>580.58318951778165</v>
      </c>
      <c r="I369">
        <v>0</v>
      </c>
      <c r="J369">
        <v>2</v>
      </c>
      <c r="K369">
        <f>IF(J369=1,VLOOKUP(B369,RPM!$F$2:$H$62,3,TRUE),IF(J369=2,VLOOKUP(B369,RPM!$I$2:$K$62,3,TRUE),IF(J369=3,VLOOKUP(B369,RPM!$L$2:$N$62,3,TRUE))))</f>
        <v>3700</v>
      </c>
      <c r="L369">
        <f t="shared" si="51"/>
        <v>34.812460964476863</v>
      </c>
      <c r="M369">
        <f t="shared" si="46"/>
        <v>0</v>
      </c>
      <c r="N369">
        <f>VLOOKUP(K369,RPM!$A$2:$D$62,4,FALSE)</f>
        <v>19.06954054054054</v>
      </c>
      <c r="O369">
        <f>VLOOKUP(K369,RPM!$A$2:$D$62,3,FALSE)</f>
        <v>9.9</v>
      </c>
      <c r="P369">
        <f t="shared" si="47"/>
        <v>14.220156381081081</v>
      </c>
      <c r="Q369" cm="1">
        <f t="array" ref="Q369">_xlfn.XLOOKUP(O369,BSFC!$A$2:$A$24,_xlfn.XLOOKUP(K369,BSFC!$B$2:$O$2,BSFC!$B$2:$O$24,,-1),,-1)</f>
        <v>400</v>
      </c>
      <c r="R369">
        <f t="shared" si="48"/>
        <v>1.5800173756756757</v>
      </c>
      <c r="S369">
        <f t="shared" si="52"/>
        <v>4.8038761578450746E-4</v>
      </c>
      <c r="T369">
        <f t="shared" si="53"/>
        <v>0.19215504631380298</v>
      </c>
      <c r="U369">
        <f t="shared" si="54"/>
        <v>47.346863974446237</v>
      </c>
    </row>
    <row r="370" spans="1:21">
      <c r="A370">
        <f t="shared" si="49"/>
        <v>369</v>
      </c>
      <c r="B370">
        <f t="shared" si="50"/>
        <v>8.2226171312482155</v>
      </c>
      <c r="C370" s="2">
        <f>Specification!$G$30</f>
        <v>109.96225200000001</v>
      </c>
      <c r="D370">
        <f>0.5*Specification!$K$4*Track!B370^2*Specification!$K$3*Specification!$K$2</f>
        <v>35.019795453938563</v>
      </c>
      <c r="E370">
        <v>0</v>
      </c>
      <c r="F370">
        <f>Specification!$C$23*9.81*SIN((E370*PI()/180))</f>
        <v>0</v>
      </c>
      <c r="G370" s="2">
        <f>IF(J370=1,VLOOKUP(K370,RPM!$E$2:$H$62,3,FALSE)-F370-E370-D370,IF(J370=2,VLOOKUP(K370,RPM!$H$2:$K$62,3,FALSE)-F370-E370-D370,IF(J370=3,VLOOKUP(K370,RPM!$K$2:$N$62,3,FALSE)-F370-E370-D370)))</f>
        <v>865.90337968970914</v>
      </c>
      <c r="H370" s="2">
        <f>IF(J370=1,Specification!$I$14,IF(J370=2,Specification!$I$15,IF(J370=3,Specification!$I$16)))</f>
        <v>580.58318951778165</v>
      </c>
      <c r="I370">
        <v>0</v>
      </c>
      <c r="J370">
        <v>2</v>
      </c>
      <c r="K370">
        <f>IF(J370=1,VLOOKUP(B370,RPM!$F$2:$H$62,3,TRUE),IF(J370=2,VLOOKUP(B370,RPM!$I$2:$K$62,3,TRUE),IF(J370=3,VLOOKUP(B370,RPM!$L$2:$N$62,3,TRUE))))</f>
        <v>3700</v>
      </c>
      <c r="L370">
        <f t="shared" si="51"/>
        <v>34.934076744956258</v>
      </c>
      <c r="M370">
        <f t="shared" si="46"/>
        <v>0</v>
      </c>
      <c r="N370">
        <f>VLOOKUP(K370,RPM!$A$2:$D$62,4,FALSE)</f>
        <v>19.06954054054054</v>
      </c>
      <c r="O370">
        <f>VLOOKUP(K370,RPM!$A$2:$D$62,3,FALSE)</f>
        <v>9.9</v>
      </c>
      <c r="P370">
        <f t="shared" si="47"/>
        <v>14.220156381081081</v>
      </c>
      <c r="Q370" cm="1">
        <f t="array" ref="Q370">_xlfn.XLOOKUP(O370,BSFC!$A$2:$A$24,_xlfn.XLOOKUP(K370,BSFC!$B$2:$O$2,BSFC!$B$2:$O$24,,-1),,-1)</f>
        <v>400</v>
      </c>
      <c r="R370">
        <f t="shared" si="48"/>
        <v>1.5800173756756757</v>
      </c>
      <c r="S370">
        <f t="shared" si="52"/>
        <v>4.8038761578450746E-4</v>
      </c>
      <c r="T370">
        <f t="shared" si="53"/>
        <v>0.19215504631380298</v>
      </c>
      <c r="U370">
        <f t="shared" si="54"/>
        <v>47.539019020760037</v>
      </c>
    </row>
    <row r="371" spans="1:21">
      <c r="A371">
        <f t="shared" si="49"/>
        <v>370</v>
      </c>
      <c r="B371">
        <f t="shared" si="50"/>
        <v>8.2226171312482155</v>
      </c>
      <c r="C371" s="2">
        <f>Specification!$G$30</f>
        <v>109.96225200000001</v>
      </c>
      <c r="D371">
        <f>0.5*Specification!$K$4*Track!B371^2*Specification!$K$3*Specification!$K$2</f>
        <v>35.019795453938563</v>
      </c>
      <c r="E371">
        <v>0</v>
      </c>
      <c r="F371">
        <f>Specification!$C$23*9.81*SIN((E371*PI()/180))</f>
        <v>0</v>
      </c>
      <c r="G371" s="2">
        <f>IF(J371=1,VLOOKUP(K371,RPM!$E$2:$H$62,3,FALSE)-F371-E371-D371,IF(J371=2,VLOOKUP(K371,RPM!$H$2:$K$62,3,FALSE)-F371-E371-D371,IF(J371=3,VLOOKUP(K371,RPM!$K$2:$N$62,3,FALSE)-F371-E371-D371)))</f>
        <v>865.90337968970914</v>
      </c>
      <c r="H371" s="2">
        <f>IF(J371=1,Specification!$I$14,IF(J371=2,Specification!$I$15,IF(J371=3,Specification!$I$16)))</f>
        <v>580.58318951778165</v>
      </c>
      <c r="I371">
        <v>0</v>
      </c>
      <c r="J371">
        <v>2</v>
      </c>
      <c r="K371">
        <f>IF(J371=1,VLOOKUP(B371,RPM!$F$2:$H$62,3,TRUE),IF(J371=2,VLOOKUP(B371,RPM!$I$2:$K$62,3,TRUE),IF(J371=3,VLOOKUP(B371,RPM!$L$2:$N$62,3,TRUE))))</f>
        <v>3700</v>
      </c>
      <c r="L371">
        <f t="shared" si="51"/>
        <v>35.055692525435653</v>
      </c>
      <c r="M371">
        <f t="shared" si="46"/>
        <v>0</v>
      </c>
      <c r="N371">
        <f>VLOOKUP(K371,RPM!$A$2:$D$62,4,FALSE)</f>
        <v>19.06954054054054</v>
      </c>
      <c r="O371">
        <f>VLOOKUP(K371,RPM!$A$2:$D$62,3,FALSE)</f>
        <v>9.9</v>
      </c>
      <c r="P371">
        <f t="shared" si="47"/>
        <v>14.220156381081081</v>
      </c>
      <c r="Q371" cm="1">
        <f t="array" ref="Q371">_xlfn.XLOOKUP(O371,BSFC!$A$2:$A$24,_xlfn.XLOOKUP(K371,BSFC!$B$2:$O$2,BSFC!$B$2:$O$24,,-1),,-1)</f>
        <v>400</v>
      </c>
      <c r="R371">
        <f t="shared" si="48"/>
        <v>1.5800173756756757</v>
      </c>
      <c r="S371">
        <f t="shared" si="52"/>
        <v>4.8038761578450746E-4</v>
      </c>
      <c r="T371">
        <f t="shared" si="53"/>
        <v>0.19215504631380298</v>
      </c>
      <c r="U371">
        <f t="shared" si="54"/>
        <v>47.731174067073837</v>
      </c>
    </row>
    <row r="372" spans="1:21">
      <c r="A372">
        <f t="shared" si="49"/>
        <v>371</v>
      </c>
      <c r="B372">
        <f t="shared" si="50"/>
        <v>8.2226171312482155</v>
      </c>
      <c r="C372" s="2">
        <f>Specification!$G$30</f>
        <v>109.96225200000001</v>
      </c>
      <c r="D372">
        <f>0.5*Specification!$K$4*Track!B372^2*Specification!$K$3*Specification!$K$2</f>
        <v>35.019795453938563</v>
      </c>
      <c r="E372">
        <v>0</v>
      </c>
      <c r="F372">
        <f>Specification!$C$23*9.81*SIN((E372*PI()/180))</f>
        <v>0</v>
      </c>
      <c r="G372" s="2">
        <f>IF(J372=1,VLOOKUP(K372,RPM!$E$2:$H$62,3,FALSE)-F372-E372-D372,IF(J372=2,VLOOKUP(K372,RPM!$H$2:$K$62,3,FALSE)-F372-E372-D372,IF(J372=3,VLOOKUP(K372,RPM!$K$2:$N$62,3,FALSE)-F372-E372-D372)))</f>
        <v>865.90337968970914</v>
      </c>
      <c r="H372" s="2">
        <f>IF(J372=1,Specification!$I$14,IF(J372=2,Specification!$I$15,IF(J372=3,Specification!$I$16)))</f>
        <v>580.58318951778165</v>
      </c>
      <c r="I372">
        <v>0</v>
      </c>
      <c r="J372">
        <v>2</v>
      </c>
      <c r="K372">
        <f>IF(J372=1,VLOOKUP(B372,RPM!$F$2:$H$62,3,TRUE),IF(J372=2,VLOOKUP(B372,RPM!$I$2:$K$62,3,TRUE),IF(J372=3,VLOOKUP(B372,RPM!$L$2:$N$62,3,TRUE))))</f>
        <v>3700</v>
      </c>
      <c r="L372">
        <f t="shared" si="51"/>
        <v>35.177308305915048</v>
      </c>
      <c r="M372">
        <f t="shared" si="46"/>
        <v>0</v>
      </c>
      <c r="N372">
        <f>VLOOKUP(K372,RPM!$A$2:$D$62,4,FALSE)</f>
        <v>19.06954054054054</v>
      </c>
      <c r="O372">
        <f>VLOOKUP(K372,RPM!$A$2:$D$62,3,FALSE)</f>
        <v>9.9</v>
      </c>
      <c r="P372">
        <f t="shared" si="47"/>
        <v>14.220156381081081</v>
      </c>
      <c r="Q372" cm="1">
        <f t="array" ref="Q372">_xlfn.XLOOKUP(O372,BSFC!$A$2:$A$24,_xlfn.XLOOKUP(K372,BSFC!$B$2:$O$2,BSFC!$B$2:$O$24,,-1),,-1)</f>
        <v>400</v>
      </c>
      <c r="R372">
        <f t="shared" si="48"/>
        <v>1.5800173756756757</v>
      </c>
      <c r="S372">
        <f t="shared" si="52"/>
        <v>4.8038761578450746E-4</v>
      </c>
      <c r="T372">
        <f t="shared" si="53"/>
        <v>0.19215504631380298</v>
      </c>
      <c r="U372">
        <f t="shared" si="54"/>
        <v>47.923329113387638</v>
      </c>
    </row>
    <row r="373" spans="1:21">
      <c r="A373">
        <f t="shared" si="49"/>
        <v>372</v>
      </c>
      <c r="B373">
        <f t="shared" si="50"/>
        <v>8.2226171312482155</v>
      </c>
      <c r="C373" s="2">
        <f>Specification!$G$30</f>
        <v>109.96225200000001</v>
      </c>
      <c r="D373">
        <f>0.5*Specification!$K$4*Track!B373^2*Specification!$K$3*Specification!$K$2</f>
        <v>35.019795453938563</v>
      </c>
      <c r="E373">
        <v>0</v>
      </c>
      <c r="F373">
        <f>Specification!$C$23*9.81*SIN((E373*PI()/180))</f>
        <v>0</v>
      </c>
      <c r="G373" s="2">
        <f>IF(J373=1,VLOOKUP(K373,RPM!$E$2:$H$62,3,FALSE)-F373-E373-D373,IF(J373=2,VLOOKUP(K373,RPM!$H$2:$K$62,3,FALSE)-F373-E373-D373,IF(J373=3,VLOOKUP(K373,RPM!$K$2:$N$62,3,FALSE)-F373-E373-D373)))</f>
        <v>865.90337968970914</v>
      </c>
      <c r="H373" s="2">
        <f>IF(J373=1,Specification!$I$14,IF(J373=2,Specification!$I$15,IF(J373=3,Specification!$I$16)))</f>
        <v>580.58318951778165</v>
      </c>
      <c r="I373">
        <v>0</v>
      </c>
      <c r="J373">
        <v>2</v>
      </c>
      <c r="K373">
        <f>IF(J373=1,VLOOKUP(B373,RPM!$F$2:$H$62,3,TRUE),IF(J373=2,VLOOKUP(B373,RPM!$I$2:$K$62,3,TRUE),IF(J373=3,VLOOKUP(B373,RPM!$L$2:$N$62,3,TRUE))))</f>
        <v>3700</v>
      </c>
      <c r="L373">
        <f t="shared" si="51"/>
        <v>35.298924086394443</v>
      </c>
      <c r="M373">
        <f t="shared" si="46"/>
        <v>0</v>
      </c>
      <c r="N373">
        <f>VLOOKUP(K373,RPM!$A$2:$D$62,4,FALSE)</f>
        <v>19.06954054054054</v>
      </c>
      <c r="O373">
        <f>VLOOKUP(K373,RPM!$A$2:$D$62,3,FALSE)</f>
        <v>9.9</v>
      </c>
      <c r="P373">
        <f t="shared" si="47"/>
        <v>14.220156381081081</v>
      </c>
      <c r="Q373" cm="1">
        <f t="array" ref="Q373">_xlfn.XLOOKUP(O373,BSFC!$A$2:$A$24,_xlfn.XLOOKUP(K373,BSFC!$B$2:$O$2,BSFC!$B$2:$O$24,,-1),,-1)</f>
        <v>400</v>
      </c>
      <c r="R373">
        <f t="shared" si="48"/>
        <v>1.5800173756756757</v>
      </c>
      <c r="S373">
        <f t="shared" si="52"/>
        <v>4.8038761578450746E-4</v>
      </c>
      <c r="T373">
        <f t="shared" si="53"/>
        <v>0.19215504631380298</v>
      </c>
      <c r="U373">
        <f t="shared" si="54"/>
        <v>48.115484159701438</v>
      </c>
    </row>
    <row r="374" spans="1:21">
      <c r="A374">
        <f t="shared" si="49"/>
        <v>373</v>
      </c>
      <c r="B374">
        <f t="shared" si="50"/>
        <v>8.2226171312482155</v>
      </c>
      <c r="C374" s="2">
        <f>Specification!$G$30</f>
        <v>109.96225200000001</v>
      </c>
      <c r="D374">
        <f>0.5*Specification!$K$4*Track!B374^2*Specification!$K$3*Specification!$K$2</f>
        <v>35.019795453938563</v>
      </c>
      <c r="E374">
        <v>0</v>
      </c>
      <c r="F374">
        <f>Specification!$C$23*9.81*SIN((E374*PI()/180))</f>
        <v>0</v>
      </c>
      <c r="G374" s="2">
        <f>IF(J374=1,VLOOKUP(K374,RPM!$E$2:$H$62,3,FALSE)-F374-E374-D374,IF(J374=2,VLOOKUP(K374,RPM!$H$2:$K$62,3,FALSE)-F374-E374-D374,IF(J374=3,VLOOKUP(K374,RPM!$K$2:$N$62,3,FALSE)-F374-E374-D374)))</f>
        <v>865.90337968970914</v>
      </c>
      <c r="H374" s="2">
        <f>IF(J374=1,Specification!$I$14,IF(J374=2,Specification!$I$15,IF(J374=3,Specification!$I$16)))</f>
        <v>580.58318951778165</v>
      </c>
      <c r="I374">
        <v>0</v>
      </c>
      <c r="J374">
        <v>2</v>
      </c>
      <c r="K374">
        <f>IF(J374=1,VLOOKUP(B374,RPM!$F$2:$H$62,3,TRUE),IF(J374=2,VLOOKUP(B374,RPM!$I$2:$K$62,3,TRUE),IF(J374=3,VLOOKUP(B374,RPM!$L$2:$N$62,3,TRUE))))</f>
        <v>3700</v>
      </c>
      <c r="L374">
        <f t="shared" si="51"/>
        <v>35.420539866873838</v>
      </c>
      <c r="M374">
        <f t="shared" si="46"/>
        <v>0</v>
      </c>
      <c r="N374">
        <f>VLOOKUP(K374,RPM!$A$2:$D$62,4,FALSE)</f>
        <v>19.06954054054054</v>
      </c>
      <c r="O374">
        <f>VLOOKUP(K374,RPM!$A$2:$D$62,3,FALSE)</f>
        <v>9.9</v>
      </c>
      <c r="P374">
        <f t="shared" si="47"/>
        <v>14.220156381081081</v>
      </c>
      <c r="Q374" cm="1">
        <f t="array" ref="Q374">_xlfn.XLOOKUP(O374,BSFC!$A$2:$A$24,_xlfn.XLOOKUP(K374,BSFC!$B$2:$O$2,BSFC!$B$2:$O$24,,-1),,-1)</f>
        <v>400</v>
      </c>
      <c r="R374">
        <f t="shared" si="48"/>
        <v>1.5800173756756757</v>
      </c>
      <c r="S374">
        <f t="shared" si="52"/>
        <v>4.8038761578450746E-4</v>
      </c>
      <c r="T374">
        <f t="shared" si="53"/>
        <v>0.19215504631380298</v>
      </c>
      <c r="U374">
        <f t="shared" si="54"/>
        <v>48.307639206015239</v>
      </c>
    </row>
    <row r="375" spans="1:21">
      <c r="A375">
        <f t="shared" si="49"/>
        <v>374</v>
      </c>
      <c r="B375">
        <f t="shared" si="50"/>
        <v>8.2226171312482155</v>
      </c>
      <c r="C375" s="2">
        <f>Specification!$G$30</f>
        <v>109.96225200000001</v>
      </c>
      <c r="D375">
        <f>0.5*Specification!$K$4*Track!B375^2*Specification!$K$3*Specification!$K$2</f>
        <v>35.019795453938563</v>
      </c>
      <c r="E375">
        <v>0</v>
      </c>
      <c r="F375">
        <f>Specification!$C$23*9.81*SIN((E375*PI()/180))</f>
        <v>0</v>
      </c>
      <c r="G375" s="2">
        <f>IF(J375=1,VLOOKUP(K375,RPM!$E$2:$H$62,3,FALSE)-F375-E375-D375,IF(J375=2,VLOOKUP(K375,RPM!$H$2:$K$62,3,FALSE)-F375-E375-D375,IF(J375=3,VLOOKUP(K375,RPM!$K$2:$N$62,3,FALSE)-F375-E375-D375)))</f>
        <v>865.90337968970914</v>
      </c>
      <c r="H375" s="2">
        <f>IF(J375=1,Specification!$I$14,IF(J375=2,Specification!$I$15,IF(J375=3,Specification!$I$16)))</f>
        <v>580.58318951778165</v>
      </c>
      <c r="I375">
        <v>0</v>
      </c>
      <c r="J375">
        <v>2</v>
      </c>
      <c r="K375">
        <f>IF(J375=1,VLOOKUP(B375,RPM!$F$2:$H$62,3,TRUE),IF(J375=2,VLOOKUP(B375,RPM!$I$2:$K$62,3,TRUE),IF(J375=3,VLOOKUP(B375,RPM!$L$2:$N$62,3,TRUE))))</f>
        <v>3700</v>
      </c>
      <c r="L375">
        <f t="shared" si="51"/>
        <v>35.542155647353233</v>
      </c>
      <c r="M375">
        <f t="shared" si="46"/>
        <v>0</v>
      </c>
      <c r="N375">
        <f>VLOOKUP(K375,RPM!$A$2:$D$62,4,FALSE)</f>
        <v>19.06954054054054</v>
      </c>
      <c r="O375">
        <f>VLOOKUP(K375,RPM!$A$2:$D$62,3,FALSE)</f>
        <v>9.9</v>
      </c>
      <c r="P375">
        <f t="shared" si="47"/>
        <v>14.220156381081081</v>
      </c>
      <c r="Q375" cm="1">
        <f t="array" ref="Q375">_xlfn.XLOOKUP(O375,BSFC!$A$2:$A$24,_xlfn.XLOOKUP(K375,BSFC!$B$2:$O$2,BSFC!$B$2:$O$24,,-1),,-1)</f>
        <v>400</v>
      </c>
      <c r="R375">
        <f t="shared" si="48"/>
        <v>1.5800173756756757</v>
      </c>
      <c r="S375">
        <f t="shared" si="52"/>
        <v>4.8038761578450746E-4</v>
      </c>
      <c r="T375">
        <f t="shared" si="53"/>
        <v>0.19215504631380298</v>
      </c>
      <c r="U375">
        <f t="shared" si="54"/>
        <v>48.499794252329039</v>
      </c>
    </row>
    <row r="376" spans="1:21">
      <c r="A376">
        <f t="shared" si="49"/>
        <v>375</v>
      </c>
      <c r="B376">
        <f t="shared" si="50"/>
        <v>8.2226171312482155</v>
      </c>
      <c r="C376" s="2">
        <f>Specification!$G$30</f>
        <v>109.96225200000001</v>
      </c>
      <c r="D376">
        <f>0.5*Specification!$K$4*Track!B376^2*Specification!$K$3*Specification!$K$2</f>
        <v>35.019795453938563</v>
      </c>
      <c r="E376">
        <v>0</v>
      </c>
      <c r="F376">
        <f>Specification!$C$23*9.81*SIN((E376*PI()/180))</f>
        <v>0</v>
      </c>
      <c r="G376" s="2">
        <f>IF(J376=1,VLOOKUP(K376,RPM!$E$2:$H$62,3,FALSE)-F376-E376-D376,IF(J376=2,VLOOKUP(K376,RPM!$H$2:$K$62,3,FALSE)-F376-E376-D376,IF(J376=3,VLOOKUP(K376,RPM!$K$2:$N$62,3,FALSE)-F376-E376-D376)))</f>
        <v>865.90337968970914</v>
      </c>
      <c r="H376" s="2">
        <f>IF(J376=1,Specification!$I$14,IF(J376=2,Specification!$I$15,IF(J376=3,Specification!$I$16)))</f>
        <v>580.58318951778165</v>
      </c>
      <c r="I376">
        <v>0</v>
      </c>
      <c r="J376">
        <v>2</v>
      </c>
      <c r="K376">
        <f>IF(J376=1,VLOOKUP(B376,RPM!$F$2:$H$62,3,TRUE),IF(J376=2,VLOOKUP(B376,RPM!$I$2:$K$62,3,TRUE),IF(J376=3,VLOOKUP(B376,RPM!$L$2:$N$62,3,TRUE))))</f>
        <v>3700</v>
      </c>
      <c r="L376">
        <f t="shared" si="51"/>
        <v>35.663771427832629</v>
      </c>
      <c r="M376">
        <f t="shared" si="46"/>
        <v>0</v>
      </c>
      <c r="N376">
        <f>VLOOKUP(K376,RPM!$A$2:$D$62,4,FALSE)</f>
        <v>19.06954054054054</v>
      </c>
      <c r="O376">
        <f>VLOOKUP(K376,RPM!$A$2:$D$62,3,FALSE)</f>
        <v>9.9</v>
      </c>
      <c r="P376">
        <f t="shared" si="47"/>
        <v>14.220156381081081</v>
      </c>
      <c r="Q376" cm="1">
        <f t="array" ref="Q376">_xlfn.XLOOKUP(O376,BSFC!$A$2:$A$24,_xlfn.XLOOKUP(K376,BSFC!$B$2:$O$2,BSFC!$B$2:$O$24,,-1),,-1)</f>
        <v>400</v>
      </c>
      <c r="R376">
        <f t="shared" si="48"/>
        <v>1.5800173756756757</v>
      </c>
      <c r="S376">
        <f t="shared" si="52"/>
        <v>4.8038761578450746E-4</v>
      </c>
      <c r="T376">
        <f t="shared" si="53"/>
        <v>0.19215504631380298</v>
      </c>
      <c r="U376">
        <f t="shared" si="54"/>
        <v>48.691949298642839</v>
      </c>
    </row>
    <row r="377" spans="1:21">
      <c r="A377">
        <f t="shared" si="49"/>
        <v>376</v>
      </c>
      <c r="B377">
        <f t="shared" si="50"/>
        <v>8.2226171312482155</v>
      </c>
      <c r="C377" s="2">
        <f>Specification!$G$30</f>
        <v>109.96225200000001</v>
      </c>
      <c r="D377">
        <f>0.5*Specification!$K$4*Track!B377^2*Specification!$K$3*Specification!$K$2</f>
        <v>35.019795453938563</v>
      </c>
      <c r="E377">
        <v>0</v>
      </c>
      <c r="F377">
        <f>Specification!$C$23*9.81*SIN((E377*PI()/180))</f>
        <v>0</v>
      </c>
      <c r="G377" s="2">
        <f>IF(J377=1,VLOOKUP(K377,RPM!$E$2:$H$62,3,FALSE)-F377-E377-D377,IF(J377=2,VLOOKUP(K377,RPM!$H$2:$K$62,3,FALSE)-F377-E377-D377,IF(J377=3,VLOOKUP(K377,RPM!$K$2:$N$62,3,FALSE)-F377-E377-D377)))</f>
        <v>865.90337968970914</v>
      </c>
      <c r="H377" s="2">
        <f>IF(J377=1,Specification!$I$14,IF(J377=2,Specification!$I$15,IF(J377=3,Specification!$I$16)))</f>
        <v>580.58318951778165</v>
      </c>
      <c r="I377">
        <v>0</v>
      </c>
      <c r="J377">
        <v>2</v>
      </c>
      <c r="K377">
        <f>IF(J377=1,VLOOKUP(B377,RPM!$F$2:$H$62,3,TRUE),IF(J377=2,VLOOKUP(B377,RPM!$I$2:$K$62,3,TRUE),IF(J377=3,VLOOKUP(B377,RPM!$L$2:$N$62,3,TRUE))))</f>
        <v>3700</v>
      </c>
      <c r="L377">
        <f t="shared" si="51"/>
        <v>35.785387208312024</v>
      </c>
      <c r="M377">
        <f t="shared" si="46"/>
        <v>0</v>
      </c>
      <c r="N377">
        <f>VLOOKUP(K377,RPM!$A$2:$D$62,4,FALSE)</f>
        <v>19.06954054054054</v>
      </c>
      <c r="O377">
        <f>VLOOKUP(K377,RPM!$A$2:$D$62,3,FALSE)</f>
        <v>9.9</v>
      </c>
      <c r="P377">
        <f t="shared" si="47"/>
        <v>14.220156381081081</v>
      </c>
      <c r="Q377" cm="1">
        <f t="array" ref="Q377">_xlfn.XLOOKUP(O377,BSFC!$A$2:$A$24,_xlfn.XLOOKUP(K377,BSFC!$B$2:$O$2,BSFC!$B$2:$O$24,,-1),,-1)</f>
        <v>400</v>
      </c>
      <c r="R377">
        <f t="shared" si="48"/>
        <v>1.5800173756756757</v>
      </c>
      <c r="S377">
        <f t="shared" si="52"/>
        <v>4.8038761578450746E-4</v>
      </c>
      <c r="T377">
        <f t="shared" si="53"/>
        <v>0.19215504631380298</v>
      </c>
      <c r="U377">
        <f t="shared" si="54"/>
        <v>48.88410434495664</v>
      </c>
    </row>
    <row r="378" spans="1:21">
      <c r="A378">
        <f t="shared" si="49"/>
        <v>377</v>
      </c>
      <c r="B378">
        <f t="shared" si="50"/>
        <v>8.2226171312482155</v>
      </c>
      <c r="C378" s="2">
        <f>Specification!$G$30</f>
        <v>109.96225200000001</v>
      </c>
      <c r="D378">
        <f>0.5*Specification!$K$4*Track!B378^2*Specification!$K$3*Specification!$K$2</f>
        <v>35.019795453938563</v>
      </c>
      <c r="E378">
        <v>0</v>
      </c>
      <c r="F378">
        <f>Specification!$C$23*9.81*SIN((E378*PI()/180))</f>
        <v>0</v>
      </c>
      <c r="G378" s="2">
        <f>IF(J378=1,VLOOKUP(K378,RPM!$E$2:$H$62,3,FALSE)-F378-E378-D378,IF(J378=2,VLOOKUP(K378,RPM!$H$2:$K$62,3,FALSE)-F378-E378-D378,IF(J378=3,VLOOKUP(K378,RPM!$K$2:$N$62,3,FALSE)-F378-E378-D378)))</f>
        <v>865.90337968970914</v>
      </c>
      <c r="H378" s="2">
        <f>IF(J378=1,Specification!$I$14,IF(J378=2,Specification!$I$15,IF(J378=3,Specification!$I$16)))</f>
        <v>580.58318951778165</v>
      </c>
      <c r="I378">
        <v>0</v>
      </c>
      <c r="J378">
        <v>2</v>
      </c>
      <c r="K378">
        <f>IF(J378=1,VLOOKUP(B378,RPM!$F$2:$H$62,3,TRUE),IF(J378=2,VLOOKUP(B378,RPM!$I$2:$K$62,3,TRUE),IF(J378=3,VLOOKUP(B378,RPM!$L$2:$N$62,3,TRUE))))</f>
        <v>3700</v>
      </c>
      <c r="L378">
        <f t="shared" si="51"/>
        <v>35.907002988791419</v>
      </c>
      <c r="M378">
        <f t="shared" si="46"/>
        <v>0</v>
      </c>
      <c r="N378">
        <f>VLOOKUP(K378,RPM!$A$2:$D$62,4,FALSE)</f>
        <v>19.06954054054054</v>
      </c>
      <c r="O378">
        <f>VLOOKUP(K378,RPM!$A$2:$D$62,3,FALSE)</f>
        <v>9.9</v>
      </c>
      <c r="P378">
        <f t="shared" si="47"/>
        <v>14.220156381081081</v>
      </c>
      <c r="Q378" cm="1">
        <f t="array" ref="Q378">_xlfn.XLOOKUP(O378,BSFC!$A$2:$A$24,_xlfn.XLOOKUP(K378,BSFC!$B$2:$O$2,BSFC!$B$2:$O$24,,-1),,-1)</f>
        <v>400</v>
      </c>
      <c r="R378">
        <f t="shared" si="48"/>
        <v>1.5800173756756757</v>
      </c>
      <c r="S378">
        <f t="shared" si="52"/>
        <v>4.8038761578450746E-4</v>
      </c>
      <c r="T378">
        <f t="shared" si="53"/>
        <v>0.19215504631380298</v>
      </c>
      <c r="U378">
        <f t="shared" si="54"/>
        <v>49.07625939127044</v>
      </c>
    </row>
    <row r="379" spans="1:21">
      <c r="A379">
        <f t="shared" si="49"/>
        <v>378</v>
      </c>
      <c r="B379">
        <f t="shared" si="50"/>
        <v>8.2226171312482155</v>
      </c>
      <c r="C379" s="2">
        <f>Specification!$G$30</f>
        <v>109.96225200000001</v>
      </c>
      <c r="D379">
        <f>0.5*Specification!$K$4*Track!B379^2*Specification!$K$3*Specification!$K$2</f>
        <v>35.019795453938563</v>
      </c>
      <c r="E379">
        <v>0</v>
      </c>
      <c r="F379">
        <f>Specification!$C$23*9.81*SIN((E379*PI()/180))</f>
        <v>0</v>
      </c>
      <c r="G379" s="2">
        <f>IF(J379=1,VLOOKUP(K379,RPM!$E$2:$H$62,3,FALSE)-F379-E379-D379,IF(J379=2,VLOOKUP(K379,RPM!$H$2:$K$62,3,FALSE)-F379-E379-D379,IF(J379=3,VLOOKUP(K379,RPM!$K$2:$N$62,3,FALSE)-F379-E379-D379)))</f>
        <v>865.90337968970914</v>
      </c>
      <c r="H379" s="2">
        <f>IF(J379=1,Specification!$I$14,IF(J379=2,Specification!$I$15,IF(J379=3,Specification!$I$16)))</f>
        <v>580.58318951778165</v>
      </c>
      <c r="I379">
        <v>0</v>
      </c>
      <c r="J379">
        <v>2</v>
      </c>
      <c r="K379">
        <f>IF(J379=1,VLOOKUP(B379,RPM!$F$2:$H$62,3,TRUE),IF(J379=2,VLOOKUP(B379,RPM!$I$2:$K$62,3,TRUE),IF(J379=3,VLOOKUP(B379,RPM!$L$2:$N$62,3,TRUE))))</f>
        <v>3700</v>
      </c>
      <c r="L379">
        <f t="shared" si="51"/>
        <v>36.028618769270814</v>
      </c>
      <c r="M379">
        <f t="shared" si="46"/>
        <v>0</v>
      </c>
      <c r="N379">
        <f>VLOOKUP(K379,RPM!$A$2:$D$62,4,FALSE)</f>
        <v>19.06954054054054</v>
      </c>
      <c r="O379">
        <f>VLOOKUP(K379,RPM!$A$2:$D$62,3,FALSE)</f>
        <v>9.9</v>
      </c>
      <c r="P379">
        <f t="shared" si="47"/>
        <v>14.220156381081081</v>
      </c>
      <c r="Q379" cm="1">
        <f t="array" ref="Q379">_xlfn.XLOOKUP(O379,BSFC!$A$2:$A$24,_xlfn.XLOOKUP(K379,BSFC!$B$2:$O$2,BSFC!$B$2:$O$24,,-1),,-1)</f>
        <v>400</v>
      </c>
      <c r="R379">
        <f t="shared" si="48"/>
        <v>1.5800173756756757</v>
      </c>
      <c r="S379">
        <f t="shared" si="52"/>
        <v>4.8038761578450746E-4</v>
      </c>
      <c r="T379">
        <f t="shared" si="53"/>
        <v>0.19215504631380298</v>
      </c>
      <c r="U379">
        <f t="shared" si="54"/>
        <v>49.268414437584241</v>
      </c>
    </row>
    <row r="380" spans="1:21">
      <c r="A380">
        <f t="shared" si="49"/>
        <v>379</v>
      </c>
      <c r="B380">
        <f t="shared" si="50"/>
        <v>8.2226171312482155</v>
      </c>
      <c r="C380" s="2">
        <f>Specification!$G$30</f>
        <v>109.96225200000001</v>
      </c>
      <c r="D380">
        <f>0.5*Specification!$K$4*Track!B380^2*Specification!$K$3*Specification!$K$2</f>
        <v>35.019795453938563</v>
      </c>
      <c r="E380">
        <v>0</v>
      </c>
      <c r="F380">
        <f>Specification!$C$23*9.81*SIN((E380*PI()/180))</f>
        <v>0</v>
      </c>
      <c r="G380" s="2">
        <f>IF(J380=1,VLOOKUP(K380,RPM!$E$2:$H$62,3,FALSE)-F380-E380-D380,IF(J380=2,VLOOKUP(K380,RPM!$H$2:$K$62,3,FALSE)-F380-E380-D380,IF(J380=3,VLOOKUP(K380,RPM!$K$2:$N$62,3,FALSE)-F380-E380-D380)))</f>
        <v>865.90337968970914</v>
      </c>
      <c r="H380" s="2">
        <f>IF(J380=1,Specification!$I$14,IF(J380=2,Specification!$I$15,IF(J380=3,Specification!$I$16)))</f>
        <v>580.58318951778165</v>
      </c>
      <c r="I380">
        <v>0</v>
      </c>
      <c r="J380">
        <v>2</v>
      </c>
      <c r="K380">
        <f>IF(J380=1,VLOOKUP(B380,RPM!$F$2:$H$62,3,TRUE),IF(J380=2,VLOOKUP(B380,RPM!$I$2:$K$62,3,TRUE),IF(J380=3,VLOOKUP(B380,RPM!$L$2:$N$62,3,TRUE))))</f>
        <v>3700</v>
      </c>
      <c r="L380">
        <f t="shared" si="51"/>
        <v>36.150234549750209</v>
      </c>
      <c r="M380">
        <f t="shared" si="46"/>
        <v>0</v>
      </c>
      <c r="N380">
        <f>VLOOKUP(K380,RPM!$A$2:$D$62,4,FALSE)</f>
        <v>19.06954054054054</v>
      </c>
      <c r="O380">
        <f>VLOOKUP(K380,RPM!$A$2:$D$62,3,FALSE)</f>
        <v>9.9</v>
      </c>
      <c r="P380">
        <f t="shared" si="47"/>
        <v>14.220156381081081</v>
      </c>
      <c r="Q380" cm="1">
        <f t="array" ref="Q380">_xlfn.XLOOKUP(O380,BSFC!$A$2:$A$24,_xlfn.XLOOKUP(K380,BSFC!$B$2:$O$2,BSFC!$B$2:$O$24,,-1),,-1)</f>
        <v>400</v>
      </c>
      <c r="R380">
        <f t="shared" si="48"/>
        <v>1.5800173756756757</v>
      </c>
      <c r="S380">
        <f t="shared" si="52"/>
        <v>4.8038761578450746E-4</v>
      </c>
      <c r="T380">
        <f t="shared" si="53"/>
        <v>0.19215504631380298</v>
      </c>
      <c r="U380">
        <f t="shared" si="54"/>
        <v>49.460569483898041</v>
      </c>
    </row>
    <row r="381" spans="1:21">
      <c r="A381">
        <f t="shared" si="49"/>
        <v>380</v>
      </c>
      <c r="B381">
        <f t="shared" si="50"/>
        <v>8.2226171312482155</v>
      </c>
      <c r="C381" s="2">
        <f>Specification!$G$30</f>
        <v>109.96225200000001</v>
      </c>
      <c r="D381">
        <f>0.5*Specification!$K$4*Track!B381^2*Specification!$K$3*Specification!$K$2</f>
        <v>35.019795453938563</v>
      </c>
      <c r="E381">
        <v>0</v>
      </c>
      <c r="F381">
        <f>Specification!$C$23*9.81*SIN((E381*PI()/180))</f>
        <v>0</v>
      </c>
      <c r="G381" s="2">
        <f>IF(J381=1,VLOOKUP(K381,RPM!$E$2:$H$62,3,FALSE)-F381-E381-D381,IF(J381=2,VLOOKUP(K381,RPM!$H$2:$K$62,3,FALSE)-F381-E381-D381,IF(J381=3,VLOOKUP(K381,RPM!$K$2:$N$62,3,FALSE)-F381-E381-D381)))</f>
        <v>865.90337968970914</v>
      </c>
      <c r="H381" s="2">
        <f>IF(J381=1,Specification!$I$14,IF(J381=2,Specification!$I$15,IF(J381=3,Specification!$I$16)))</f>
        <v>580.58318951778165</v>
      </c>
      <c r="I381">
        <v>0</v>
      </c>
      <c r="J381">
        <v>2</v>
      </c>
      <c r="K381">
        <f>IF(J381=1,VLOOKUP(B381,RPM!$F$2:$H$62,3,TRUE),IF(J381=2,VLOOKUP(B381,RPM!$I$2:$K$62,3,TRUE),IF(J381=3,VLOOKUP(B381,RPM!$L$2:$N$62,3,TRUE))))</f>
        <v>3700</v>
      </c>
      <c r="L381">
        <f t="shared" si="51"/>
        <v>36.271850330229604</v>
      </c>
      <c r="M381">
        <f t="shared" si="46"/>
        <v>0</v>
      </c>
      <c r="N381">
        <f>VLOOKUP(K381,RPM!$A$2:$D$62,4,FALSE)</f>
        <v>19.06954054054054</v>
      </c>
      <c r="O381">
        <f>VLOOKUP(K381,RPM!$A$2:$D$62,3,FALSE)</f>
        <v>9.9</v>
      </c>
      <c r="P381">
        <f t="shared" si="47"/>
        <v>14.220156381081081</v>
      </c>
      <c r="Q381" cm="1">
        <f t="array" ref="Q381">_xlfn.XLOOKUP(O381,BSFC!$A$2:$A$24,_xlfn.XLOOKUP(K381,BSFC!$B$2:$O$2,BSFC!$B$2:$O$24,,-1),,-1)</f>
        <v>400</v>
      </c>
      <c r="R381">
        <f t="shared" si="48"/>
        <v>1.5800173756756757</v>
      </c>
      <c r="S381">
        <f t="shared" si="52"/>
        <v>4.8038761578450746E-4</v>
      </c>
      <c r="T381">
        <f t="shared" si="53"/>
        <v>0.19215504631380298</v>
      </c>
      <c r="U381">
        <f t="shared" si="54"/>
        <v>49.652724530211842</v>
      </c>
    </row>
    <row r="382" spans="1:21">
      <c r="A382">
        <f t="shared" si="49"/>
        <v>381</v>
      </c>
      <c r="B382">
        <f t="shared" si="50"/>
        <v>8.2226171312482155</v>
      </c>
      <c r="C382" s="2">
        <f>Specification!$G$30</f>
        <v>109.96225200000001</v>
      </c>
      <c r="D382">
        <f>0.5*Specification!$K$4*Track!B382^2*Specification!$K$3*Specification!$K$2</f>
        <v>35.019795453938563</v>
      </c>
      <c r="E382">
        <v>0</v>
      </c>
      <c r="F382">
        <f>Specification!$C$23*9.81*SIN((E382*PI()/180))</f>
        <v>0</v>
      </c>
      <c r="G382" s="2">
        <f>IF(J382=1,VLOOKUP(K382,RPM!$E$2:$H$62,3,FALSE)-F382-E382-D382,IF(J382=2,VLOOKUP(K382,RPM!$H$2:$K$62,3,FALSE)-F382-E382-D382,IF(J382=3,VLOOKUP(K382,RPM!$K$2:$N$62,3,FALSE)-F382-E382-D382)))</f>
        <v>865.90337968970914</v>
      </c>
      <c r="H382" s="2">
        <f>IF(J382=1,Specification!$I$14,IF(J382=2,Specification!$I$15,IF(J382=3,Specification!$I$16)))</f>
        <v>580.58318951778165</v>
      </c>
      <c r="I382">
        <v>0</v>
      </c>
      <c r="J382">
        <v>2</v>
      </c>
      <c r="K382">
        <f>IF(J382=1,VLOOKUP(B382,RPM!$F$2:$H$62,3,TRUE),IF(J382=2,VLOOKUP(B382,RPM!$I$2:$K$62,3,TRUE),IF(J382=3,VLOOKUP(B382,RPM!$L$2:$N$62,3,TRUE))))</f>
        <v>3700</v>
      </c>
      <c r="L382">
        <f t="shared" si="51"/>
        <v>36.393466110708999</v>
      </c>
      <c r="M382">
        <f t="shared" si="46"/>
        <v>0</v>
      </c>
      <c r="N382">
        <f>VLOOKUP(K382,RPM!$A$2:$D$62,4,FALSE)</f>
        <v>19.06954054054054</v>
      </c>
      <c r="O382">
        <f>VLOOKUP(K382,RPM!$A$2:$D$62,3,FALSE)</f>
        <v>9.9</v>
      </c>
      <c r="P382">
        <f t="shared" si="47"/>
        <v>14.220156381081081</v>
      </c>
      <c r="Q382" cm="1">
        <f t="array" ref="Q382">_xlfn.XLOOKUP(O382,BSFC!$A$2:$A$24,_xlfn.XLOOKUP(K382,BSFC!$B$2:$O$2,BSFC!$B$2:$O$24,,-1),,-1)</f>
        <v>400</v>
      </c>
      <c r="R382">
        <f t="shared" si="48"/>
        <v>1.5800173756756757</v>
      </c>
      <c r="S382">
        <f t="shared" si="52"/>
        <v>4.8038761578450746E-4</v>
      </c>
      <c r="T382">
        <f t="shared" si="53"/>
        <v>0.19215504631380298</v>
      </c>
      <c r="U382">
        <f t="shared" si="54"/>
        <v>49.844879576525642</v>
      </c>
    </row>
    <row r="383" spans="1:21">
      <c r="A383">
        <f t="shared" si="49"/>
        <v>382</v>
      </c>
      <c r="B383">
        <f t="shared" si="50"/>
        <v>8.2226171312482155</v>
      </c>
      <c r="C383" s="2">
        <f>Specification!$G$30</f>
        <v>109.96225200000001</v>
      </c>
      <c r="D383">
        <f>0.5*Specification!$K$4*Track!B383^2*Specification!$K$3*Specification!$K$2</f>
        <v>35.019795453938563</v>
      </c>
      <c r="E383">
        <v>0</v>
      </c>
      <c r="F383">
        <f>Specification!$C$23*9.81*SIN((E383*PI()/180))</f>
        <v>0</v>
      </c>
      <c r="G383" s="2">
        <f>IF(J383=1,VLOOKUP(K383,RPM!$E$2:$H$62,3,FALSE)-F383-E383-D383,IF(J383=2,VLOOKUP(K383,RPM!$H$2:$K$62,3,FALSE)-F383-E383-D383,IF(J383=3,VLOOKUP(K383,RPM!$K$2:$N$62,3,FALSE)-F383-E383-D383)))</f>
        <v>865.90337968970914</v>
      </c>
      <c r="H383" s="2">
        <f>IF(J383=1,Specification!$I$14,IF(J383=2,Specification!$I$15,IF(J383=3,Specification!$I$16)))</f>
        <v>580.58318951778165</v>
      </c>
      <c r="I383">
        <v>0</v>
      </c>
      <c r="J383">
        <v>2</v>
      </c>
      <c r="K383">
        <f>IF(J383=1,VLOOKUP(B383,RPM!$F$2:$H$62,3,TRUE),IF(J383=2,VLOOKUP(B383,RPM!$I$2:$K$62,3,TRUE),IF(J383=3,VLOOKUP(B383,RPM!$L$2:$N$62,3,TRUE))))</f>
        <v>3700</v>
      </c>
      <c r="L383">
        <f t="shared" si="51"/>
        <v>36.515081891188395</v>
      </c>
      <c r="M383">
        <f t="shared" si="46"/>
        <v>0</v>
      </c>
      <c r="N383">
        <f>VLOOKUP(K383,RPM!$A$2:$D$62,4,FALSE)</f>
        <v>19.06954054054054</v>
      </c>
      <c r="O383">
        <f>VLOOKUP(K383,RPM!$A$2:$D$62,3,FALSE)</f>
        <v>9.9</v>
      </c>
      <c r="P383">
        <f t="shared" si="47"/>
        <v>14.220156381081081</v>
      </c>
      <c r="Q383" cm="1">
        <f t="array" ref="Q383">_xlfn.XLOOKUP(O383,BSFC!$A$2:$A$24,_xlfn.XLOOKUP(K383,BSFC!$B$2:$O$2,BSFC!$B$2:$O$24,,-1),,-1)</f>
        <v>400</v>
      </c>
      <c r="R383">
        <f t="shared" si="48"/>
        <v>1.5800173756756757</v>
      </c>
      <c r="S383">
        <f t="shared" si="52"/>
        <v>4.8038761578450746E-4</v>
      </c>
      <c r="T383">
        <f t="shared" si="53"/>
        <v>0.19215504631380298</v>
      </c>
      <c r="U383">
        <f t="shared" si="54"/>
        <v>50.037034622839442</v>
      </c>
    </row>
    <row r="384" spans="1:21">
      <c r="A384">
        <f t="shared" si="49"/>
        <v>383</v>
      </c>
      <c r="B384">
        <f t="shared" si="50"/>
        <v>8.2226171312482155</v>
      </c>
      <c r="C384" s="2">
        <f>Specification!$G$30</f>
        <v>109.96225200000001</v>
      </c>
      <c r="D384">
        <f>0.5*Specification!$K$4*Track!B384^2*Specification!$K$3*Specification!$K$2</f>
        <v>35.019795453938563</v>
      </c>
      <c r="E384">
        <v>0</v>
      </c>
      <c r="F384">
        <f>Specification!$C$23*9.81*SIN((E384*PI()/180))</f>
        <v>0</v>
      </c>
      <c r="G384" s="2">
        <f>IF(J384=1,VLOOKUP(K384,RPM!$E$2:$H$62,3,FALSE)-F384-E384-D384,IF(J384=2,VLOOKUP(K384,RPM!$H$2:$K$62,3,FALSE)-F384-E384-D384,IF(J384=3,VLOOKUP(K384,RPM!$K$2:$N$62,3,FALSE)-F384-E384-D384)))</f>
        <v>865.90337968970914</v>
      </c>
      <c r="H384" s="2">
        <f>IF(J384=1,Specification!$I$14,IF(J384=2,Specification!$I$15,IF(J384=3,Specification!$I$16)))</f>
        <v>580.58318951778165</v>
      </c>
      <c r="I384">
        <v>0</v>
      </c>
      <c r="J384">
        <v>2</v>
      </c>
      <c r="K384">
        <f>IF(J384=1,VLOOKUP(B384,RPM!$F$2:$H$62,3,TRUE),IF(J384=2,VLOOKUP(B384,RPM!$I$2:$K$62,3,TRUE),IF(J384=3,VLOOKUP(B384,RPM!$L$2:$N$62,3,TRUE))))</f>
        <v>3700</v>
      </c>
      <c r="L384">
        <f t="shared" si="51"/>
        <v>36.63669767166779</v>
      </c>
      <c r="M384">
        <f t="shared" si="46"/>
        <v>0</v>
      </c>
      <c r="N384">
        <f>VLOOKUP(K384,RPM!$A$2:$D$62,4,FALSE)</f>
        <v>19.06954054054054</v>
      </c>
      <c r="O384">
        <f>VLOOKUP(K384,RPM!$A$2:$D$62,3,FALSE)</f>
        <v>9.9</v>
      </c>
      <c r="P384">
        <f t="shared" si="47"/>
        <v>14.220156381081081</v>
      </c>
      <c r="Q384" cm="1">
        <f t="array" ref="Q384">_xlfn.XLOOKUP(O384,BSFC!$A$2:$A$24,_xlfn.XLOOKUP(K384,BSFC!$B$2:$O$2,BSFC!$B$2:$O$24,,-1),,-1)</f>
        <v>400</v>
      </c>
      <c r="R384">
        <f t="shared" si="48"/>
        <v>1.5800173756756757</v>
      </c>
      <c r="S384">
        <f t="shared" si="52"/>
        <v>4.8038761578450746E-4</v>
      </c>
      <c r="T384">
        <f t="shared" si="53"/>
        <v>0.19215504631380298</v>
      </c>
      <c r="U384">
        <f t="shared" si="54"/>
        <v>50.229189669153243</v>
      </c>
    </row>
    <row r="385" spans="1:21">
      <c r="A385">
        <f t="shared" si="49"/>
        <v>384</v>
      </c>
      <c r="B385">
        <f t="shared" si="50"/>
        <v>8.2226171312482155</v>
      </c>
      <c r="C385" s="2">
        <f>Specification!$G$30</f>
        <v>109.96225200000001</v>
      </c>
      <c r="D385">
        <f>0.5*Specification!$K$4*Track!B385^2*Specification!$K$3*Specification!$K$2</f>
        <v>35.019795453938563</v>
      </c>
      <c r="E385">
        <v>0</v>
      </c>
      <c r="F385">
        <f>Specification!$C$23*9.81*SIN((E385*PI()/180))</f>
        <v>0</v>
      </c>
      <c r="G385" s="2">
        <f>IF(J385=1,VLOOKUP(K385,RPM!$E$2:$H$62,3,FALSE)-F385-E385-D385,IF(J385=2,VLOOKUP(K385,RPM!$H$2:$K$62,3,FALSE)-F385-E385-D385,IF(J385=3,VLOOKUP(K385,RPM!$K$2:$N$62,3,FALSE)-F385-E385-D385)))</f>
        <v>865.90337968970914</v>
      </c>
      <c r="H385" s="2">
        <f>IF(J385=1,Specification!$I$14,IF(J385=2,Specification!$I$15,IF(J385=3,Specification!$I$16)))</f>
        <v>580.58318951778165</v>
      </c>
      <c r="I385">
        <v>0</v>
      </c>
      <c r="J385">
        <v>2</v>
      </c>
      <c r="K385">
        <f>IF(J385=1,VLOOKUP(B385,RPM!$F$2:$H$62,3,TRUE),IF(J385=2,VLOOKUP(B385,RPM!$I$2:$K$62,3,TRUE),IF(J385=3,VLOOKUP(B385,RPM!$L$2:$N$62,3,TRUE))))</f>
        <v>3700</v>
      </c>
      <c r="L385">
        <f t="shared" si="51"/>
        <v>36.758313452147185</v>
      </c>
      <c r="M385">
        <f t="shared" si="46"/>
        <v>0</v>
      </c>
      <c r="N385">
        <f>VLOOKUP(K385,RPM!$A$2:$D$62,4,FALSE)</f>
        <v>19.06954054054054</v>
      </c>
      <c r="O385">
        <f>VLOOKUP(K385,RPM!$A$2:$D$62,3,FALSE)</f>
        <v>9.9</v>
      </c>
      <c r="P385">
        <f t="shared" si="47"/>
        <v>14.220156381081081</v>
      </c>
      <c r="Q385" cm="1">
        <f t="array" ref="Q385">_xlfn.XLOOKUP(O385,BSFC!$A$2:$A$24,_xlfn.XLOOKUP(K385,BSFC!$B$2:$O$2,BSFC!$B$2:$O$24,,-1),,-1)</f>
        <v>400</v>
      </c>
      <c r="R385">
        <f t="shared" si="48"/>
        <v>1.5800173756756757</v>
      </c>
      <c r="S385">
        <f t="shared" si="52"/>
        <v>4.8038761578450746E-4</v>
      </c>
      <c r="T385">
        <f t="shared" si="53"/>
        <v>0.19215504631380298</v>
      </c>
      <c r="U385">
        <f t="shared" si="54"/>
        <v>50.421344715467043</v>
      </c>
    </row>
    <row r="386" spans="1:21">
      <c r="A386">
        <f t="shared" si="49"/>
        <v>385</v>
      </c>
      <c r="B386">
        <f t="shared" si="50"/>
        <v>8.2226171312482155</v>
      </c>
      <c r="C386" s="2">
        <f>Specification!$G$30</f>
        <v>109.96225200000001</v>
      </c>
      <c r="D386">
        <f>0.5*Specification!$K$4*Track!B386^2*Specification!$K$3*Specification!$K$2</f>
        <v>35.019795453938563</v>
      </c>
      <c r="E386">
        <v>0</v>
      </c>
      <c r="F386">
        <f>Specification!$C$23*9.81*SIN((E386*PI()/180))</f>
        <v>0</v>
      </c>
      <c r="G386" s="2">
        <f>IF(J386=1,VLOOKUP(K386,RPM!$E$2:$H$62,3,FALSE)-F386-E386-D386,IF(J386=2,VLOOKUP(K386,RPM!$H$2:$K$62,3,FALSE)-F386-E386-D386,IF(J386=3,VLOOKUP(K386,RPM!$K$2:$N$62,3,FALSE)-F386-E386-D386)))</f>
        <v>865.90337968970914</v>
      </c>
      <c r="H386" s="2">
        <f>IF(J386=1,Specification!$I$14,IF(J386=2,Specification!$I$15,IF(J386=3,Specification!$I$16)))</f>
        <v>580.58318951778165</v>
      </c>
      <c r="I386">
        <v>0</v>
      </c>
      <c r="J386">
        <v>2</v>
      </c>
      <c r="K386">
        <f>IF(J386=1,VLOOKUP(B386,RPM!$F$2:$H$62,3,TRUE),IF(J386=2,VLOOKUP(B386,RPM!$I$2:$K$62,3,TRUE),IF(J386=3,VLOOKUP(B386,RPM!$L$2:$N$62,3,TRUE))))</f>
        <v>3700</v>
      </c>
      <c r="L386">
        <f t="shared" si="51"/>
        <v>36.87992923262658</v>
      </c>
      <c r="M386">
        <f t="shared" ref="M386:M449" si="55">TAN(E386*PI()/180)+M385</f>
        <v>0</v>
      </c>
      <c r="N386">
        <f>VLOOKUP(K386,RPM!$A$2:$D$62,4,FALSE)</f>
        <v>19.06954054054054</v>
      </c>
      <c r="O386">
        <f>VLOOKUP(K386,RPM!$A$2:$D$62,3,FALSE)</f>
        <v>9.9</v>
      </c>
      <c r="P386">
        <f t="shared" si="47"/>
        <v>14.220156381081081</v>
      </c>
      <c r="Q386" cm="1">
        <f t="array" ref="Q386">_xlfn.XLOOKUP(O386,BSFC!$A$2:$A$24,_xlfn.XLOOKUP(K386,BSFC!$B$2:$O$2,BSFC!$B$2:$O$24,,-1),,-1)</f>
        <v>400</v>
      </c>
      <c r="R386">
        <f t="shared" si="48"/>
        <v>1.5800173756756757</v>
      </c>
      <c r="S386">
        <f t="shared" si="52"/>
        <v>4.8038761578450746E-4</v>
      </c>
      <c r="T386">
        <f t="shared" si="53"/>
        <v>0.19215504631380298</v>
      </c>
      <c r="U386">
        <f t="shared" si="54"/>
        <v>50.613499761780844</v>
      </c>
    </row>
    <row r="387" spans="1:21">
      <c r="A387">
        <f t="shared" si="49"/>
        <v>386</v>
      </c>
      <c r="B387">
        <f t="shared" si="50"/>
        <v>8.2226171312482155</v>
      </c>
      <c r="C387" s="2">
        <f>Specification!$G$30</f>
        <v>109.96225200000001</v>
      </c>
      <c r="D387">
        <f>0.5*Specification!$K$4*Track!B387^2*Specification!$K$3*Specification!$K$2</f>
        <v>35.019795453938563</v>
      </c>
      <c r="E387">
        <v>0</v>
      </c>
      <c r="F387">
        <f>Specification!$C$23*9.81*SIN((E387*PI()/180))</f>
        <v>0</v>
      </c>
      <c r="G387" s="2">
        <f>IF(J387=1,VLOOKUP(K387,RPM!$E$2:$H$62,3,FALSE)-F387-E387-D387,IF(J387=2,VLOOKUP(K387,RPM!$H$2:$K$62,3,FALSE)-F387-E387-D387,IF(J387=3,VLOOKUP(K387,RPM!$K$2:$N$62,3,FALSE)-F387-E387-D387)))</f>
        <v>865.90337968970914</v>
      </c>
      <c r="H387" s="2">
        <f>IF(J387=1,Specification!$I$14,IF(J387=2,Specification!$I$15,IF(J387=3,Specification!$I$16)))</f>
        <v>580.58318951778165</v>
      </c>
      <c r="I387">
        <v>0</v>
      </c>
      <c r="J387">
        <v>2</v>
      </c>
      <c r="K387">
        <f>IF(J387=1,VLOOKUP(B387,RPM!$F$2:$H$62,3,TRUE),IF(J387=2,VLOOKUP(B387,RPM!$I$2:$K$62,3,TRUE),IF(J387=3,VLOOKUP(B387,RPM!$L$2:$N$62,3,TRUE))))</f>
        <v>3700</v>
      </c>
      <c r="L387">
        <f t="shared" si="51"/>
        <v>37.001545013105975</v>
      </c>
      <c r="M387">
        <f t="shared" si="55"/>
        <v>0</v>
      </c>
      <c r="N387">
        <f>VLOOKUP(K387,RPM!$A$2:$D$62,4,FALSE)</f>
        <v>19.06954054054054</v>
      </c>
      <c r="O387">
        <f>VLOOKUP(K387,RPM!$A$2:$D$62,3,FALSE)</f>
        <v>9.9</v>
      </c>
      <c r="P387">
        <f t="shared" ref="P387:P450" si="56">N387*0.7457</f>
        <v>14.220156381081081</v>
      </c>
      <c r="Q387" cm="1">
        <f t="array" ref="Q387">_xlfn.XLOOKUP(O387,BSFC!$A$2:$A$24,_xlfn.XLOOKUP(K387,BSFC!$B$2:$O$2,BSFC!$B$2:$O$24,,-1),,-1)</f>
        <v>400</v>
      </c>
      <c r="R387">
        <f t="shared" ref="R387:R450" si="57">Q387*P387/3600</f>
        <v>1.5800173756756757</v>
      </c>
      <c r="S387">
        <f t="shared" si="52"/>
        <v>4.8038761578450746E-4</v>
      </c>
      <c r="T387">
        <f t="shared" si="53"/>
        <v>0.19215504631380298</v>
      </c>
      <c r="U387">
        <f t="shared" si="54"/>
        <v>50.805654808094644</v>
      </c>
    </row>
    <row r="388" spans="1:21">
      <c r="A388">
        <f t="shared" ref="A388:A451" si="58">A387+1</f>
        <v>387</v>
      </c>
      <c r="B388">
        <f t="shared" ref="B388:B451" si="59">IF(SQRT(B387^2+2*I387)&gt;13.4112,13.4112,SQRT(B387^2+2*I387))</f>
        <v>8.2226171312482155</v>
      </c>
      <c r="C388" s="2">
        <f>Specification!$G$30</f>
        <v>109.96225200000001</v>
      </c>
      <c r="D388">
        <f>0.5*Specification!$K$4*Track!B388^2*Specification!$K$3*Specification!$K$2</f>
        <v>35.019795453938563</v>
      </c>
      <c r="E388">
        <v>0</v>
      </c>
      <c r="F388">
        <f>Specification!$C$23*9.81*SIN((E388*PI()/180))</f>
        <v>0</v>
      </c>
      <c r="G388" s="2">
        <f>IF(J388=1,VLOOKUP(K388,RPM!$E$2:$H$62,3,FALSE)-F388-E388-D388,IF(J388=2,VLOOKUP(K388,RPM!$H$2:$K$62,3,FALSE)-F388-E388-D388,IF(J388=3,VLOOKUP(K388,RPM!$K$2:$N$62,3,FALSE)-F388-E388-D388)))</f>
        <v>865.90337968970914</v>
      </c>
      <c r="H388" s="2">
        <f>IF(J388=1,Specification!$I$14,IF(J388=2,Specification!$I$15,IF(J388=3,Specification!$I$16)))</f>
        <v>580.58318951778165</v>
      </c>
      <c r="I388">
        <v>0</v>
      </c>
      <c r="J388">
        <v>2</v>
      </c>
      <c r="K388">
        <f>IF(J388=1,VLOOKUP(B388,RPM!$F$2:$H$62,3,TRUE),IF(J388=2,VLOOKUP(B388,RPM!$I$2:$K$62,3,TRUE),IF(J388=3,VLOOKUP(B388,RPM!$L$2:$N$62,3,TRUE))))</f>
        <v>3700</v>
      </c>
      <c r="L388">
        <f t="shared" ref="L388:L451" si="60">IF(I388=0,ABS(1/B388)+L387,ABS((B389-B388)/I388)+L387)</f>
        <v>37.12316079358537</v>
      </c>
      <c r="M388">
        <f t="shared" si="55"/>
        <v>0</v>
      </c>
      <c r="N388">
        <f>VLOOKUP(K388,RPM!$A$2:$D$62,4,FALSE)</f>
        <v>19.06954054054054</v>
      </c>
      <c r="O388">
        <f>VLOOKUP(K388,RPM!$A$2:$D$62,3,FALSE)</f>
        <v>9.9</v>
      </c>
      <c r="P388">
        <f t="shared" si="56"/>
        <v>14.220156381081081</v>
      </c>
      <c r="Q388" cm="1">
        <f t="array" ref="Q388">_xlfn.XLOOKUP(O388,BSFC!$A$2:$A$24,_xlfn.XLOOKUP(K388,BSFC!$B$2:$O$2,BSFC!$B$2:$O$24,,-1),,-1)</f>
        <v>400</v>
      </c>
      <c r="R388">
        <f t="shared" si="57"/>
        <v>1.5800173756756757</v>
      </c>
      <c r="S388">
        <f t="shared" ref="S388:S451" si="61">(L388-L387)/3600*P388</f>
        <v>4.8038761578450746E-4</v>
      </c>
      <c r="T388">
        <f t="shared" ref="T388:T451" si="62">S388*Q388</f>
        <v>0.19215504631380298</v>
      </c>
      <c r="U388">
        <f t="shared" ref="U388:U451" si="63">U387+T388</f>
        <v>50.997809854408445</v>
      </c>
    </row>
    <row r="389" spans="1:21">
      <c r="A389">
        <f t="shared" si="58"/>
        <v>388</v>
      </c>
      <c r="B389">
        <f t="shared" si="59"/>
        <v>8.2226171312482155</v>
      </c>
      <c r="C389" s="2">
        <f>Specification!$G$30</f>
        <v>109.96225200000001</v>
      </c>
      <c r="D389">
        <f>0.5*Specification!$K$4*Track!B389^2*Specification!$K$3*Specification!$K$2</f>
        <v>35.019795453938563</v>
      </c>
      <c r="E389">
        <v>0</v>
      </c>
      <c r="F389">
        <f>Specification!$C$23*9.81*SIN((E389*PI()/180))</f>
        <v>0</v>
      </c>
      <c r="G389" s="2">
        <f>IF(J389=1,VLOOKUP(K389,RPM!$E$2:$H$62,3,FALSE)-F389-E389-D389,IF(J389=2,VLOOKUP(K389,RPM!$H$2:$K$62,3,FALSE)-F389-E389-D389,IF(J389=3,VLOOKUP(K389,RPM!$K$2:$N$62,3,FALSE)-F389-E389-D389)))</f>
        <v>865.90337968970914</v>
      </c>
      <c r="H389" s="2">
        <f>IF(J389=1,Specification!$I$14,IF(J389=2,Specification!$I$15,IF(J389=3,Specification!$I$16)))</f>
        <v>580.58318951778165</v>
      </c>
      <c r="I389">
        <v>0</v>
      </c>
      <c r="J389">
        <v>2</v>
      </c>
      <c r="K389">
        <f>IF(J389=1,VLOOKUP(B389,RPM!$F$2:$H$62,3,TRUE),IF(J389=2,VLOOKUP(B389,RPM!$I$2:$K$62,3,TRUE),IF(J389=3,VLOOKUP(B389,RPM!$L$2:$N$62,3,TRUE))))</f>
        <v>3700</v>
      </c>
      <c r="L389">
        <f t="shared" si="60"/>
        <v>37.244776574064765</v>
      </c>
      <c r="M389">
        <f t="shared" si="55"/>
        <v>0</v>
      </c>
      <c r="N389">
        <f>VLOOKUP(K389,RPM!$A$2:$D$62,4,FALSE)</f>
        <v>19.06954054054054</v>
      </c>
      <c r="O389">
        <f>VLOOKUP(K389,RPM!$A$2:$D$62,3,FALSE)</f>
        <v>9.9</v>
      </c>
      <c r="P389">
        <f t="shared" si="56"/>
        <v>14.220156381081081</v>
      </c>
      <c r="Q389" cm="1">
        <f t="array" ref="Q389">_xlfn.XLOOKUP(O389,BSFC!$A$2:$A$24,_xlfn.XLOOKUP(K389,BSFC!$B$2:$O$2,BSFC!$B$2:$O$24,,-1),,-1)</f>
        <v>400</v>
      </c>
      <c r="R389">
        <f t="shared" si="57"/>
        <v>1.5800173756756757</v>
      </c>
      <c r="S389">
        <f t="shared" si="61"/>
        <v>4.8038761578450746E-4</v>
      </c>
      <c r="T389">
        <f t="shared" si="62"/>
        <v>0.19215504631380298</v>
      </c>
      <c r="U389">
        <f t="shared" si="63"/>
        <v>51.189964900722245</v>
      </c>
    </row>
    <row r="390" spans="1:21">
      <c r="A390">
        <f t="shared" si="58"/>
        <v>389</v>
      </c>
      <c r="B390">
        <f t="shared" si="59"/>
        <v>8.2226171312482155</v>
      </c>
      <c r="C390" s="2">
        <f>Specification!$G$30</f>
        <v>109.96225200000001</v>
      </c>
      <c r="D390">
        <f>0.5*Specification!$K$4*Track!B390^2*Specification!$K$3*Specification!$K$2</f>
        <v>35.019795453938563</v>
      </c>
      <c r="E390">
        <v>0</v>
      </c>
      <c r="F390">
        <f>Specification!$C$23*9.81*SIN((E390*PI()/180))</f>
        <v>0</v>
      </c>
      <c r="G390" s="2">
        <f>IF(J390=1,VLOOKUP(K390,RPM!$E$2:$H$62,3,FALSE)-F390-E390-D390,IF(J390=2,VLOOKUP(K390,RPM!$H$2:$K$62,3,FALSE)-F390-E390-D390,IF(J390=3,VLOOKUP(K390,RPM!$K$2:$N$62,3,FALSE)-F390-E390-D390)))</f>
        <v>865.90337968970914</v>
      </c>
      <c r="H390" s="2">
        <f>IF(J390=1,Specification!$I$14,IF(J390=2,Specification!$I$15,IF(J390=3,Specification!$I$16)))</f>
        <v>580.58318951778165</v>
      </c>
      <c r="I390">
        <v>0</v>
      </c>
      <c r="J390">
        <v>2</v>
      </c>
      <c r="K390">
        <f>IF(J390=1,VLOOKUP(B390,RPM!$F$2:$H$62,3,TRUE),IF(J390=2,VLOOKUP(B390,RPM!$I$2:$K$62,3,TRUE),IF(J390=3,VLOOKUP(B390,RPM!$L$2:$N$62,3,TRUE))))</f>
        <v>3700</v>
      </c>
      <c r="L390">
        <f t="shared" si="60"/>
        <v>37.366392354544161</v>
      </c>
      <c r="M390">
        <f t="shared" si="55"/>
        <v>0</v>
      </c>
      <c r="N390">
        <f>VLOOKUP(K390,RPM!$A$2:$D$62,4,FALSE)</f>
        <v>19.06954054054054</v>
      </c>
      <c r="O390">
        <f>VLOOKUP(K390,RPM!$A$2:$D$62,3,FALSE)</f>
        <v>9.9</v>
      </c>
      <c r="P390">
        <f t="shared" si="56"/>
        <v>14.220156381081081</v>
      </c>
      <c r="Q390" cm="1">
        <f t="array" ref="Q390">_xlfn.XLOOKUP(O390,BSFC!$A$2:$A$24,_xlfn.XLOOKUP(K390,BSFC!$B$2:$O$2,BSFC!$B$2:$O$24,,-1),,-1)</f>
        <v>400</v>
      </c>
      <c r="R390">
        <f t="shared" si="57"/>
        <v>1.5800173756756757</v>
      </c>
      <c r="S390">
        <f t="shared" si="61"/>
        <v>4.8038761578450746E-4</v>
      </c>
      <c r="T390">
        <f t="shared" si="62"/>
        <v>0.19215504631380298</v>
      </c>
      <c r="U390">
        <f t="shared" si="63"/>
        <v>51.382119947036045</v>
      </c>
    </row>
    <row r="391" spans="1:21">
      <c r="A391">
        <f t="shared" si="58"/>
        <v>390</v>
      </c>
      <c r="B391">
        <f t="shared" si="59"/>
        <v>8.2226171312482155</v>
      </c>
      <c r="C391" s="2">
        <f>Specification!$G$30</f>
        <v>109.96225200000001</v>
      </c>
      <c r="D391">
        <f>0.5*Specification!$K$4*Track!B391^2*Specification!$K$3*Specification!$K$2</f>
        <v>35.019795453938563</v>
      </c>
      <c r="E391">
        <v>0</v>
      </c>
      <c r="F391">
        <f>Specification!$C$23*9.81*SIN((E391*PI()/180))</f>
        <v>0</v>
      </c>
      <c r="G391" s="2">
        <f>IF(J391=1,VLOOKUP(K391,RPM!$E$2:$H$62,3,FALSE)-F391-E391-D391,IF(J391=2,VLOOKUP(K391,RPM!$H$2:$K$62,3,FALSE)-F391-E391-D391,IF(J391=3,VLOOKUP(K391,RPM!$K$2:$N$62,3,FALSE)-F391-E391-D391)))</f>
        <v>865.90337968970914</v>
      </c>
      <c r="H391" s="2">
        <f>IF(J391=1,Specification!$I$14,IF(J391=2,Specification!$I$15,IF(J391=3,Specification!$I$16)))</f>
        <v>580.58318951778165</v>
      </c>
      <c r="I391">
        <v>0</v>
      </c>
      <c r="J391">
        <v>2</v>
      </c>
      <c r="K391">
        <f>IF(J391=1,VLOOKUP(B391,RPM!$F$2:$H$62,3,TRUE),IF(J391=2,VLOOKUP(B391,RPM!$I$2:$K$62,3,TRUE),IF(J391=3,VLOOKUP(B391,RPM!$L$2:$N$62,3,TRUE))))</f>
        <v>3700</v>
      </c>
      <c r="L391">
        <f t="shared" si="60"/>
        <v>37.488008135023556</v>
      </c>
      <c r="M391">
        <f t="shared" si="55"/>
        <v>0</v>
      </c>
      <c r="N391">
        <f>VLOOKUP(K391,RPM!$A$2:$D$62,4,FALSE)</f>
        <v>19.06954054054054</v>
      </c>
      <c r="O391">
        <f>VLOOKUP(K391,RPM!$A$2:$D$62,3,FALSE)</f>
        <v>9.9</v>
      </c>
      <c r="P391">
        <f t="shared" si="56"/>
        <v>14.220156381081081</v>
      </c>
      <c r="Q391" cm="1">
        <f t="array" ref="Q391">_xlfn.XLOOKUP(O391,BSFC!$A$2:$A$24,_xlfn.XLOOKUP(K391,BSFC!$B$2:$O$2,BSFC!$B$2:$O$24,,-1),,-1)</f>
        <v>400</v>
      </c>
      <c r="R391">
        <f t="shared" si="57"/>
        <v>1.5800173756756757</v>
      </c>
      <c r="S391">
        <f t="shared" si="61"/>
        <v>4.8038761578450746E-4</v>
      </c>
      <c r="T391">
        <f t="shared" si="62"/>
        <v>0.19215504631380298</v>
      </c>
      <c r="U391">
        <f t="shared" si="63"/>
        <v>51.574274993349846</v>
      </c>
    </row>
    <row r="392" spans="1:21">
      <c r="A392">
        <f t="shared" si="58"/>
        <v>391</v>
      </c>
      <c r="B392">
        <f t="shared" si="59"/>
        <v>8.2226171312482155</v>
      </c>
      <c r="C392" s="2">
        <f>Specification!$G$30</f>
        <v>109.96225200000001</v>
      </c>
      <c r="D392">
        <f>0.5*Specification!$K$4*Track!B392^2*Specification!$K$3*Specification!$K$2</f>
        <v>35.019795453938563</v>
      </c>
      <c r="E392">
        <v>0</v>
      </c>
      <c r="F392">
        <f>Specification!$C$23*9.81*SIN((E392*PI()/180))</f>
        <v>0</v>
      </c>
      <c r="G392" s="2">
        <f>IF(J392=1,VLOOKUP(K392,RPM!$E$2:$H$62,3,FALSE)-F392-E392-D392,IF(J392=2,VLOOKUP(K392,RPM!$H$2:$K$62,3,FALSE)-F392-E392-D392,IF(J392=3,VLOOKUP(K392,RPM!$K$2:$N$62,3,FALSE)-F392-E392-D392)))</f>
        <v>865.90337968970914</v>
      </c>
      <c r="H392" s="2">
        <f>IF(J392=1,Specification!$I$14,IF(J392=2,Specification!$I$15,IF(J392=3,Specification!$I$16)))</f>
        <v>580.58318951778165</v>
      </c>
      <c r="I392">
        <v>0</v>
      </c>
      <c r="J392">
        <v>2</v>
      </c>
      <c r="K392">
        <f>IF(J392=1,VLOOKUP(B392,RPM!$F$2:$H$62,3,TRUE),IF(J392=2,VLOOKUP(B392,RPM!$I$2:$K$62,3,TRUE),IF(J392=3,VLOOKUP(B392,RPM!$L$2:$N$62,3,TRUE))))</f>
        <v>3700</v>
      </c>
      <c r="L392">
        <f t="shared" si="60"/>
        <v>37.609623915502951</v>
      </c>
      <c r="M392">
        <f t="shared" si="55"/>
        <v>0</v>
      </c>
      <c r="N392">
        <f>VLOOKUP(K392,RPM!$A$2:$D$62,4,FALSE)</f>
        <v>19.06954054054054</v>
      </c>
      <c r="O392">
        <f>VLOOKUP(K392,RPM!$A$2:$D$62,3,FALSE)</f>
        <v>9.9</v>
      </c>
      <c r="P392">
        <f t="shared" si="56"/>
        <v>14.220156381081081</v>
      </c>
      <c r="Q392" cm="1">
        <f t="array" ref="Q392">_xlfn.XLOOKUP(O392,BSFC!$A$2:$A$24,_xlfn.XLOOKUP(K392,BSFC!$B$2:$O$2,BSFC!$B$2:$O$24,,-1),,-1)</f>
        <v>400</v>
      </c>
      <c r="R392">
        <f t="shared" si="57"/>
        <v>1.5800173756756757</v>
      </c>
      <c r="S392">
        <f t="shared" si="61"/>
        <v>4.8038761578450746E-4</v>
      </c>
      <c r="T392">
        <f t="shared" si="62"/>
        <v>0.19215504631380298</v>
      </c>
      <c r="U392">
        <f t="shared" si="63"/>
        <v>51.766430039663646</v>
      </c>
    </row>
    <row r="393" spans="1:21">
      <c r="A393">
        <f t="shared" si="58"/>
        <v>392</v>
      </c>
      <c r="B393">
        <f t="shared" si="59"/>
        <v>8.2226171312482155</v>
      </c>
      <c r="C393" s="2">
        <f>Specification!$G$30</f>
        <v>109.96225200000001</v>
      </c>
      <c r="D393">
        <f>0.5*Specification!$K$4*Track!B393^2*Specification!$K$3*Specification!$K$2</f>
        <v>35.019795453938563</v>
      </c>
      <c r="E393">
        <v>0</v>
      </c>
      <c r="F393">
        <f>Specification!$C$23*9.81*SIN((E393*PI()/180))</f>
        <v>0</v>
      </c>
      <c r="G393" s="2">
        <f>IF(J393=1,VLOOKUP(K393,RPM!$E$2:$H$62,3,FALSE)-F393-E393-D393,IF(J393=2,VLOOKUP(K393,RPM!$H$2:$K$62,3,FALSE)-F393-E393-D393,IF(J393=3,VLOOKUP(K393,RPM!$K$2:$N$62,3,FALSE)-F393-E393-D393)))</f>
        <v>865.90337968970914</v>
      </c>
      <c r="H393" s="2">
        <f>IF(J393=1,Specification!$I$14,IF(J393=2,Specification!$I$15,IF(J393=3,Specification!$I$16)))</f>
        <v>580.58318951778165</v>
      </c>
      <c r="I393">
        <v>0</v>
      </c>
      <c r="J393">
        <v>2</v>
      </c>
      <c r="K393">
        <f>IF(J393=1,VLOOKUP(B393,RPM!$F$2:$H$62,3,TRUE),IF(J393=2,VLOOKUP(B393,RPM!$I$2:$K$62,3,TRUE),IF(J393=3,VLOOKUP(B393,RPM!$L$2:$N$62,3,TRUE))))</f>
        <v>3700</v>
      </c>
      <c r="L393">
        <f t="shared" si="60"/>
        <v>37.731239695982346</v>
      </c>
      <c r="M393">
        <f t="shared" si="55"/>
        <v>0</v>
      </c>
      <c r="N393">
        <f>VLOOKUP(K393,RPM!$A$2:$D$62,4,FALSE)</f>
        <v>19.06954054054054</v>
      </c>
      <c r="O393">
        <f>VLOOKUP(K393,RPM!$A$2:$D$62,3,FALSE)</f>
        <v>9.9</v>
      </c>
      <c r="P393">
        <f t="shared" si="56"/>
        <v>14.220156381081081</v>
      </c>
      <c r="Q393" cm="1">
        <f t="array" ref="Q393">_xlfn.XLOOKUP(O393,BSFC!$A$2:$A$24,_xlfn.XLOOKUP(K393,BSFC!$B$2:$O$2,BSFC!$B$2:$O$24,,-1),,-1)</f>
        <v>400</v>
      </c>
      <c r="R393">
        <f t="shared" si="57"/>
        <v>1.5800173756756757</v>
      </c>
      <c r="S393">
        <f t="shared" si="61"/>
        <v>4.8038761578450746E-4</v>
      </c>
      <c r="T393">
        <f t="shared" si="62"/>
        <v>0.19215504631380298</v>
      </c>
      <c r="U393">
        <f t="shared" si="63"/>
        <v>51.958585085977447</v>
      </c>
    </row>
    <row r="394" spans="1:21">
      <c r="A394">
        <f t="shared" si="58"/>
        <v>393</v>
      </c>
      <c r="B394">
        <f t="shared" si="59"/>
        <v>8.2226171312482155</v>
      </c>
      <c r="C394" s="2">
        <f>Specification!$G$30</f>
        <v>109.96225200000001</v>
      </c>
      <c r="D394">
        <f>0.5*Specification!$K$4*Track!B394^2*Specification!$K$3*Specification!$K$2</f>
        <v>35.019795453938563</v>
      </c>
      <c r="E394">
        <v>0</v>
      </c>
      <c r="F394">
        <f>Specification!$C$23*9.81*SIN((E394*PI()/180))</f>
        <v>0</v>
      </c>
      <c r="G394" s="2">
        <f>IF(J394=1,VLOOKUP(K394,RPM!$E$2:$H$62,3,FALSE)-F394-E394-D394,IF(J394=2,VLOOKUP(K394,RPM!$H$2:$K$62,3,FALSE)-F394-E394-D394,IF(J394=3,VLOOKUP(K394,RPM!$K$2:$N$62,3,FALSE)-F394-E394-D394)))</f>
        <v>865.90337968970914</v>
      </c>
      <c r="H394" s="2">
        <f>IF(J394=1,Specification!$I$14,IF(J394=2,Specification!$I$15,IF(J394=3,Specification!$I$16)))</f>
        <v>580.58318951778165</v>
      </c>
      <c r="I394">
        <v>0</v>
      </c>
      <c r="J394">
        <v>2</v>
      </c>
      <c r="K394">
        <f>IF(J394=1,VLOOKUP(B394,RPM!$F$2:$H$62,3,TRUE),IF(J394=2,VLOOKUP(B394,RPM!$I$2:$K$62,3,TRUE),IF(J394=3,VLOOKUP(B394,RPM!$L$2:$N$62,3,TRUE))))</f>
        <v>3700</v>
      </c>
      <c r="L394">
        <f t="shared" si="60"/>
        <v>37.852855476461741</v>
      </c>
      <c r="M394">
        <f t="shared" si="55"/>
        <v>0</v>
      </c>
      <c r="N394">
        <f>VLOOKUP(K394,RPM!$A$2:$D$62,4,FALSE)</f>
        <v>19.06954054054054</v>
      </c>
      <c r="O394">
        <f>VLOOKUP(K394,RPM!$A$2:$D$62,3,FALSE)</f>
        <v>9.9</v>
      </c>
      <c r="P394">
        <f t="shared" si="56"/>
        <v>14.220156381081081</v>
      </c>
      <c r="Q394" cm="1">
        <f t="array" ref="Q394">_xlfn.XLOOKUP(O394,BSFC!$A$2:$A$24,_xlfn.XLOOKUP(K394,BSFC!$B$2:$O$2,BSFC!$B$2:$O$24,,-1),,-1)</f>
        <v>400</v>
      </c>
      <c r="R394">
        <f t="shared" si="57"/>
        <v>1.5800173756756757</v>
      </c>
      <c r="S394">
        <f t="shared" si="61"/>
        <v>4.8038761578450746E-4</v>
      </c>
      <c r="T394">
        <f t="shared" si="62"/>
        <v>0.19215504631380298</v>
      </c>
      <c r="U394">
        <f t="shared" si="63"/>
        <v>52.150740132291247</v>
      </c>
    </row>
    <row r="395" spans="1:21">
      <c r="A395">
        <f t="shared" si="58"/>
        <v>394</v>
      </c>
      <c r="B395">
        <f t="shared" si="59"/>
        <v>8.2226171312482155</v>
      </c>
      <c r="C395" s="2">
        <f>Specification!$G$30</f>
        <v>109.96225200000001</v>
      </c>
      <c r="D395">
        <f>0.5*Specification!$K$4*Track!B395^2*Specification!$K$3*Specification!$K$2</f>
        <v>35.019795453938563</v>
      </c>
      <c r="E395">
        <v>0</v>
      </c>
      <c r="F395">
        <f>Specification!$C$23*9.81*SIN((E395*PI()/180))</f>
        <v>0</v>
      </c>
      <c r="G395" s="2">
        <f>IF(J395=1,VLOOKUP(K395,RPM!$E$2:$H$62,3,FALSE)-F395-E395-D395,IF(J395=2,VLOOKUP(K395,RPM!$H$2:$K$62,3,FALSE)-F395-E395-D395,IF(J395=3,VLOOKUP(K395,RPM!$K$2:$N$62,3,FALSE)-F395-E395-D395)))</f>
        <v>865.90337968970914</v>
      </c>
      <c r="H395" s="2">
        <f>IF(J395=1,Specification!$I$14,IF(J395=2,Specification!$I$15,IF(J395=3,Specification!$I$16)))</f>
        <v>580.58318951778165</v>
      </c>
      <c r="I395">
        <v>0</v>
      </c>
      <c r="J395">
        <v>2</v>
      </c>
      <c r="K395">
        <f>IF(J395=1,VLOOKUP(B395,RPM!$F$2:$H$62,3,TRUE),IF(J395=2,VLOOKUP(B395,RPM!$I$2:$K$62,3,TRUE),IF(J395=3,VLOOKUP(B395,RPM!$L$2:$N$62,3,TRUE))))</f>
        <v>3700</v>
      </c>
      <c r="L395">
        <f t="shared" si="60"/>
        <v>37.974471256941136</v>
      </c>
      <c r="M395">
        <f t="shared" si="55"/>
        <v>0</v>
      </c>
      <c r="N395">
        <f>VLOOKUP(K395,RPM!$A$2:$D$62,4,FALSE)</f>
        <v>19.06954054054054</v>
      </c>
      <c r="O395">
        <f>VLOOKUP(K395,RPM!$A$2:$D$62,3,FALSE)</f>
        <v>9.9</v>
      </c>
      <c r="P395">
        <f t="shared" si="56"/>
        <v>14.220156381081081</v>
      </c>
      <c r="Q395" cm="1">
        <f t="array" ref="Q395">_xlfn.XLOOKUP(O395,BSFC!$A$2:$A$24,_xlfn.XLOOKUP(K395,BSFC!$B$2:$O$2,BSFC!$B$2:$O$24,,-1),,-1)</f>
        <v>400</v>
      </c>
      <c r="R395">
        <f t="shared" si="57"/>
        <v>1.5800173756756757</v>
      </c>
      <c r="S395">
        <f t="shared" si="61"/>
        <v>4.8038761578450746E-4</v>
      </c>
      <c r="T395">
        <f t="shared" si="62"/>
        <v>0.19215504631380298</v>
      </c>
      <c r="U395">
        <f t="shared" si="63"/>
        <v>52.342895178605048</v>
      </c>
    </row>
    <row r="396" spans="1:21">
      <c r="A396">
        <f t="shared" si="58"/>
        <v>395</v>
      </c>
      <c r="B396">
        <f t="shared" si="59"/>
        <v>8.2226171312482155</v>
      </c>
      <c r="C396" s="2">
        <f>Specification!$G$30</f>
        <v>109.96225200000001</v>
      </c>
      <c r="D396">
        <f>0.5*Specification!$K$4*Track!B396^2*Specification!$K$3*Specification!$K$2</f>
        <v>35.019795453938563</v>
      </c>
      <c r="E396">
        <v>0</v>
      </c>
      <c r="F396">
        <f>Specification!$C$23*9.81*SIN((E396*PI()/180))</f>
        <v>0</v>
      </c>
      <c r="G396" s="2">
        <f>IF(J396=1,VLOOKUP(K396,RPM!$E$2:$H$62,3,FALSE)-F396-E396-D396,IF(J396=2,VLOOKUP(K396,RPM!$H$2:$K$62,3,FALSE)-F396-E396-D396,IF(J396=3,VLOOKUP(K396,RPM!$K$2:$N$62,3,FALSE)-F396-E396-D396)))</f>
        <v>865.90337968970914</v>
      </c>
      <c r="H396" s="2">
        <f>IF(J396=1,Specification!$I$14,IF(J396=2,Specification!$I$15,IF(J396=3,Specification!$I$16)))</f>
        <v>580.58318951778165</v>
      </c>
      <c r="I396">
        <v>0</v>
      </c>
      <c r="J396">
        <v>2</v>
      </c>
      <c r="K396">
        <f>IF(J396=1,VLOOKUP(B396,RPM!$F$2:$H$62,3,TRUE),IF(J396=2,VLOOKUP(B396,RPM!$I$2:$K$62,3,TRUE),IF(J396=3,VLOOKUP(B396,RPM!$L$2:$N$62,3,TRUE))))</f>
        <v>3700</v>
      </c>
      <c r="L396">
        <f t="shared" si="60"/>
        <v>38.096087037420531</v>
      </c>
      <c r="M396">
        <f t="shared" si="55"/>
        <v>0</v>
      </c>
      <c r="N396">
        <f>VLOOKUP(K396,RPM!$A$2:$D$62,4,FALSE)</f>
        <v>19.06954054054054</v>
      </c>
      <c r="O396">
        <f>VLOOKUP(K396,RPM!$A$2:$D$62,3,FALSE)</f>
        <v>9.9</v>
      </c>
      <c r="P396">
        <f t="shared" si="56"/>
        <v>14.220156381081081</v>
      </c>
      <c r="Q396" cm="1">
        <f t="array" ref="Q396">_xlfn.XLOOKUP(O396,BSFC!$A$2:$A$24,_xlfn.XLOOKUP(K396,BSFC!$B$2:$O$2,BSFC!$B$2:$O$24,,-1),,-1)</f>
        <v>400</v>
      </c>
      <c r="R396">
        <f t="shared" si="57"/>
        <v>1.5800173756756757</v>
      </c>
      <c r="S396">
        <f t="shared" si="61"/>
        <v>4.8038761578450746E-4</v>
      </c>
      <c r="T396">
        <f t="shared" si="62"/>
        <v>0.19215504631380298</v>
      </c>
      <c r="U396">
        <f t="shared" si="63"/>
        <v>52.535050224918848</v>
      </c>
    </row>
    <row r="397" spans="1:21">
      <c r="A397">
        <f t="shared" si="58"/>
        <v>396</v>
      </c>
      <c r="B397">
        <f t="shared" si="59"/>
        <v>8.2226171312482155</v>
      </c>
      <c r="C397" s="2">
        <f>Specification!$G$30</f>
        <v>109.96225200000001</v>
      </c>
      <c r="D397">
        <f>0.5*Specification!$K$4*Track!B397^2*Specification!$K$3*Specification!$K$2</f>
        <v>35.019795453938563</v>
      </c>
      <c r="E397">
        <v>0</v>
      </c>
      <c r="F397">
        <f>Specification!$C$23*9.81*SIN((E397*PI()/180))</f>
        <v>0</v>
      </c>
      <c r="G397" s="2">
        <f>IF(J397=1,VLOOKUP(K397,RPM!$E$2:$H$62,3,FALSE)-F397-E397-D397,IF(J397=2,VLOOKUP(K397,RPM!$H$2:$K$62,3,FALSE)-F397-E397-D397,IF(J397=3,VLOOKUP(K397,RPM!$K$2:$N$62,3,FALSE)-F397-E397-D397)))</f>
        <v>865.90337968970914</v>
      </c>
      <c r="H397" s="2">
        <f>IF(J397=1,Specification!$I$14,IF(J397=2,Specification!$I$15,IF(J397=3,Specification!$I$16)))</f>
        <v>580.58318951778165</v>
      </c>
      <c r="I397">
        <v>0</v>
      </c>
      <c r="J397">
        <v>2</v>
      </c>
      <c r="K397">
        <f>IF(J397=1,VLOOKUP(B397,RPM!$F$2:$H$62,3,TRUE),IF(J397=2,VLOOKUP(B397,RPM!$I$2:$K$62,3,TRUE),IF(J397=3,VLOOKUP(B397,RPM!$L$2:$N$62,3,TRUE))))</f>
        <v>3700</v>
      </c>
      <c r="L397">
        <f t="shared" si="60"/>
        <v>38.217702817899927</v>
      </c>
      <c r="M397">
        <f t="shared" si="55"/>
        <v>0</v>
      </c>
      <c r="N397">
        <f>VLOOKUP(K397,RPM!$A$2:$D$62,4,FALSE)</f>
        <v>19.06954054054054</v>
      </c>
      <c r="O397">
        <f>VLOOKUP(K397,RPM!$A$2:$D$62,3,FALSE)</f>
        <v>9.9</v>
      </c>
      <c r="P397">
        <f t="shared" si="56"/>
        <v>14.220156381081081</v>
      </c>
      <c r="Q397" cm="1">
        <f t="array" ref="Q397">_xlfn.XLOOKUP(O397,BSFC!$A$2:$A$24,_xlfn.XLOOKUP(K397,BSFC!$B$2:$O$2,BSFC!$B$2:$O$24,,-1),,-1)</f>
        <v>400</v>
      </c>
      <c r="R397">
        <f t="shared" si="57"/>
        <v>1.5800173756756757</v>
      </c>
      <c r="S397">
        <f t="shared" si="61"/>
        <v>4.8038761578450746E-4</v>
      </c>
      <c r="T397">
        <f t="shared" si="62"/>
        <v>0.19215504631380298</v>
      </c>
      <c r="U397">
        <f t="shared" si="63"/>
        <v>52.727205271232648</v>
      </c>
    </row>
    <row r="398" spans="1:21">
      <c r="A398">
        <f t="shared" si="58"/>
        <v>397</v>
      </c>
      <c r="B398">
        <f t="shared" si="59"/>
        <v>8.2226171312482155</v>
      </c>
      <c r="C398" s="2">
        <f>Specification!$G$30</f>
        <v>109.96225200000001</v>
      </c>
      <c r="D398">
        <f>0.5*Specification!$K$4*Track!B398^2*Specification!$K$3*Specification!$K$2</f>
        <v>35.019795453938563</v>
      </c>
      <c r="E398">
        <v>0</v>
      </c>
      <c r="F398">
        <f>Specification!$C$23*9.81*SIN((E398*PI()/180))</f>
        <v>0</v>
      </c>
      <c r="G398" s="2">
        <f>IF(J398=1,VLOOKUP(K398,RPM!$E$2:$H$62,3,FALSE)-F398-E398-D398,IF(J398=2,VLOOKUP(K398,RPM!$H$2:$K$62,3,FALSE)-F398-E398-D398,IF(J398=3,VLOOKUP(K398,RPM!$K$2:$N$62,3,FALSE)-F398-E398-D398)))</f>
        <v>865.90337968970914</v>
      </c>
      <c r="H398" s="2">
        <f>IF(J398=1,Specification!$I$14,IF(J398=2,Specification!$I$15,IF(J398=3,Specification!$I$16)))</f>
        <v>580.58318951778165</v>
      </c>
      <c r="I398">
        <v>0</v>
      </c>
      <c r="J398">
        <v>2</v>
      </c>
      <c r="K398">
        <f>IF(J398=1,VLOOKUP(B398,RPM!$F$2:$H$62,3,TRUE),IF(J398=2,VLOOKUP(B398,RPM!$I$2:$K$62,3,TRUE),IF(J398=3,VLOOKUP(B398,RPM!$L$2:$N$62,3,TRUE))))</f>
        <v>3700</v>
      </c>
      <c r="L398">
        <f t="shared" si="60"/>
        <v>38.339318598379322</v>
      </c>
      <c r="M398">
        <f t="shared" si="55"/>
        <v>0</v>
      </c>
      <c r="N398">
        <f>VLOOKUP(K398,RPM!$A$2:$D$62,4,FALSE)</f>
        <v>19.06954054054054</v>
      </c>
      <c r="O398">
        <f>VLOOKUP(K398,RPM!$A$2:$D$62,3,FALSE)</f>
        <v>9.9</v>
      </c>
      <c r="P398">
        <f t="shared" si="56"/>
        <v>14.220156381081081</v>
      </c>
      <c r="Q398" cm="1">
        <f t="array" ref="Q398">_xlfn.XLOOKUP(O398,BSFC!$A$2:$A$24,_xlfn.XLOOKUP(K398,BSFC!$B$2:$O$2,BSFC!$B$2:$O$24,,-1),,-1)</f>
        <v>400</v>
      </c>
      <c r="R398">
        <f t="shared" si="57"/>
        <v>1.5800173756756757</v>
      </c>
      <c r="S398">
        <f t="shared" si="61"/>
        <v>4.8038761578450746E-4</v>
      </c>
      <c r="T398">
        <f t="shared" si="62"/>
        <v>0.19215504631380298</v>
      </c>
      <c r="U398">
        <f t="shared" si="63"/>
        <v>52.919360317546449</v>
      </c>
    </row>
    <row r="399" spans="1:21">
      <c r="A399">
        <f t="shared" si="58"/>
        <v>398</v>
      </c>
      <c r="B399">
        <f t="shared" si="59"/>
        <v>8.2226171312482155</v>
      </c>
      <c r="C399" s="2">
        <f>Specification!$G$30</f>
        <v>109.96225200000001</v>
      </c>
      <c r="D399">
        <f>0.5*Specification!$K$4*Track!B399^2*Specification!$K$3*Specification!$K$2</f>
        <v>35.019795453938563</v>
      </c>
      <c r="E399">
        <v>0</v>
      </c>
      <c r="F399">
        <f>Specification!$C$23*9.81*SIN((E399*PI()/180))</f>
        <v>0</v>
      </c>
      <c r="G399" s="2">
        <f>IF(J399=1,VLOOKUP(K399,RPM!$E$2:$H$62,3,FALSE)-F399-E399-D399,IF(J399=2,VLOOKUP(K399,RPM!$H$2:$K$62,3,FALSE)-F399-E399-D399,IF(J399=3,VLOOKUP(K399,RPM!$K$2:$N$62,3,FALSE)-F399-E399-D399)))</f>
        <v>865.90337968970914</v>
      </c>
      <c r="H399" s="2">
        <f>IF(J399=1,Specification!$I$14,IF(J399=2,Specification!$I$15,IF(J399=3,Specification!$I$16)))</f>
        <v>580.58318951778165</v>
      </c>
      <c r="I399">
        <v>0</v>
      </c>
      <c r="J399">
        <v>2</v>
      </c>
      <c r="K399">
        <f>IF(J399=1,VLOOKUP(B399,RPM!$F$2:$H$62,3,TRUE),IF(J399=2,VLOOKUP(B399,RPM!$I$2:$K$62,3,TRUE),IF(J399=3,VLOOKUP(B399,RPM!$L$2:$N$62,3,TRUE))))</f>
        <v>3700</v>
      </c>
      <c r="L399">
        <f t="shared" si="60"/>
        <v>38.460934378858717</v>
      </c>
      <c r="M399">
        <f t="shared" si="55"/>
        <v>0</v>
      </c>
      <c r="N399">
        <f>VLOOKUP(K399,RPM!$A$2:$D$62,4,FALSE)</f>
        <v>19.06954054054054</v>
      </c>
      <c r="O399">
        <f>VLOOKUP(K399,RPM!$A$2:$D$62,3,FALSE)</f>
        <v>9.9</v>
      </c>
      <c r="P399">
        <f t="shared" si="56"/>
        <v>14.220156381081081</v>
      </c>
      <c r="Q399" cm="1">
        <f t="array" ref="Q399">_xlfn.XLOOKUP(O399,BSFC!$A$2:$A$24,_xlfn.XLOOKUP(K399,BSFC!$B$2:$O$2,BSFC!$B$2:$O$24,,-1),,-1)</f>
        <v>400</v>
      </c>
      <c r="R399">
        <f t="shared" si="57"/>
        <v>1.5800173756756757</v>
      </c>
      <c r="S399">
        <f t="shared" si="61"/>
        <v>4.8038761578450746E-4</v>
      </c>
      <c r="T399">
        <f t="shared" si="62"/>
        <v>0.19215504631380298</v>
      </c>
      <c r="U399">
        <f t="shared" si="63"/>
        <v>53.111515363860249</v>
      </c>
    </row>
    <row r="400" spans="1:21">
      <c r="A400">
        <f t="shared" si="58"/>
        <v>399</v>
      </c>
      <c r="B400">
        <f t="shared" si="59"/>
        <v>8.2226171312482155</v>
      </c>
      <c r="C400" s="2">
        <f>Specification!$G$30</f>
        <v>109.96225200000001</v>
      </c>
      <c r="D400">
        <f>0.5*Specification!$K$4*Track!B400^2*Specification!$K$3*Specification!$K$2</f>
        <v>35.019795453938563</v>
      </c>
      <c r="E400">
        <v>0</v>
      </c>
      <c r="F400">
        <f>Specification!$C$23*9.81*SIN((E400*PI()/180))</f>
        <v>0</v>
      </c>
      <c r="G400" s="2">
        <f>IF(J400=1,VLOOKUP(K400,RPM!$E$2:$H$62,3,FALSE)-F400-E400-D400,IF(J400=2,VLOOKUP(K400,RPM!$H$2:$K$62,3,FALSE)-F400-E400-D400,IF(J400=3,VLOOKUP(K400,RPM!$K$2:$N$62,3,FALSE)-F400-E400-D400)))</f>
        <v>865.90337968970914</v>
      </c>
      <c r="H400" s="2">
        <f>IF(J400=1,Specification!$I$14,IF(J400=2,Specification!$I$15,IF(J400=3,Specification!$I$16)))</f>
        <v>580.58318951778165</v>
      </c>
      <c r="I400">
        <v>0</v>
      </c>
      <c r="J400">
        <v>2</v>
      </c>
      <c r="K400">
        <f>IF(J400=1,VLOOKUP(B400,RPM!$F$2:$H$62,3,TRUE),IF(J400=2,VLOOKUP(B400,RPM!$I$2:$K$62,3,TRUE),IF(J400=3,VLOOKUP(B400,RPM!$L$2:$N$62,3,TRUE))))</f>
        <v>3700</v>
      </c>
      <c r="L400">
        <f t="shared" si="60"/>
        <v>38.582550159338112</v>
      </c>
      <c r="M400">
        <f t="shared" si="55"/>
        <v>0</v>
      </c>
      <c r="N400">
        <f>VLOOKUP(K400,RPM!$A$2:$D$62,4,FALSE)</f>
        <v>19.06954054054054</v>
      </c>
      <c r="O400">
        <f>VLOOKUP(K400,RPM!$A$2:$D$62,3,FALSE)</f>
        <v>9.9</v>
      </c>
      <c r="P400">
        <f t="shared" si="56"/>
        <v>14.220156381081081</v>
      </c>
      <c r="Q400" cm="1">
        <f t="array" ref="Q400">_xlfn.XLOOKUP(O400,BSFC!$A$2:$A$24,_xlfn.XLOOKUP(K400,BSFC!$B$2:$O$2,BSFC!$B$2:$O$24,,-1),,-1)</f>
        <v>400</v>
      </c>
      <c r="R400">
        <f t="shared" si="57"/>
        <v>1.5800173756756757</v>
      </c>
      <c r="S400">
        <f t="shared" si="61"/>
        <v>4.8038761578450746E-4</v>
      </c>
      <c r="T400">
        <f t="shared" si="62"/>
        <v>0.19215504631380298</v>
      </c>
      <c r="U400">
        <f t="shared" si="63"/>
        <v>53.30367041017405</v>
      </c>
    </row>
    <row r="401" spans="1:21">
      <c r="A401">
        <f t="shared" si="58"/>
        <v>400</v>
      </c>
      <c r="B401">
        <f t="shared" si="59"/>
        <v>8.2226171312482155</v>
      </c>
      <c r="C401" s="2">
        <f>Specification!$G$30</f>
        <v>109.96225200000001</v>
      </c>
      <c r="D401">
        <f>0.5*Specification!$K$4*Track!B401^2*Specification!$K$3*Specification!$K$2</f>
        <v>35.019795453938563</v>
      </c>
      <c r="E401">
        <v>0</v>
      </c>
      <c r="F401">
        <f>Specification!$C$23*9.81*SIN((E401*PI()/180))</f>
        <v>0</v>
      </c>
      <c r="G401" s="2">
        <f>IF(J401=1,VLOOKUP(K401,RPM!$E$2:$H$62,3,FALSE)-F401-E401-D401,IF(J401=2,VLOOKUP(K401,RPM!$H$2:$K$62,3,FALSE)-F401-E401-D401,IF(J401=3,VLOOKUP(K401,RPM!$K$2:$N$62,3,FALSE)-F401-E401-D401)))</f>
        <v>865.90337968970914</v>
      </c>
      <c r="H401" s="2">
        <f>IF(J401=1,Specification!$I$14,IF(J401=2,Specification!$I$15,IF(J401=3,Specification!$I$16)))</f>
        <v>580.58318951778165</v>
      </c>
      <c r="I401">
        <v>0</v>
      </c>
      <c r="J401">
        <v>2</v>
      </c>
      <c r="K401">
        <f>IF(J401=1,VLOOKUP(B401,RPM!$F$2:$H$62,3,TRUE),IF(J401=2,VLOOKUP(B401,RPM!$I$2:$K$62,3,TRUE),IF(J401=3,VLOOKUP(B401,RPM!$L$2:$N$62,3,TRUE))))</f>
        <v>3700</v>
      </c>
      <c r="L401">
        <f t="shared" si="60"/>
        <v>38.704165939817507</v>
      </c>
      <c r="M401">
        <f t="shared" si="55"/>
        <v>0</v>
      </c>
      <c r="N401">
        <f>VLOOKUP(K401,RPM!$A$2:$D$62,4,FALSE)</f>
        <v>19.06954054054054</v>
      </c>
      <c r="O401">
        <f>VLOOKUP(K401,RPM!$A$2:$D$62,3,FALSE)</f>
        <v>9.9</v>
      </c>
      <c r="P401">
        <f t="shared" si="56"/>
        <v>14.220156381081081</v>
      </c>
      <c r="Q401" cm="1">
        <f t="array" ref="Q401">_xlfn.XLOOKUP(O401,BSFC!$A$2:$A$24,_xlfn.XLOOKUP(K401,BSFC!$B$2:$O$2,BSFC!$B$2:$O$24,,-1),,-1)</f>
        <v>400</v>
      </c>
      <c r="R401">
        <f t="shared" si="57"/>
        <v>1.5800173756756757</v>
      </c>
      <c r="S401">
        <f t="shared" si="61"/>
        <v>4.8038761578450746E-4</v>
      </c>
      <c r="T401">
        <f t="shared" si="62"/>
        <v>0.19215504631380298</v>
      </c>
      <c r="U401">
        <f t="shared" si="63"/>
        <v>53.49582545648785</v>
      </c>
    </row>
    <row r="402" spans="1:21">
      <c r="A402">
        <f t="shared" si="58"/>
        <v>401</v>
      </c>
      <c r="B402">
        <f t="shared" si="59"/>
        <v>8.2226171312482155</v>
      </c>
      <c r="C402" s="2">
        <f>Specification!$G$30</f>
        <v>109.96225200000001</v>
      </c>
      <c r="D402">
        <f>0.5*Specification!$K$4*Track!B402^2*Specification!$K$3*Specification!$K$2</f>
        <v>35.019795453938563</v>
      </c>
      <c r="E402">
        <v>0</v>
      </c>
      <c r="F402">
        <f>Specification!$C$23*9.81*SIN((E402*PI()/180))</f>
        <v>0</v>
      </c>
      <c r="G402" s="2">
        <f>IF(J402=1,VLOOKUP(K402,RPM!$E$2:$H$62,3,FALSE)-F402-E402-D402,IF(J402=2,VLOOKUP(K402,RPM!$H$2:$K$62,3,FALSE)-F402-E402-D402,IF(J402=3,VLOOKUP(K402,RPM!$K$2:$N$62,3,FALSE)-F402-E402-D402)))</f>
        <v>865.90337968970914</v>
      </c>
      <c r="H402" s="2">
        <f>IF(J402=1,Specification!$I$14,IF(J402=2,Specification!$I$15,IF(J402=3,Specification!$I$16)))</f>
        <v>580.58318951778165</v>
      </c>
      <c r="I402">
        <v>0</v>
      </c>
      <c r="J402">
        <v>2</v>
      </c>
      <c r="K402">
        <f>IF(J402=1,VLOOKUP(B402,RPM!$F$2:$H$62,3,TRUE),IF(J402=2,VLOOKUP(B402,RPM!$I$2:$K$62,3,TRUE),IF(J402=3,VLOOKUP(B402,RPM!$L$2:$N$62,3,TRUE))))</f>
        <v>3700</v>
      </c>
      <c r="L402">
        <f t="shared" si="60"/>
        <v>38.825781720296902</v>
      </c>
      <c r="M402">
        <f t="shared" si="55"/>
        <v>0</v>
      </c>
      <c r="N402">
        <f>VLOOKUP(K402,RPM!$A$2:$D$62,4,FALSE)</f>
        <v>19.06954054054054</v>
      </c>
      <c r="O402">
        <f>VLOOKUP(K402,RPM!$A$2:$D$62,3,FALSE)</f>
        <v>9.9</v>
      </c>
      <c r="P402">
        <f t="shared" si="56"/>
        <v>14.220156381081081</v>
      </c>
      <c r="Q402" cm="1">
        <f t="array" ref="Q402">_xlfn.XLOOKUP(O402,BSFC!$A$2:$A$24,_xlfn.XLOOKUP(K402,BSFC!$B$2:$O$2,BSFC!$B$2:$O$24,,-1),,-1)</f>
        <v>400</v>
      </c>
      <c r="R402">
        <f t="shared" si="57"/>
        <v>1.5800173756756757</v>
      </c>
      <c r="S402">
        <f t="shared" si="61"/>
        <v>4.8038761578450746E-4</v>
      </c>
      <c r="T402">
        <f t="shared" si="62"/>
        <v>0.19215504631380298</v>
      </c>
      <c r="U402">
        <f t="shared" si="63"/>
        <v>53.687980502801651</v>
      </c>
    </row>
    <row r="403" spans="1:21">
      <c r="A403">
        <f t="shared" si="58"/>
        <v>402</v>
      </c>
      <c r="B403">
        <f t="shared" si="59"/>
        <v>8.2226171312482155</v>
      </c>
      <c r="C403" s="2">
        <f>Specification!$G$30</f>
        <v>109.96225200000001</v>
      </c>
      <c r="D403">
        <f>0.5*Specification!$K$4*Track!B403^2*Specification!$K$3*Specification!$K$2</f>
        <v>35.019795453938563</v>
      </c>
      <c r="E403">
        <v>0</v>
      </c>
      <c r="F403">
        <f>Specification!$C$23*9.81*SIN((E403*PI()/180))</f>
        <v>0</v>
      </c>
      <c r="G403" s="2">
        <f>IF(J403=1,VLOOKUP(K403,RPM!$E$2:$H$62,3,FALSE)-F403-E403-D403,IF(J403=2,VLOOKUP(K403,RPM!$H$2:$K$62,3,FALSE)-F403-E403-D403,IF(J403=3,VLOOKUP(K403,RPM!$K$2:$N$62,3,FALSE)-F403-E403-D403)))</f>
        <v>865.90337968970914</v>
      </c>
      <c r="H403" s="2">
        <f>IF(J403=1,Specification!$I$14,IF(J403=2,Specification!$I$15,IF(J403=3,Specification!$I$16)))</f>
        <v>580.58318951778165</v>
      </c>
      <c r="I403">
        <v>0</v>
      </c>
      <c r="J403">
        <v>2</v>
      </c>
      <c r="K403">
        <f>IF(J403=1,VLOOKUP(B403,RPM!$F$2:$H$62,3,TRUE),IF(J403=2,VLOOKUP(B403,RPM!$I$2:$K$62,3,TRUE),IF(J403=3,VLOOKUP(B403,RPM!$L$2:$N$62,3,TRUE))))</f>
        <v>3700</v>
      </c>
      <c r="L403">
        <f t="shared" si="60"/>
        <v>38.947397500776297</v>
      </c>
      <c r="M403">
        <f t="shared" si="55"/>
        <v>0</v>
      </c>
      <c r="N403">
        <f>VLOOKUP(K403,RPM!$A$2:$D$62,4,FALSE)</f>
        <v>19.06954054054054</v>
      </c>
      <c r="O403">
        <f>VLOOKUP(K403,RPM!$A$2:$D$62,3,FALSE)</f>
        <v>9.9</v>
      </c>
      <c r="P403">
        <f t="shared" si="56"/>
        <v>14.220156381081081</v>
      </c>
      <c r="Q403" cm="1">
        <f t="array" ref="Q403">_xlfn.XLOOKUP(O403,BSFC!$A$2:$A$24,_xlfn.XLOOKUP(K403,BSFC!$B$2:$O$2,BSFC!$B$2:$O$24,,-1),,-1)</f>
        <v>400</v>
      </c>
      <c r="R403">
        <f t="shared" si="57"/>
        <v>1.5800173756756757</v>
      </c>
      <c r="S403">
        <f t="shared" si="61"/>
        <v>4.8038761578450746E-4</v>
      </c>
      <c r="T403">
        <f t="shared" si="62"/>
        <v>0.19215504631380298</v>
      </c>
      <c r="U403">
        <f t="shared" si="63"/>
        <v>53.880135549115451</v>
      </c>
    </row>
    <row r="404" spans="1:21">
      <c r="A404">
        <f t="shared" si="58"/>
        <v>403</v>
      </c>
      <c r="B404">
        <f t="shared" si="59"/>
        <v>8.2226171312482155</v>
      </c>
      <c r="C404" s="2">
        <f>Specification!$G$30</f>
        <v>109.96225200000001</v>
      </c>
      <c r="D404">
        <f>0.5*Specification!$K$4*Track!B404^2*Specification!$K$3*Specification!$K$2</f>
        <v>35.019795453938563</v>
      </c>
      <c r="E404">
        <v>0</v>
      </c>
      <c r="F404">
        <f>Specification!$C$23*9.81*SIN((E404*PI()/180))</f>
        <v>0</v>
      </c>
      <c r="G404" s="2">
        <f>IF(J404=1,VLOOKUP(K404,RPM!$E$2:$H$62,3,FALSE)-F404-E404-D404,IF(J404=2,VLOOKUP(K404,RPM!$H$2:$K$62,3,FALSE)-F404-E404-D404,IF(J404=3,VLOOKUP(K404,RPM!$K$2:$N$62,3,FALSE)-F404-E404-D404)))</f>
        <v>865.90337968970914</v>
      </c>
      <c r="H404" s="2">
        <f>IF(J404=1,Specification!$I$14,IF(J404=2,Specification!$I$15,IF(J404=3,Specification!$I$16)))</f>
        <v>580.58318951778165</v>
      </c>
      <c r="I404">
        <v>0</v>
      </c>
      <c r="J404">
        <v>2</v>
      </c>
      <c r="K404">
        <f>IF(J404=1,VLOOKUP(B404,RPM!$F$2:$H$62,3,TRUE),IF(J404=2,VLOOKUP(B404,RPM!$I$2:$K$62,3,TRUE),IF(J404=3,VLOOKUP(B404,RPM!$L$2:$N$62,3,TRUE))))</f>
        <v>3700</v>
      </c>
      <c r="L404">
        <f t="shared" si="60"/>
        <v>39.069013281255693</v>
      </c>
      <c r="M404">
        <f t="shared" si="55"/>
        <v>0</v>
      </c>
      <c r="N404">
        <f>VLOOKUP(K404,RPM!$A$2:$D$62,4,FALSE)</f>
        <v>19.06954054054054</v>
      </c>
      <c r="O404">
        <f>VLOOKUP(K404,RPM!$A$2:$D$62,3,FALSE)</f>
        <v>9.9</v>
      </c>
      <c r="P404">
        <f t="shared" si="56"/>
        <v>14.220156381081081</v>
      </c>
      <c r="Q404" cm="1">
        <f t="array" ref="Q404">_xlfn.XLOOKUP(O404,BSFC!$A$2:$A$24,_xlfn.XLOOKUP(K404,BSFC!$B$2:$O$2,BSFC!$B$2:$O$24,,-1),,-1)</f>
        <v>400</v>
      </c>
      <c r="R404">
        <f t="shared" si="57"/>
        <v>1.5800173756756757</v>
      </c>
      <c r="S404">
        <f t="shared" si="61"/>
        <v>4.8038761578450746E-4</v>
      </c>
      <c r="T404">
        <f t="shared" si="62"/>
        <v>0.19215504631380298</v>
      </c>
      <c r="U404">
        <f t="shared" si="63"/>
        <v>54.072290595429251</v>
      </c>
    </row>
    <row r="405" spans="1:21">
      <c r="A405">
        <f t="shared" si="58"/>
        <v>404</v>
      </c>
      <c r="B405">
        <f t="shared" si="59"/>
        <v>8.2226171312482155</v>
      </c>
      <c r="C405" s="2">
        <f>Specification!$G$30</f>
        <v>109.96225200000001</v>
      </c>
      <c r="D405">
        <f>0.5*Specification!$K$4*Track!B405^2*Specification!$K$3*Specification!$K$2</f>
        <v>35.019795453938563</v>
      </c>
      <c r="E405">
        <v>0</v>
      </c>
      <c r="F405">
        <f>Specification!$C$23*9.81*SIN((E405*PI()/180))</f>
        <v>0</v>
      </c>
      <c r="G405" s="2">
        <f>IF(J405=1,VLOOKUP(K405,RPM!$E$2:$H$62,3,FALSE)-F405-E405-D405,IF(J405=2,VLOOKUP(K405,RPM!$H$2:$K$62,3,FALSE)-F405-E405-D405,IF(J405=3,VLOOKUP(K405,RPM!$K$2:$N$62,3,FALSE)-F405-E405-D405)))</f>
        <v>865.90337968970914</v>
      </c>
      <c r="H405" s="2">
        <f>IF(J405=1,Specification!$I$14,IF(J405=2,Specification!$I$15,IF(J405=3,Specification!$I$16)))</f>
        <v>580.58318951778165</v>
      </c>
      <c r="I405">
        <v>0</v>
      </c>
      <c r="J405">
        <v>2</v>
      </c>
      <c r="K405">
        <f>IF(J405=1,VLOOKUP(B405,RPM!$F$2:$H$62,3,TRUE),IF(J405=2,VLOOKUP(B405,RPM!$I$2:$K$62,3,TRUE),IF(J405=3,VLOOKUP(B405,RPM!$L$2:$N$62,3,TRUE))))</f>
        <v>3700</v>
      </c>
      <c r="L405">
        <f t="shared" si="60"/>
        <v>39.190629061735088</v>
      </c>
      <c r="M405">
        <f t="shared" si="55"/>
        <v>0</v>
      </c>
      <c r="N405">
        <f>VLOOKUP(K405,RPM!$A$2:$D$62,4,FALSE)</f>
        <v>19.06954054054054</v>
      </c>
      <c r="O405">
        <f>VLOOKUP(K405,RPM!$A$2:$D$62,3,FALSE)</f>
        <v>9.9</v>
      </c>
      <c r="P405">
        <f t="shared" si="56"/>
        <v>14.220156381081081</v>
      </c>
      <c r="Q405" cm="1">
        <f t="array" ref="Q405">_xlfn.XLOOKUP(O405,BSFC!$A$2:$A$24,_xlfn.XLOOKUP(K405,BSFC!$B$2:$O$2,BSFC!$B$2:$O$24,,-1),,-1)</f>
        <v>400</v>
      </c>
      <c r="R405">
        <f t="shared" si="57"/>
        <v>1.5800173756756757</v>
      </c>
      <c r="S405">
        <f t="shared" si="61"/>
        <v>4.8038761578450746E-4</v>
      </c>
      <c r="T405">
        <f t="shared" si="62"/>
        <v>0.19215504631380298</v>
      </c>
      <c r="U405">
        <f t="shared" si="63"/>
        <v>54.264445641743052</v>
      </c>
    </row>
    <row r="406" spans="1:21">
      <c r="A406">
        <f t="shared" si="58"/>
        <v>405</v>
      </c>
      <c r="B406">
        <f t="shared" si="59"/>
        <v>8.2226171312482155</v>
      </c>
      <c r="C406" s="2">
        <f>Specification!$G$30</f>
        <v>109.96225200000001</v>
      </c>
      <c r="D406">
        <f>0.5*Specification!$K$4*Track!B406^2*Specification!$K$3*Specification!$K$2</f>
        <v>35.019795453938563</v>
      </c>
      <c r="E406">
        <v>0</v>
      </c>
      <c r="F406">
        <f>Specification!$C$23*9.81*SIN((E406*PI()/180))</f>
        <v>0</v>
      </c>
      <c r="G406" s="2">
        <f>IF(J406=1,VLOOKUP(K406,RPM!$E$2:$H$62,3,FALSE)-F406-E406-D406,IF(J406=2,VLOOKUP(K406,RPM!$H$2:$K$62,3,FALSE)-F406-E406-D406,IF(J406=3,VLOOKUP(K406,RPM!$K$2:$N$62,3,FALSE)-F406-E406-D406)))</f>
        <v>865.90337968970914</v>
      </c>
      <c r="H406" s="2">
        <f>IF(J406=1,Specification!$I$14,IF(J406=2,Specification!$I$15,IF(J406=3,Specification!$I$16)))</f>
        <v>580.58318951778165</v>
      </c>
      <c r="I406">
        <v>0</v>
      </c>
      <c r="J406">
        <v>2</v>
      </c>
      <c r="K406">
        <f>IF(J406=1,VLOOKUP(B406,RPM!$F$2:$H$62,3,TRUE),IF(J406=2,VLOOKUP(B406,RPM!$I$2:$K$62,3,TRUE),IF(J406=3,VLOOKUP(B406,RPM!$L$2:$N$62,3,TRUE))))</f>
        <v>3700</v>
      </c>
      <c r="L406">
        <f t="shared" si="60"/>
        <v>39.312244842214483</v>
      </c>
      <c r="M406">
        <f t="shared" si="55"/>
        <v>0</v>
      </c>
      <c r="N406">
        <f>VLOOKUP(K406,RPM!$A$2:$D$62,4,FALSE)</f>
        <v>19.06954054054054</v>
      </c>
      <c r="O406">
        <f>VLOOKUP(K406,RPM!$A$2:$D$62,3,FALSE)</f>
        <v>9.9</v>
      </c>
      <c r="P406">
        <f t="shared" si="56"/>
        <v>14.220156381081081</v>
      </c>
      <c r="Q406" cm="1">
        <f t="array" ref="Q406">_xlfn.XLOOKUP(O406,BSFC!$A$2:$A$24,_xlfn.XLOOKUP(K406,BSFC!$B$2:$O$2,BSFC!$B$2:$O$24,,-1),,-1)</f>
        <v>400</v>
      </c>
      <c r="R406">
        <f t="shared" si="57"/>
        <v>1.5800173756756757</v>
      </c>
      <c r="S406">
        <f t="shared" si="61"/>
        <v>4.8038761578450746E-4</v>
      </c>
      <c r="T406">
        <f t="shared" si="62"/>
        <v>0.19215504631380298</v>
      </c>
      <c r="U406">
        <f t="shared" si="63"/>
        <v>54.456600688056852</v>
      </c>
    </row>
    <row r="407" spans="1:21">
      <c r="A407">
        <f t="shared" si="58"/>
        <v>406</v>
      </c>
      <c r="B407">
        <f t="shared" si="59"/>
        <v>8.2226171312482155</v>
      </c>
      <c r="C407" s="2">
        <f>Specification!$G$30</f>
        <v>109.96225200000001</v>
      </c>
      <c r="D407">
        <f>0.5*Specification!$K$4*Track!B407^2*Specification!$K$3*Specification!$K$2</f>
        <v>35.019795453938563</v>
      </c>
      <c r="E407">
        <v>0</v>
      </c>
      <c r="F407">
        <f>Specification!$C$23*9.81*SIN((E407*PI()/180))</f>
        <v>0</v>
      </c>
      <c r="G407" s="2">
        <f>IF(J407=1,VLOOKUP(K407,RPM!$E$2:$H$62,3,FALSE)-F407-E407-D407,IF(J407=2,VLOOKUP(K407,RPM!$H$2:$K$62,3,FALSE)-F407-E407-D407,IF(J407=3,VLOOKUP(K407,RPM!$K$2:$N$62,3,FALSE)-F407-E407-D407)))</f>
        <v>865.90337968970914</v>
      </c>
      <c r="H407" s="2">
        <f>IF(J407=1,Specification!$I$14,IF(J407=2,Specification!$I$15,IF(J407=3,Specification!$I$16)))</f>
        <v>580.58318951778165</v>
      </c>
      <c r="I407">
        <v>0</v>
      </c>
      <c r="J407">
        <v>2</v>
      </c>
      <c r="K407">
        <f>IF(J407=1,VLOOKUP(B407,RPM!$F$2:$H$62,3,TRUE),IF(J407=2,VLOOKUP(B407,RPM!$I$2:$K$62,3,TRUE),IF(J407=3,VLOOKUP(B407,RPM!$L$2:$N$62,3,TRUE))))</f>
        <v>3700</v>
      </c>
      <c r="L407">
        <f t="shared" si="60"/>
        <v>39.433860622693878</v>
      </c>
      <c r="M407">
        <f t="shared" si="55"/>
        <v>0</v>
      </c>
      <c r="N407">
        <f>VLOOKUP(K407,RPM!$A$2:$D$62,4,FALSE)</f>
        <v>19.06954054054054</v>
      </c>
      <c r="O407">
        <f>VLOOKUP(K407,RPM!$A$2:$D$62,3,FALSE)</f>
        <v>9.9</v>
      </c>
      <c r="P407">
        <f t="shared" si="56"/>
        <v>14.220156381081081</v>
      </c>
      <c r="Q407" cm="1">
        <f t="array" ref="Q407">_xlfn.XLOOKUP(O407,BSFC!$A$2:$A$24,_xlfn.XLOOKUP(K407,BSFC!$B$2:$O$2,BSFC!$B$2:$O$24,,-1),,-1)</f>
        <v>400</v>
      </c>
      <c r="R407">
        <f t="shared" si="57"/>
        <v>1.5800173756756757</v>
      </c>
      <c r="S407">
        <f t="shared" si="61"/>
        <v>4.8038761578450746E-4</v>
      </c>
      <c r="T407">
        <f t="shared" si="62"/>
        <v>0.19215504631380298</v>
      </c>
      <c r="U407">
        <f t="shared" si="63"/>
        <v>54.648755734370653</v>
      </c>
    </row>
    <row r="408" spans="1:21">
      <c r="A408">
        <f t="shared" si="58"/>
        <v>407</v>
      </c>
      <c r="B408">
        <f t="shared" si="59"/>
        <v>8.2226171312482155</v>
      </c>
      <c r="C408" s="2">
        <f>Specification!$G$30</f>
        <v>109.96225200000001</v>
      </c>
      <c r="D408">
        <f>0.5*Specification!$K$4*Track!B408^2*Specification!$K$3*Specification!$K$2</f>
        <v>35.019795453938563</v>
      </c>
      <c r="E408">
        <v>0</v>
      </c>
      <c r="F408">
        <f>Specification!$C$23*9.81*SIN((E408*PI()/180))</f>
        <v>0</v>
      </c>
      <c r="G408" s="2">
        <f>IF(J408=1,VLOOKUP(K408,RPM!$E$2:$H$62,3,FALSE)-F408-E408-D408,IF(J408=2,VLOOKUP(K408,RPM!$H$2:$K$62,3,FALSE)-F408-E408-D408,IF(J408=3,VLOOKUP(K408,RPM!$K$2:$N$62,3,FALSE)-F408-E408-D408)))</f>
        <v>865.90337968970914</v>
      </c>
      <c r="H408" s="2">
        <f>IF(J408=1,Specification!$I$14,IF(J408=2,Specification!$I$15,IF(J408=3,Specification!$I$16)))</f>
        <v>580.58318951778165</v>
      </c>
      <c r="I408">
        <v>0</v>
      </c>
      <c r="J408">
        <v>2</v>
      </c>
      <c r="K408">
        <f>IF(J408=1,VLOOKUP(B408,RPM!$F$2:$H$62,3,TRUE),IF(J408=2,VLOOKUP(B408,RPM!$I$2:$K$62,3,TRUE),IF(J408=3,VLOOKUP(B408,RPM!$L$2:$N$62,3,TRUE))))</f>
        <v>3700</v>
      </c>
      <c r="L408">
        <f t="shared" si="60"/>
        <v>39.555476403173273</v>
      </c>
      <c r="M408">
        <f t="shared" si="55"/>
        <v>0</v>
      </c>
      <c r="N408">
        <f>VLOOKUP(K408,RPM!$A$2:$D$62,4,FALSE)</f>
        <v>19.06954054054054</v>
      </c>
      <c r="O408">
        <f>VLOOKUP(K408,RPM!$A$2:$D$62,3,FALSE)</f>
        <v>9.9</v>
      </c>
      <c r="P408">
        <f t="shared" si="56"/>
        <v>14.220156381081081</v>
      </c>
      <c r="Q408" cm="1">
        <f t="array" ref="Q408">_xlfn.XLOOKUP(O408,BSFC!$A$2:$A$24,_xlfn.XLOOKUP(K408,BSFC!$B$2:$O$2,BSFC!$B$2:$O$24,,-1),,-1)</f>
        <v>400</v>
      </c>
      <c r="R408">
        <f t="shared" si="57"/>
        <v>1.5800173756756757</v>
      </c>
      <c r="S408">
        <f t="shared" si="61"/>
        <v>4.8038761578450746E-4</v>
      </c>
      <c r="T408">
        <f t="shared" si="62"/>
        <v>0.19215504631380298</v>
      </c>
      <c r="U408">
        <f t="shared" si="63"/>
        <v>54.840910780684453</v>
      </c>
    </row>
    <row r="409" spans="1:21">
      <c r="A409">
        <f t="shared" si="58"/>
        <v>408</v>
      </c>
      <c r="B409">
        <f t="shared" si="59"/>
        <v>8.2226171312482155</v>
      </c>
      <c r="C409" s="2">
        <f>Specification!$G$30</f>
        <v>109.96225200000001</v>
      </c>
      <c r="D409">
        <f>0.5*Specification!$K$4*Track!B409^2*Specification!$K$3*Specification!$K$2</f>
        <v>35.019795453938563</v>
      </c>
      <c r="E409">
        <v>0</v>
      </c>
      <c r="F409">
        <f>Specification!$C$23*9.81*SIN((E409*PI()/180))</f>
        <v>0</v>
      </c>
      <c r="G409" s="2">
        <f>IF(J409=1,VLOOKUP(K409,RPM!$E$2:$H$62,3,FALSE)-F409-E409-D409,IF(J409=2,VLOOKUP(K409,RPM!$H$2:$K$62,3,FALSE)-F409-E409-D409,IF(J409=3,VLOOKUP(K409,RPM!$K$2:$N$62,3,FALSE)-F409-E409-D409)))</f>
        <v>865.90337968970914</v>
      </c>
      <c r="H409" s="2">
        <f>IF(J409=1,Specification!$I$14,IF(J409=2,Specification!$I$15,IF(J409=3,Specification!$I$16)))</f>
        <v>580.58318951778165</v>
      </c>
      <c r="I409">
        <v>0</v>
      </c>
      <c r="J409">
        <v>2</v>
      </c>
      <c r="K409">
        <f>IF(J409=1,VLOOKUP(B409,RPM!$F$2:$H$62,3,TRUE),IF(J409=2,VLOOKUP(B409,RPM!$I$2:$K$62,3,TRUE),IF(J409=3,VLOOKUP(B409,RPM!$L$2:$N$62,3,TRUE))))</f>
        <v>3700</v>
      </c>
      <c r="L409">
        <f t="shared" si="60"/>
        <v>39.677092183652668</v>
      </c>
      <c r="M409">
        <f t="shared" si="55"/>
        <v>0</v>
      </c>
      <c r="N409">
        <f>VLOOKUP(K409,RPM!$A$2:$D$62,4,FALSE)</f>
        <v>19.06954054054054</v>
      </c>
      <c r="O409">
        <f>VLOOKUP(K409,RPM!$A$2:$D$62,3,FALSE)</f>
        <v>9.9</v>
      </c>
      <c r="P409">
        <f t="shared" si="56"/>
        <v>14.220156381081081</v>
      </c>
      <c r="Q409" cm="1">
        <f t="array" ref="Q409">_xlfn.XLOOKUP(O409,BSFC!$A$2:$A$24,_xlfn.XLOOKUP(K409,BSFC!$B$2:$O$2,BSFC!$B$2:$O$24,,-1),,-1)</f>
        <v>400</v>
      </c>
      <c r="R409">
        <f t="shared" si="57"/>
        <v>1.5800173756756757</v>
      </c>
      <c r="S409">
        <f t="shared" si="61"/>
        <v>4.8038761578450746E-4</v>
      </c>
      <c r="T409">
        <f t="shared" si="62"/>
        <v>0.19215504631380298</v>
      </c>
      <c r="U409">
        <f t="shared" si="63"/>
        <v>55.033065826998254</v>
      </c>
    </row>
    <row r="410" spans="1:21">
      <c r="A410">
        <f t="shared" si="58"/>
        <v>409</v>
      </c>
      <c r="B410">
        <f t="shared" si="59"/>
        <v>8.2226171312482155</v>
      </c>
      <c r="C410" s="2">
        <f>Specification!$G$30</f>
        <v>109.96225200000001</v>
      </c>
      <c r="D410">
        <f>0.5*Specification!$K$4*Track!B410^2*Specification!$K$3*Specification!$K$2</f>
        <v>35.019795453938563</v>
      </c>
      <c r="E410">
        <v>0</v>
      </c>
      <c r="F410">
        <f>Specification!$C$23*9.81*SIN((E410*PI()/180))</f>
        <v>0</v>
      </c>
      <c r="G410" s="2">
        <f>IF(J410=1,VLOOKUP(K410,RPM!$E$2:$H$62,3,FALSE)-F410-E410-D410,IF(J410=2,VLOOKUP(K410,RPM!$H$2:$K$62,3,FALSE)-F410-E410-D410,IF(J410=3,VLOOKUP(K410,RPM!$K$2:$N$62,3,FALSE)-F410-E410-D410)))</f>
        <v>865.90337968970914</v>
      </c>
      <c r="H410" s="2">
        <f>IF(J410=1,Specification!$I$14,IF(J410=2,Specification!$I$15,IF(J410=3,Specification!$I$16)))</f>
        <v>580.58318951778165</v>
      </c>
      <c r="I410">
        <v>0</v>
      </c>
      <c r="J410">
        <v>2</v>
      </c>
      <c r="K410">
        <f>IF(J410=1,VLOOKUP(B410,RPM!$F$2:$H$62,3,TRUE),IF(J410=2,VLOOKUP(B410,RPM!$I$2:$K$62,3,TRUE),IF(J410=3,VLOOKUP(B410,RPM!$L$2:$N$62,3,TRUE))))</f>
        <v>3700</v>
      </c>
      <c r="L410">
        <f t="shared" si="60"/>
        <v>39.798707964132063</v>
      </c>
      <c r="M410">
        <f t="shared" si="55"/>
        <v>0</v>
      </c>
      <c r="N410">
        <f>VLOOKUP(K410,RPM!$A$2:$D$62,4,FALSE)</f>
        <v>19.06954054054054</v>
      </c>
      <c r="O410">
        <f>VLOOKUP(K410,RPM!$A$2:$D$62,3,FALSE)</f>
        <v>9.9</v>
      </c>
      <c r="P410">
        <f t="shared" si="56"/>
        <v>14.220156381081081</v>
      </c>
      <c r="Q410" cm="1">
        <f t="array" ref="Q410">_xlfn.XLOOKUP(O410,BSFC!$A$2:$A$24,_xlfn.XLOOKUP(K410,BSFC!$B$2:$O$2,BSFC!$B$2:$O$24,,-1),,-1)</f>
        <v>400</v>
      </c>
      <c r="R410">
        <f t="shared" si="57"/>
        <v>1.5800173756756757</v>
      </c>
      <c r="S410">
        <f t="shared" si="61"/>
        <v>4.8038761578450746E-4</v>
      </c>
      <c r="T410">
        <f t="shared" si="62"/>
        <v>0.19215504631380298</v>
      </c>
      <c r="U410">
        <f t="shared" si="63"/>
        <v>55.225220873312054</v>
      </c>
    </row>
    <row r="411" spans="1:21">
      <c r="A411">
        <f t="shared" si="58"/>
        <v>410</v>
      </c>
      <c r="B411">
        <f t="shared" si="59"/>
        <v>8.2226171312482155</v>
      </c>
      <c r="C411" s="2">
        <f>Specification!$G$30</f>
        <v>109.96225200000001</v>
      </c>
      <c r="D411">
        <f>0.5*Specification!$K$4*Track!B411^2*Specification!$K$3*Specification!$K$2</f>
        <v>35.019795453938563</v>
      </c>
      <c r="E411">
        <v>0</v>
      </c>
      <c r="F411">
        <f>Specification!$C$23*9.81*SIN((E411*PI()/180))</f>
        <v>0</v>
      </c>
      <c r="G411" s="2">
        <f>IF(J411=1,VLOOKUP(K411,RPM!$E$2:$H$62,3,FALSE)-F411-E411-D411,IF(J411=2,VLOOKUP(K411,RPM!$H$2:$K$62,3,FALSE)-F411-E411-D411,IF(J411=3,VLOOKUP(K411,RPM!$K$2:$N$62,3,FALSE)-F411-E411-D411)))</f>
        <v>865.90337968970914</v>
      </c>
      <c r="H411" s="2">
        <f>IF(J411=1,Specification!$I$14,IF(J411=2,Specification!$I$15,IF(J411=3,Specification!$I$16)))</f>
        <v>580.58318951778165</v>
      </c>
      <c r="I411">
        <v>0</v>
      </c>
      <c r="J411">
        <v>2</v>
      </c>
      <c r="K411">
        <f>IF(J411=1,VLOOKUP(B411,RPM!$F$2:$H$62,3,TRUE),IF(J411=2,VLOOKUP(B411,RPM!$I$2:$K$62,3,TRUE),IF(J411=3,VLOOKUP(B411,RPM!$L$2:$N$62,3,TRUE))))</f>
        <v>3700</v>
      </c>
      <c r="L411">
        <f t="shared" si="60"/>
        <v>39.920323744611458</v>
      </c>
      <c r="M411">
        <f t="shared" si="55"/>
        <v>0</v>
      </c>
      <c r="N411">
        <f>VLOOKUP(K411,RPM!$A$2:$D$62,4,FALSE)</f>
        <v>19.06954054054054</v>
      </c>
      <c r="O411">
        <f>VLOOKUP(K411,RPM!$A$2:$D$62,3,FALSE)</f>
        <v>9.9</v>
      </c>
      <c r="P411">
        <f t="shared" si="56"/>
        <v>14.220156381081081</v>
      </c>
      <c r="Q411" cm="1">
        <f t="array" ref="Q411">_xlfn.XLOOKUP(O411,BSFC!$A$2:$A$24,_xlfn.XLOOKUP(K411,BSFC!$B$2:$O$2,BSFC!$B$2:$O$24,,-1),,-1)</f>
        <v>400</v>
      </c>
      <c r="R411">
        <f t="shared" si="57"/>
        <v>1.5800173756756757</v>
      </c>
      <c r="S411">
        <f t="shared" si="61"/>
        <v>4.8038761578450746E-4</v>
      </c>
      <c r="T411">
        <f t="shared" si="62"/>
        <v>0.19215504631380298</v>
      </c>
      <c r="U411">
        <f t="shared" si="63"/>
        <v>55.417375919625854</v>
      </c>
    </row>
    <row r="412" spans="1:21">
      <c r="A412">
        <f t="shared" si="58"/>
        <v>411</v>
      </c>
      <c r="B412">
        <f t="shared" si="59"/>
        <v>8.2226171312482155</v>
      </c>
      <c r="C412" s="2">
        <f>Specification!$G$30</f>
        <v>109.96225200000001</v>
      </c>
      <c r="D412">
        <f>0.5*Specification!$K$4*Track!B412^2*Specification!$K$3*Specification!$K$2</f>
        <v>35.019795453938563</v>
      </c>
      <c r="E412">
        <v>0</v>
      </c>
      <c r="F412">
        <f>Specification!$C$23*9.81*SIN((E412*PI()/180))</f>
        <v>0</v>
      </c>
      <c r="G412" s="2">
        <f>IF(J412=1,VLOOKUP(K412,RPM!$E$2:$H$62,3,FALSE)-F412-E412-D412,IF(J412=2,VLOOKUP(K412,RPM!$H$2:$K$62,3,FALSE)-F412-E412-D412,IF(J412=3,VLOOKUP(K412,RPM!$K$2:$N$62,3,FALSE)-F412-E412-D412)))</f>
        <v>865.90337968970914</v>
      </c>
      <c r="H412" s="2">
        <f>IF(J412=1,Specification!$I$14,IF(J412=2,Specification!$I$15,IF(J412=3,Specification!$I$16)))</f>
        <v>580.58318951778165</v>
      </c>
      <c r="I412">
        <v>0</v>
      </c>
      <c r="J412">
        <v>2</v>
      </c>
      <c r="K412">
        <f>IF(J412=1,VLOOKUP(B412,RPM!$F$2:$H$62,3,TRUE),IF(J412=2,VLOOKUP(B412,RPM!$I$2:$K$62,3,TRUE),IF(J412=3,VLOOKUP(B412,RPM!$L$2:$N$62,3,TRUE))))</f>
        <v>3700</v>
      </c>
      <c r="L412">
        <f t="shared" si="60"/>
        <v>40.041939525090854</v>
      </c>
      <c r="M412">
        <f t="shared" si="55"/>
        <v>0</v>
      </c>
      <c r="N412">
        <f>VLOOKUP(K412,RPM!$A$2:$D$62,4,FALSE)</f>
        <v>19.06954054054054</v>
      </c>
      <c r="O412">
        <f>VLOOKUP(K412,RPM!$A$2:$D$62,3,FALSE)</f>
        <v>9.9</v>
      </c>
      <c r="P412">
        <f t="shared" si="56"/>
        <v>14.220156381081081</v>
      </c>
      <c r="Q412" cm="1">
        <f t="array" ref="Q412">_xlfn.XLOOKUP(O412,BSFC!$A$2:$A$24,_xlfn.XLOOKUP(K412,BSFC!$B$2:$O$2,BSFC!$B$2:$O$24,,-1),,-1)</f>
        <v>400</v>
      </c>
      <c r="R412">
        <f t="shared" si="57"/>
        <v>1.5800173756756757</v>
      </c>
      <c r="S412">
        <f t="shared" si="61"/>
        <v>4.8038761578450746E-4</v>
      </c>
      <c r="T412">
        <f t="shared" si="62"/>
        <v>0.19215504631380298</v>
      </c>
      <c r="U412">
        <f t="shared" si="63"/>
        <v>55.609530965939655</v>
      </c>
    </row>
    <row r="413" spans="1:21">
      <c r="A413">
        <f t="shared" si="58"/>
        <v>412</v>
      </c>
      <c r="B413">
        <f t="shared" si="59"/>
        <v>8.2226171312482155</v>
      </c>
      <c r="C413" s="2">
        <f>Specification!$G$30</f>
        <v>109.96225200000001</v>
      </c>
      <c r="D413">
        <f>0.5*Specification!$K$4*Track!B413^2*Specification!$K$3*Specification!$K$2</f>
        <v>35.019795453938563</v>
      </c>
      <c r="E413">
        <v>0</v>
      </c>
      <c r="F413">
        <f>Specification!$C$23*9.81*SIN((E413*PI()/180))</f>
        <v>0</v>
      </c>
      <c r="G413" s="2">
        <f>IF(J413=1,VLOOKUP(K413,RPM!$E$2:$H$62,3,FALSE)-F413-E413-D413,IF(J413=2,VLOOKUP(K413,RPM!$H$2:$K$62,3,FALSE)-F413-E413-D413,IF(J413=3,VLOOKUP(K413,RPM!$K$2:$N$62,3,FALSE)-F413-E413-D413)))</f>
        <v>865.90337968970914</v>
      </c>
      <c r="H413" s="2">
        <f>IF(J413=1,Specification!$I$14,IF(J413=2,Specification!$I$15,IF(J413=3,Specification!$I$16)))</f>
        <v>580.58318951778165</v>
      </c>
      <c r="I413">
        <v>0</v>
      </c>
      <c r="J413">
        <v>2</v>
      </c>
      <c r="K413">
        <f>IF(J413=1,VLOOKUP(B413,RPM!$F$2:$H$62,3,TRUE),IF(J413=2,VLOOKUP(B413,RPM!$I$2:$K$62,3,TRUE),IF(J413=3,VLOOKUP(B413,RPM!$L$2:$N$62,3,TRUE))))</f>
        <v>3700</v>
      </c>
      <c r="L413">
        <f t="shared" si="60"/>
        <v>40.163555305570249</v>
      </c>
      <c r="M413">
        <f t="shared" si="55"/>
        <v>0</v>
      </c>
      <c r="N413">
        <f>VLOOKUP(K413,RPM!$A$2:$D$62,4,FALSE)</f>
        <v>19.06954054054054</v>
      </c>
      <c r="O413">
        <f>VLOOKUP(K413,RPM!$A$2:$D$62,3,FALSE)</f>
        <v>9.9</v>
      </c>
      <c r="P413">
        <f t="shared" si="56"/>
        <v>14.220156381081081</v>
      </c>
      <c r="Q413" cm="1">
        <f t="array" ref="Q413">_xlfn.XLOOKUP(O413,BSFC!$A$2:$A$24,_xlfn.XLOOKUP(K413,BSFC!$B$2:$O$2,BSFC!$B$2:$O$24,,-1),,-1)</f>
        <v>400</v>
      </c>
      <c r="R413">
        <f t="shared" si="57"/>
        <v>1.5800173756756757</v>
      </c>
      <c r="S413">
        <f t="shared" si="61"/>
        <v>4.8038761578450746E-4</v>
      </c>
      <c r="T413">
        <f t="shared" si="62"/>
        <v>0.19215504631380298</v>
      </c>
      <c r="U413">
        <f t="shared" si="63"/>
        <v>55.801686012253455</v>
      </c>
    </row>
    <row r="414" spans="1:21">
      <c r="A414">
        <f t="shared" si="58"/>
        <v>413</v>
      </c>
      <c r="B414">
        <f t="shared" si="59"/>
        <v>8.2226171312482155</v>
      </c>
      <c r="C414" s="2">
        <f>Specification!$G$30</f>
        <v>109.96225200000001</v>
      </c>
      <c r="D414">
        <f>0.5*Specification!$K$4*Track!B414^2*Specification!$K$3*Specification!$K$2</f>
        <v>35.019795453938563</v>
      </c>
      <c r="E414">
        <v>0</v>
      </c>
      <c r="F414">
        <f>Specification!$C$23*9.81*SIN((E414*PI()/180))</f>
        <v>0</v>
      </c>
      <c r="G414" s="2">
        <f>IF(J414=1,VLOOKUP(K414,RPM!$E$2:$H$62,3,FALSE)-F414-E414-D414,IF(J414=2,VLOOKUP(K414,RPM!$H$2:$K$62,3,FALSE)-F414-E414-D414,IF(J414=3,VLOOKUP(K414,RPM!$K$2:$N$62,3,FALSE)-F414-E414-D414)))</f>
        <v>865.90337968970914</v>
      </c>
      <c r="H414" s="2">
        <f>IF(J414=1,Specification!$I$14,IF(J414=2,Specification!$I$15,IF(J414=3,Specification!$I$16)))</f>
        <v>580.58318951778165</v>
      </c>
      <c r="I414">
        <v>0</v>
      </c>
      <c r="J414">
        <v>2</v>
      </c>
      <c r="K414">
        <f>IF(J414=1,VLOOKUP(B414,RPM!$F$2:$H$62,3,TRUE),IF(J414=2,VLOOKUP(B414,RPM!$I$2:$K$62,3,TRUE),IF(J414=3,VLOOKUP(B414,RPM!$L$2:$N$62,3,TRUE))))</f>
        <v>3700</v>
      </c>
      <c r="L414">
        <f t="shared" si="60"/>
        <v>40.285171086049644</v>
      </c>
      <c r="M414">
        <f t="shared" si="55"/>
        <v>0</v>
      </c>
      <c r="N414">
        <f>VLOOKUP(K414,RPM!$A$2:$D$62,4,FALSE)</f>
        <v>19.06954054054054</v>
      </c>
      <c r="O414">
        <f>VLOOKUP(K414,RPM!$A$2:$D$62,3,FALSE)</f>
        <v>9.9</v>
      </c>
      <c r="P414">
        <f t="shared" si="56"/>
        <v>14.220156381081081</v>
      </c>
      <c r="Q414" cm="1">
        <f t="array" ref="Q414">_xlfn.XLOOKUP(O414,BSFC!$A$2:$A$24,_xlfn.XLOOKUP(K414,BSFC!$B$2:$O$2,BSFC!$B$2:$O$24,,-1),,-1)</f>
        <v>400</v>
      </c>
      <c r="R414">
        <f t="shared" si="57"/>
        <v>1.5800173756756757</v>
      </c>
      <c r="S414">
        <f t="shared" si="61"/>
        <v>4.8038761578450746E-4</v>
      </c>
      <c r="T414">
        <f t="shared" si="62"/>
        <v>0.19215504631380298</v>
      </c>
      <c r="U414">
        <f t="shared" si="63"/>
        <v>55.993841058567256</v>
      </c>
    </row>
    <row r="415" spans="1:21">
      <c r="A415">
        <f t="shared" si="58"/>
        <v>414</v>
      </c>
      <c r="B415">
        <f t="shared" si="59"/>
        <v>8.2226171312482155</v>
      </c>
      <c r="C415" s="2">
        <f>Specification!$G$30</f>
        <v>109.96225200000001</v>
      </c>
      <c r="D415">
        <f>0.5*Specification!$K$4*Track!B415^2*Specification!$K$3*Specification!$K$2</f>
        <v>35.019795453938563</v>
      </c>
      <c r="E415">
        <v>0</v>
      </c>
      <c r="F415">
        <f>Specification!$C$23*9.81*SIN((E415*PI()/180))</f>
        <v>0</v>
      </c>
      <c r="G415" s="2">
        <f>IF(J415=1,VLOOKUP(K415,RPM!$E$2:$H$62,3,FALSE)-F415-E415-D415,IF(J415=2,VLOOKUP(K415,RPM!$H$2:$K$62,3,FALSE)-F415-E415-D415,IF(J415=3,VLOOKUP(K415,RPM!$K$2:$N$62,3,FALSE)-F415-E415-D415)))</f>
        <v>865.90337968970914</v>
      </c>
      <c r="H415" s="2">
        <f>IF(J415=1,Specification!$I$14,IF(J415=2,Specification!$I$15,IF(J415=3,Specification!$I$16)))</f>
        <v>580.58318951778165</v>
      </c>
      <c r="I415">
        <v>0</v>
      </c>
      <c r="J415">
        <v>2</v>
      </c>
      <c r="K415">
        <f>IF(J415=1,VLOOKUP(B415,RPM!$F$2:$H$62,3,TRUE),IF(J415=2,VLOOKUP(B415,RPM!$I$2:$K$62,3,TRUE),IF(J415=3,VLOOKUP(B415,RPM!$L$2:$N$62,3,TRUE))))</f>
        <v>3700</v>
      </c>
      <c r="L415">
        <f t="shared" si="60"/>
        <v>40.406786866529039</v>
      </c>
      <c r="M415">
        <f t="shared" si="55"/>
        <v>0</v>
      </c>
      <c r="N415">
        <f>VLOOKUP(K415,RPM!$A$2:$D$62,4,FALSE)</f>
        <v>19.06954054054054</v>
      </c>
      <c r="O415">
        <f>VLOOKUP(K415,RPM!$A$2:$D$62,3,FALSE)</f>
        <v>9.9</v>
      </c>
      <c r="P415">
        <f t="shared" si="56"/>
        <v>14.220156381081081</v>
      </c>
      <c r="Q415" cm="1">
        <f t="array" ref="Q415">_xlfn.XLOOKUP(O415,BSFC!$A$2:$A$24,_xlfn.XLOOKUP(K415,BSFC!$B$2:$O$2,BSFC!$B$2:$O$24,,-1),,-1)</f>
        <v>400</v>
      </c>
      <c r="R415">
        <f t="shared" si="57"/>
        <v>1.5800173756756757</v>
      </c>
      <c r="S415">
        <f t="shared" si="61"/>
        <v>4.8038761578450746E-4</v>
      </c>
      <c r="T415">
        <f t="shared" si="62"/>
        <v>0.19215504631380298</v>
      </c>
      <c r="U415">
        <f t="shared" si="63"/>
        <v>56.185996104881056</v>
      </c>
    </row>
    <row r="416" spans="1:21">
      <c r="A416">
        <f t="shared" si="58"/>
        <v>415</v>
      </c>
      <c r="B416">
        <f t="shared" si="59"/>
        <v>8.2226171312482155</v>
      </c>
      <c r="C416" s="2">
        <f>Specification!$G$30</f>
        <v>109.96225200000001</v>
      </c>
      <c r="D416">
        <f>0.5*Specification!$K$4*Track!B416^2*Specification!$K$3*Specification!$K$2</f>
        <v>35.019795453938563</v>
      </c>
      <c r="E416">
        <v>0</v>
      </c>
      <c r="F416">
        <f>Specification!$C$23*9.81*SIN((E416*PI()/180))</f>
        <v>0</v>
      </c>
      <c r="G416" s="2">
        <f>IF(J416=1,VLOOKUP(K416,RPM!$E$2:$H$62,3,FALSE)-F416-E416-D416,IF(J416=2,VLOOKUP(K416,RPM!$H$2:$K$62,3,FALSE)-F416-E416-D416,IF(J416=3,VLOOKUP(K416,RPM!$K$2:$N$62,3,FALSE)-F416-E416-D416)))</f>
        <v>865.90337968970914</v>
      </c>
      <c r="H416" s="2">
        <f>IF(J416=1,Specification!$I$14,IF(J416=2,Specification!$I$15,IF(J416=3,Specification!$I$16)))</f>
        <v>580.58318951778165</v>
      </c>
      <c r="I416">
        <v>0</v>
      </c>
      <c r="J416">
        <v>2</v>
      </c>
      <c r="K416">
        <f>IF(J416=1,VLOOKUP(B416,RPM!$F$2:$H$62,3,TRUE),IF(J416=2,VLOOKUP(B416,RPM!$I$2:$K$62,3,TRUE),IF(J416=3,VLOOKUP(B416,RPM!$L$2:$N$62,3,TRUE))))</f>
        <v>3700</v>
      </c>
      <c r="L416">
        <f t="shared" si="60"/>
        <v>40.528402647008434</v>
      </c>
      <c r="M416">
        <f t="shared" si="55"/>
        <v>0</v>
      </c>
      <c r="N416">
        <f>VLOOKUP(K416,RPM!$A$2:$D$62,4,FALSE)</f>
        <v>19.06954054054054</v>
      </c>
      <c r="O416">
        <f>VLOOKUP(K416,RPM!$A$2:$D$62,3,FALSE)</f>
        <v>9.9</v>
      </c>
      <c r="P416">
        <f t="shared" si="56"/>
        <v>14.220156381081081</v>
      </c>
      <c r="Q416" cm="1">
        <f t="array" ref="Q416">_xlfn.XLOOKUP(O416,BSFC!$A$2:$A$24,_xlfn.XLOOKUP(K416,BSFC!$B$2:$O$2,BSFC!$B$2:$O$24,,-1),,-1)</f>
        <v>400</v>
      </c>
      <c r="R416">
        <f t="shared" si="57"/>
        <v>1.5800173756756757</v>
      </c>
      <c r="S416">
        <f t="shared" si="61"/>
        <v>4.8038761578450746E-4</v>
      </c>
      <c r="T416">
        <f t="shared" si="62"/>
        <v>0.19215504631380298</v>
      </c>
      <c r="U416">
        <f t="shared" si="63"/>
        <v>56.378151151194857</v>
      </c>
    </row>
    <row r="417" spans="1:21">
      <c r="A417">
        <f t="shared" si="58"/>
        <v>416</v>
      </c>
      <c r="B417">
        <f t="shared" si="59"/>
        <v>8.2226171312482155</v>
      </c>
      <c r="C417" s="2">
        <f>Specification!$G$30</f>
        <v>109.96225200000001</v>
      </c>
      <c r="D417">
        <f>0.5*Specification!$K$4*Track!B417^2*Specification!$K$3*Specification!$K$2</f>
        <v>35.019795453938563</v>
      </c>
      <c r="E417">
        <v>0</v>
      </c>
      <c r="F417">
        <f>Specification!$C$23*9.81*SIN((E417*PI()/180))</f>
        <v>0</v>
      </c>
      <c r="G417" s="2">
        <f>IF(J417=1,VLOOKUP(K417,RPM!$E$2:$H$62,3,FALSE)-F417-E417-D417,IF(J417=2,VLOOKUP(K417,RPM!$H$2:$K$62,3,FALSE)-F417-E417-D417,IF(J417=3,VLOOKUP(K417,RPM!$K$2:$N$62,3,FALSE)-F417-E417-D417)))</f>
        <v>865.90337968970914</v>
      </c>
      <c r="H417" s="2">
        <f>IF(J417=1,Specification!$I$14,IF(J417=2,Specification!$I$15,IF(J417=3,Specification!$I$16)))</f>
        <v>580.58318951778165</v>
      </c>
      <c r="I417">
        <v>0</v>
      </c>
      <c r="J417">
        <v>2</v>
      </c>
      <c r="K417">
        <f>IF(J417=1,VLOOKUP(B417,RPM!$F$2:$H$62,3,TRUE),IF(J417=2,VLOOKUP(B417,RPM!$I$2:$K$62,3,TRUE),IF(J417=3,VLOOKUP(B417,RPM!$L$2:$N$62,3,TRUE))))</f>
        <v>3700</v>
      </c>
      <c r="L417">
        <f t="shared" si="60"/>
        <v>40.650018427487829</v>
      </c>
      <c r="M417">
        <f t="shared" si="55"/>
        <v>0</v>
      </c>
      <c r="N417">
        <f>VLOOKUP(K417,RPM!$A$2:$D$62,4,FALSE)</f>
        <v>19.06954054054054</v>
      </c>
      <c r="O417">
        <f>VLOOKUP(K417,RPM!$A$2:$D$62,3,FALSE)</f>
        <v>9.9</v>
      </c>
      <c r="P417">
        <f t="shared" si="56"/>
        <v>14.220156381081081</v>
      </c>
      <c r="Q417" cm="1">
        <f t="array" ref="Q417">_xlfn.XLOOKUP(O417,BSFC!$A$2:$A$24,_xlfn.XLOOKUP(K417,BSFC!$B$2:$O$2,BSFC!$B$2:$O$24,,-1),,-1)</f>
        <v>400</v>
      </c>
      <c r="R417">
        <f t="shared" si="57"/>
        <v>1.5800173756756757</v>
      </c>
      <c r="S417">
        <f t="shared" si="61"/>
        <v>4.8038761578450746E-4</v>
      </c>
      <c r="T417">
        <f t="shared" si="62"/>
        <v>0.19215504631380298</v>
      </c>
      <c r="U417">
        <f t="shared" si="63"/>
        <v>56.570306197508657</v>
      </c>
    </row>
    <row r="418" spans="1:21">
      <c r="A418">
        <f t="shared" si="58"/>
        <v>417</v>
      </c>
      <c r="B418">
        <f t="shared" si="59"/>
        <v>8.2226171312482155</v>
      </c>
      <c r="C418" s="2">
        <f>Specification!$G$30</f>
        <v>109.96225200000001</v>
      </c>
      <c r="D418">
        <f>0.5*Specification!$K$4*Track!B418^2*Specification!$K$3*Specification!$K$2</f>
        <v>35.019795453938563</v>
      </c>
      <c r="E418">
        <v>0</v>
      </c>
      <c r="F418">
        <f>Specification!$C$23*9.81*SIN((E418*PI()/180))</f>
        <v>0</v>
      </c>
      <c r="G418" s="2">
        <f>IF(J418=1,VLOOKUP(K418,RPM!$E$2:$H$62,3,FALSE)-F418-E418-D418,IF(J418=2,VLOOKUP(K418,RPM!$H$2:$K$62,3,FALSE)-F418-E418-D418,IF(J418=3,VLOOKUP(K418,RPM!$K$2:$N$62,3,FALSE)-F418-E418-D418)))</f>
        <v>865.90337968970914</v>
      </c>
      <c r="H418" s="2">
        <f>IF(J418=1,Specification!$I$14,IF(J418=2,Specification!$I$15,IF(J418=3,Specification!$I$16)))</f>
        <v>580.58318951778165</v>
      </c>
      <c r="I418">
        <v>0</v>
      </c>
      <c r="J418">
        <v>2</v>
      </c>
      <c r="K418">
        <f>IF(J418=1,VLOOKUP(B418,RPM!$F$2:$H$62,3,TRUE),IF(J418=2,VLOOKUP(B418,RPM!$I$2:$K$62,3,TRUE),IF(J418=3,VLOOKUP(B418,RPM!$L$2:$N$62,3,TRUE))))</f>
        <v>3700</v>
      </c>
      <c r="L418">
        <f t="shared" si="60"/>
        <v>40.771634207967224</v>
      </c>
      <c r="M418">
        <f t="shared" si="55"/>
        <v>0</v>
      </c>
      <c r="N418">
        <f>VLOOKUP(K418,RPM!$A$2:$D$62,4,FALSE)</f>
        <v>19.06954054054054</v>
      </c>
      <c r="O418">
        <f>VLOOKUP(K418,RPM!$A$2:$D$62,3,FALSE)</f>
        <v>9.9</v>
      </c>
      <c r="P418">
        <f t="shared" si="56"/>
        <v>14.220156381081081</v>
      </c>
      <c r="Q418" cm="1">
        <f t="array" ref="Q418">_xlfn.XLOOKUP(O418,BSFC!$A$2:$A$24,_xlfn.XLOOKUP(K418,BSFC!$B$2:$O$2,BSFC!$B$2:$O$24,,-1),,-1)</f>
        <v>400</v>
      </c>
      <c r="R418">
        <f t="shared" si="57"/>
        <v>1.5800173756756757</v>
      </c>
      <c r="S418">
        <f t="shared" si="61"/>
        <v>4.8038761578450746E-4</v>
      </c>
      <c r="T418">
        <f t="shared" si="62"/>
        <v>0.19215504631380298</v>
      </c>
      <c r="U418">
        <f t="shared" si="63"/>
        <v>56.762461243822457</v>
      </c>
    </row>
    <row r="419" spans="1:21">
      <c r="A419">
        <f t="shared" si="58"/>
        <v>418</v>
      </c>
      <c r="B419">
        <f t="shared" si="59"/>
        <v>8.2226171312482155</v>
      </c>
      <c r="C419" s="2">
        <f>Specification!$G$30</f>
        <v>109.96225200000001</v>
      </c>
      <c r="D419">
        <f>0.5*Specification!$K$4*Track!B419^2*Specification!$K$3*Specification!$K$2</f>
        <v>35.019795453938563</v>
      </c>
      <c r="E419">
        <v>0</v>
      </c>
      <c r="F419">
        <f>Specification!$C$23*9.81*SIN((E419*PI()/180))</f>
        <v>0</v>
      </c>
      <c r="G419" s="2">
        <f>IF(J419=1,VLOOKUP(K419,RPM!$E$2:$H$62,3,FALSE)-F419-E419-D419,IF(J419=2,VLOOKUP(K419,RPM!$H$2:$K$62,3,FALSE)-F419-E419-D419,IF(J419=3,VLOOKUP(K419,RPM!$K$2:$N$62,3,FALSE)-F419-E419-D419)))</f>
        <v>865.90337968970914</v>
      </c>
      <c r="H419" s="2">
        <f>IF(J419=1,Specification!$I$14,IF(J419=2,Specification!$I$15,IF(J419=3,Specification!$I$16)))</f>
        <v>580.58318951778165</v>
      </c>
      <c r="I419">
        <v>0</v>
      </c>
      <c r="J419">
        <v>2</v>
      </c>
      <c r="K419">
        <f>IF(J419=1,VLOOKUP(B419,RPM!$F$2:$H$62,3,TRUE),IF(J419=2,VLOOKUP(B419,RPM!$I$2:$K$62,3,TRUE),IF(J419=3,VLOOKUP(B419,RPM!$L$2:$N$62,3,TRUE))))</f>
        <v>3700</v>
      </c>
      <c r="L419">
        <f t="shared" si="60"/>
        <v>40.89324998844662</v>
      </c>
      <c r="M419">
        <f t="shared" si="55"/>
        <v>0</v>
      </c>
      <c r="N419">
        <f>VLOOKUP(K419,RPM!$A$2:$D$62,4,FALSE)</f>
        <v>19.06954054054054</v>
      </c>
      <c r="O419">
        <f>VLOOKUP(K419,RPM!$A$2:$D$62,3,FALSE)</f>
        <v>9.9</v>
      </c>
      <c r="P419">
        <f t="shared" si="56"/>
        <v>14.220156381081081</v>
      </c>
      <c r="Q419" cm="1">
        <f t="array" ref="Q419">_xlfn.XLOOKUP(O419,BSFC!$A$2:$A$24,_xlfn.XLOOKUP(K419,BSFC!$B$2:$O$2,BSFC!$B$2:$O$24,,-1),,-1)</f>
        <v>400</v>
      </c>
      <c r="R419">
        <f t="shared" si="57"/>
        <v>1.5800173756756757</v>
      </c>
      <c r="S419">
        <f t="shared" si="61"/>
        <v>4.8038761578450746E-4</v>
      </c>
      <c r="T419">
        <f t="shared" si="62"/>
        <v>0.19215504631380298</v>
      </c>
      <c r="U419">
        <f t="shared" si="63"/>
        <v>56.954616290136258</v>
      </c>
    </row>
    <row r="420" spans="1:21">
      <c r="A420">
        <f t="shared" si="58"/>
        <v>419</v>
      </c>
      <c r="B420">
        <f t="shared" si="59"/>
        <v>8.2226171312482155</v>
      </c>
      <c r="C420" s="2">
        <f>Specification!$G$30</f>
        <v>109.96225200000001</v>
      </c>
      <c r="D420">
        <f>0.5*Specification!$K$4*Track!B420^2*Specification!$K$3*Specification!$K$2</f>
        <v>35.019795453938563</v>
      </c>
      <c r="E420">
        <v>0</v>
      </c>
      <c r="F420">
        <f>Specification!$C$23*9.81*SIN((E420*PI()/180))</f>
        <v>0</v>
      </c>
      <c r="G420" s="2">
        <f>IF(J420=1,VLOOKUP(K420,RPM!$E$2:$H$62,3,FALSE)-F420-E420-D420,IF(J420=2,VLOOKUP(K420,RPM!$H$2:$K$62,3,FALSE)-F420-E420-D420,IF(J420=3,VLOOKUP(K420,RPM!$K$2:$N$62,3,FALSE)-F420-E420-D420)))</f>
        <v>865.90337968970914</v>
      </c>
      <c r="H420" s="2">
        <f>IF(J420=1,Specification!$I$14,IF(J420=2,Specification!$I$15,IF(J420=3,Specification!$I$16)))</f>
        <v>580.58318951778165</v>
      </c>
      <c r="I420">
        <v>0</v>
      </c>
      <c r="J420">
        <v>2</v>
      </c>
      <c r="K420">
        <f>IF(J420=1,VLOOKUP(B420,RPM!$F$2:$H$62,3,TRUE),IF(J420=2,VLOOKUP(B420,RPM!$I$2:$K$62,3,TRUE),IF(J420=3,VLOOKUP(B420,RPM!$L$2:$N$62,3,TRUE))))</f>
        <v>3700</v>
      </c>
      <c r="L420">
        <f t="shared" si="60"/>
        <v>41.014865768926015</v>
      </c>
      <c r="M420">
        <f t="shared" si="55"/>
        <v>0</v>
      </c>
      <c r="N420">
        <f>VLOOKUP(K420,RPM!$A$2:$D$62,4,FALSE)</f>
        <v>19.06954054054054</v>
      </c>
      <c r="O420">
        <f>VLOOKUP(K420,RPM!$A$2:$D$62,3,FALSE)</f>
        <v>9.9</v>
      </c>
      <c r="P420">
        <f t="shared" si="56"/>
        <v>14.220156381081081</v>
      </c>
      <c r="Q420" cm="1">
        <f t="array" ref="Q420">_xlfn.XLOOKUP(O420,BSFC!$A$2:$A$24,_xlfn.XLOOKUP(K420,BSFC!$B$2:$O$2,BSFC!$B$2:$O$24,,-1),,-1)</f>
        <v>400</v>
      </c>
      <c r="R420">
        <f t="shared" si="57"/>
        <v>1.5800173756756757</v>
      </c>
      <c r="S420">
        <f t="shared" si="61"/>
        <v>4.8038761578450746E-4</v>
      </c>
      <c r="T420">
        <f t="shared" si="62"/>
        <v>0.19215504631380298</v>
      </c>
      <c r="U420">
        <f t="shared" si="63"/>
        <v>57.146771336450058</v>
      </c>
    </row>
    <row r="421" spans="1:21">
      <c r="A421">
        <f t="shared" si="58"/>
        <v>420</v>
      </c>
      <c r="B421">
        <f t="shared" si="59"/>
        <v>8.2226171312482155</v>
      </c>
      <c r="C421" s="2">
        <f>Specification!$G$30</f>
        <v>109.96225200000001</v>
      </c>
      <c r="D421">
        <f>0.5*Specification!$K$4*Track!B421^2*Specification!$K$3*Specification!$K$2</f>
        <v>35.019795453938563</v>
      </c>
      <c r="E421">
        <v>0</v>
      </c>
      <c r="F421">
        <f>Specification!$C$23*9.81*SIN((E421*PI()/180))</f>
        <v>0</v>
      </c>
      <c r="G421" s="2">
        <f>IF(J421=1,VLOOKUP(K421,RPM!$E$2:$H$62,3,FALSE)-F421-E421-D421,IF(J421=2,VLOOKUP(K421,RPM!$H$2:$K$62,3,FALSE)-F421-E421-D421,IF(J421=3,VLOOKUP(K421,RPM!$K$2:$N$62,3,FALSE)-F421-E421-D421)))</f>
        <v>865.90337968970914</v>
      </c>
      <c r="H421" s="2">
        <f>IF(J421=1,Specification!$I$14,IF(J421=2,Specification!$I$15,IF(J421=3,Specification!$I$16)))</f>
        <v>580.58318951778165</v>
      </c>
      <c r="I421">
        <v>0</v>
      </c>
      <c r="J421">
        <v>2</v>
      </c>
      <c r="K421">
        <f>IF(J421=1,VLOOKUP(B421,RPM!$F$2:$H$62,3,TRUE),IF(J421=2,VLOOKUP(B421,RPM!$I$2:$K$62,3,TRUE),IF(J421=3,VLOOKUP(B421,RPM!$L$2:$N$62,3,TRUE))))</f>
        <v>3700</v>
      </c>
      <c r="L421">
        <f t="shared" si="60"/>
        <v>41.13648154940541</v>
      </c>
      <c r="M421">
        <f t="shared" si="55"/>
        <v>0</v>
      </c>
      <c r="N421">
        <f>VLOOKUP(K421,RPM!$A$2:$D$62,4,FALSE)</f>
        <v>19.06954054054054</v>
      </c>
      <c r="O421">
        <f>VLOOKUP(K421,RPM!$A$2:$D$62,3,FALSE)</f>
        <v>9.9</v>
      </c>
      <c r="P421">
        <f t="shared" si="56"/>
        <v>14.220156381081081</v>
      </c>
      <c r="Q421" cm="1">
        <f t="array" ref="Q421">_xlfn.XLOOKUP(O421,BSFC!$A$2:$A$24,_xlfn.XLOOKUP(K421,BSFC!$B$2:$O$2,BSFC!$B$2:$O$24,,-1),,-1)</f>
        <v>400</v>
      </c>
      <c r="R421">
        <f t="shared" si="57"/>
        <v>1.5800173756756757</v>
      </c>
      <c r="S421">
        <f t="shared" si="61"/>
        <v>4.8038761578450746E-4</v>
      </c>
      <c r="T421">
        <f t="shared" si="62"/>
        <v>0.19215504631380298</v>
      </c>
      <c r="U421">
        <f t="shared" si="63"/>
        <v>57.338926382763859</v>
      </c>
    </row>
    <row r="422" spans="1:21">
      <c r="A422">
        <f t="shared" si="58"/>
        <v>421</v>
      </c>
      <c r="B422">
        <f t="shared" si="59"/>
        <v>8.2226171312482155</v>
      </c>
      <c r="C422" s="2">
        <f>Specification!$G$30</f>
        <v>109.96225200000001</v>
      </c>
      <c r="D422">
        <f>0.5*Specification!$K$4*Track!B422^2*Specification!$K$3*Specification!$K$2</f>
        <v>35.019795453938563</v>
      </c>
      <c r="E422">
        <v>0</v>
      </c>
      <c r="F422">
        <f>Specification!$C$23*9.81*SIN((E422*PI()/180))</f>
        <v>0</v>
      </c>
      <c r="G422" s="2">
        <f>IF(J422=1,VLOOKUP(K422,RPM!$E$2:$H$62,3,FALSE)-F422-E422-D422,IF(J422=2,VLOOKUP(K422,RPM!$H$2:$K$62,3,FALSE)-F422-E422-D422,IF(J422=3,VLOOKUP(K422,RPM!$K$2:$N$62,3,FALSE)-F422-E422-D422)))</f>
        <v>865.90337968970914</v>
      </c>
      <c r="H422" s="2">
        <f>IF(J422=1,Specification!$I$14,IF(J422=2,Specification!$I$15,IF(J422=3,Specification!$I$16)))</f>
        <v>580.58318951778165</v>
      </c>
      <c r="I422">
        <v>0</v>
      </c>
      <c r="J422">
        <v>2</v>
      </c>
      <c r="K422">
        <f>IF(J422=1,VLOOKUP(B422,RPM!$F$2:$H$62,3,TRUE),IF(J422=2,VLOOKUP(B422,RPM!$I$2:$K$62,3,TRUE),IF(J422=3,VLOOKUP(B422,RPM!$L$2:$N$62,3,TRUE))))</f>
        <v>3700</v>
      </c>
      <c r="L422">
        <f t="shared" si="60"/>
        <v>41.258097329884805</v>
      </c>
      <c r="M422">
        <f t="shared" si="55"/>
        <v>0</v>
      </c>
      <c r="N422">
        <f>VLOOKUP(K422,RPM!$A$2:$D$62,4,FALSE)</f>
        <v>19.06954054054054</v>
      </c>
      <c r="O422">
        <f>VLOOKUP(K422,RPM!$A$2:$D$62,3,FALSE)</f>
        <v>9.9</v>
      </c>
      <c r="P422">
        <f t="shared" si="56"/>
        <v>14.220156381081081</v>
      </c>
      <c r="Q422" cm="1">
        <f t="array" ref="Q422">_xlfn.XLOOKUP(O422,BSFC!$A$2:$A$24,_xlfn.XLOOKUP(K422,BSFC!$B$2:$O$2,BSFC!$B$2:$O$24,,-1),,-1)</f>
        <v>400</v>
      </c>
      <c r="R422">
        <f t="shared" si="57"/>
        <v>1.5800173756756757</v>
      </c>
      <c r="S422">
        <f t="shared" si="61"/>
        <v>4.8038761578450746E-4</v>
      </c>
      <c r="T422">
        <f t="shared" si="62"/>
        <v>0.19215504631380298</v>
      </c>
      <c r="U422">
        <f t="shared" si="63"/>
        <v>57.531081429077659</v>
      </c>
    </row>
    <row r="423" spans="1:21">
      <c r="A423">
        <f t="shared" si="58"/>
        <v>422</v>
      </c>
      <c r="B423">
        <f t="shared" si="59"/>
        <v>8.2226171312482155</v>
      </c>
      <c r="C423" s="2">
        <f>Specification!$G$30</f>
        <v>109.96225200000001</v>
      </c>
      <c r="D423">
        <f>0.5*Specification!$K$4*Track!B423^2*Specification!$K$3*Specification!$K$2</f>
        <v>35.019795453938563</v>
      </c>
      <c r="E423">
        <v>0</v>
      </c>
      <c r="F423">
        <f>Specification!$C$23*9.81*SIN((E423*PI()/180))</f>
        <v>0</v>
      </c>
      <c r="G423" s="2">
        <f>IF(J423=1,VLOOKUP(K423,RPM!$E$2:$H$62,3,FALSE)-F423-E423-D423,IF(J423=2,VLOOKUP(K423,RPM!$H$2:$K$62,3,FALSE)-F423-E423-D423,IF(J423=3,VLOOKUP(K423,RPM!$K$2:$N$62,3,FALSE)-F423-E423-D423)))</f>
        <v>865.90337968970914</v>
      </c>
      <c r="H423" s="2">
        <f>IF(J423=1,Specification!$I$14,IF(J423=2,Specification!$I$15,IF(J423=3,Specification!$I$16)))</f>
        <v>580.58318951778165</v>
      </c>
      <c r="I423">
        <v>0</v>
      </c>
      <c r="J423">
        <v>2</v>
      </c>
      <c r="K423">
        <f>IF(J423=1,VLOOKUP(B423,RPM!$F$2:$H$62,3,TRUE),IF(J423=2,VLOOKUP(B423,RPM!$I$2:$K$62,3,TRUE),IF(J423=3,VLOOKUP(B423,RPM!$L$2:$N$62,3,TRUE))))</f>
        <v>3700</v>
      </c>
      <c r="L423">
        <f t="shared" si="60"/>
        <v>41.3797131103642</v>
      </c>
      <c r="M423">
        <f t="shared" si="55"/>
        <v>0</v>
      </c>
      <c r="N423">
        <f>VLOOKUP(K423,RPM!$A$2:$D$62,4,FALSE)</f>
        <v>19.06954054054054</v>
      </c>
      <c r="O423">
        <f>VLOOKUP(K423,RPM!$A$2:$D$62,3,FALSE)</f>
        <v>9.9</v>
      </c>
      <c r="P423">
        <f t="shared" si="56"/>
        <v>14.220156381081081</v>
      </c>
      <c r="Q423" cm="1">
        <f t="array" ref="Q423">_xlfn.XLOOKUP(O423,BSFC!$A$2:$A$24,_xlfn.XLOOKUP(K423,BSFC!$B$2:$O$2,BSFC!$B$2:$O$24,,-1),,-1)</f>
        <v>400</v>
      </c>
      <c r="R423">
        <f t="shared" si="57"/>
        <v>1.5800173756756757</v>
      </c>
      <c r="S423">
        <f t="shared" si="61"/>
        <v>4.8038761578450746E-4</v>
      </c>
      <c r="T423">
        <f t="shared" si="62"/>
        <v>0.19215504631380298</v>
      </c>
      <c r="U423">
        <f t="shared" si="63"/>
        <v>57.72323647539146</v>
      </c>
    </row>
    <row r="424" spans="1:21">
      <c r="A424">
        <f t="shared" si="58"/>
        <v>423</v>
      </c>
      <c r="B424">
        <f t="shared" si="59"/>
        <v>8.2226171312482155</v>
      </c>
      <c r="C424" s="2">
        <f>Specification!$G$30</f>
        <v>109.96225200000001</v>
      </c>
      <c r="D424">
        <f>0.5*Specification!$K$4*Track!B424^2*Specification!$K$3*Specification!$K$2</f>
        <v>35.019795453938563</v>
      </c>
      <c r="E424">
        <v>0</v>
      </c>
      <c r="F424">
        <f>Specification!$C$23*9.81*SIN((E424*PI()/180))</f>
        <v>0</v>
      </c>
      <c r="G424" s="2">
        <f>IF(J424=1,VLOOKUP(K424,RPM!$E$2:$H$62,3,FALSE)-F424-E424-D424,IF(J424=2,VLOOKUP(K424,RPM!$H$2:$K$62,3,FALSE)-F424-E424-D424,IF(J424=3,VLOOKUP(K424,RPM!$K$2:$N$62,3,FALSE)-F424-E424-D424)))</f>
        <v>865.90337968970914</v>
      </c>
      <c r="H424" s="2">
        <f>IF(J424=1,Specification!$I$14,IF(J424=2,Specification!$I$15,IF(J424=3,Specification!$I$16)))</f>
        <v>580.58318951778165</v>
      </c>
      <c r="I424">
        <v>0</v>
      </c>
      <c r="J424">
        <v>2</v>
      </c>
      <c r="K424">
        <f>IF(J424=1,VLOOKUP(B424,RPM!$F$2:$H$62,3,TRUE),IF(J424=2,VLOOKUP(B424,RPM!$I$2:$K$62,3,TRUE),IF(J424=3,VLOOKUP(B424,RPM!$L$2:$N$62,3,TRUE))))</f>
        <v>3700</v>
      </c>
      <c r="L424">
        <f t="shared" si="60"/>
        <v>41.501328890843595</v>
      </c>
      <c r="M424">
        <f t="shared" si="55"/>
        <v>0</v>
      </c>
      <c r="N424">
        <f>VLOOKUP(K424,RPM!$A$2:$D$62,4,FALSE)</f>
        <v>19.06954054054054</v>
      </c>
      <c r="O424">
        <f>VLOOKUP(K424,RPM!$A$2:$D$62,3,FALSE)</f>
        <v>9.9</v>
      </c>
      <c r="P424">
        <f t="shared" si="56"/>
        <v>14.220156381081081</v>
      </c>
      <c r="Q424" cm="1">
        <f t="array" ref="Q424">_xlfn.XLOOKUP(O424,BSFC!$A$2:$A$24,_xlfn.XLOOKUP(K424,BSFC!$B$2:$O$2,BSFC!$B$2:$O$24,,-1),,-1)</f>
        <v>400</v>
      </c>
      <c r="R424">
        <f t="shared" si="57"/>
        <v>1.5800173756756757</v>
      </c>
      <c r="S424">
        <f t="shared" si="61"/>
        <v>4.8038761578450746E-4</v>
      </c>
      <c r="T424">
        <f t="shared" si="62"/>
        <v>0.19215504631380298</v>
      </c>
      <c r="U424">
        <f t="shared" si="63"/>
        <v>57.91539152170526</v>
      </c>
    </row>
    <row r="425" spans="1:21">
      <c r="A425">
        <f t="shared" si="58"/>
        <v>424</v>
      </c>
      <c r="B425">
        <f t="shared" si="59"/>
        <v>8.2226171312482155</v>
      </c>
      <c r="C425" s="2">
        <f>Specification!$G$30</f>
        <v>109.96225200000001</v>
      </c>
      <c r="D425">
        <f>0.5*Specification!$K$4*Track!B425^2*Specification!$K$3*Specification!$K$2</f>
        <v>35.019795453938563</v>
      </c>
      <c r="E425">
        <v>0</v>
      </c>
      <c r="F425">
        <f>Specification!$C$23*9.81*SIN((E425*PI()/180))</f>
        <v>0</v>
      </c>
      <c r="G425" s="2">
        <f>IF(J425=1,VLOOKUP(K425,RPM!$E$2:$H$62,3,FALSE)-F425-E425-D425,IF(J425=2,VLOOKUP(K425,RPM!$H$2:$K$62,3,FALSE)-F425-E425-D425,IF(J425=3,VLOOKUP(K425,RPM!$K$2:$N$62,3,FALSE)-F425-E425-D425)))</f>
        <v>865.90337968970914</v>
      </c>
      <c r="H425" s="2">
        <f>IF(J425=1,Specification!$I$14,IF(J425=2,Specification!$I$15,IF(J425=3,Specification!$I$16)))</f>
        <v>580.58318951778165</v>
      </c>
      <c r="I425">
        <v>0</v>
      </c>
      <c r="J425">
        <v>2</v>
      </c>
      <c r="K425">
        <f>IF(J425=1,VLOOKUP(B425,RPM!$F$2:$H$62,3,TRUE),IF(J425=2,VLOOKUP(B425,RPM!$I$2:$K$62,3,TRUE),IF(J425=3,VLOOKUP(B425,RPM!$L$2:$N$62,3,TRUE))))</f>
        <v>3700</v>
      </c>
      <c r="L425">
        <f t="shared" si="60"/>
        <v>41.62294467132299</v>
      </c>
      <c r="M425">
        <f t="shared" si="55"/>
        <v>0</v>
      </c>
      <c r="N425">
        <f>VLOOKUP(K425,RPM!$A$2:$D$62,4,FALSE)</f>
        <v>19.06954054054054</v>
      </c>
      <c r="O425">
        <f>VLOOKUP(K425,RPM!$A$2:$D$62,3,FALSE)</f>
        <v>9.9</v>
      </c>
      <c r="P425">
        <f t="shared" si="56"/>
        <v>14.220156381081081</v>
      </c>
      <c r="Q425" cm="1">
        <f t="array" ref="Q425">_xlfn.XLOOKUP(O425,BSFC!$A$2:$A$24,_xlfn.XLOOKUP(K425,BSFC!$B$2:$O$2,BSFC!$B$2:$O$24,,-1),,-1)</f>
        <v>400</v>
      </c>
      <c r="R425">
        <f t="shared" si="57"/>
        <v>1.5800173756756757</v>
      </c>
      <c r="S425">
        <f t="shared" si="61"/>
        <v>4.8038761578450746E-4</v>
      </c>
      <c r="T425">
        <f t="shared" si="62"/>
        <v>0.19215504631380298</v>
      </c>
      <c r="U425">
        <f t="shared" si="63"/>
        <v>58.10754656801906</v>
      </c>
    </row>
    <row r="426" spans="1:21">
      <c r="A426">
        <f t="shared" si="58"/>
        <v>425</v>
      </c>
      <c r="B426">
        <f t="shared" si="59"/>
        <v>8.2226171312482155</v>
      </c>
      <c r="C426" s="2">
        <f>Specification!$G$30</f>
        <v>109.96225200000001</v>
      </c>
      <c r="D426">
        <f>0.5*Specification!$K$4*Track!B426^2*Specification!$K$3*Specification!$K$2</f>
        <v>35.019795453938563</v>
      </c>
      <c r="E426">
        <v>0</v>
      </c>
      <c r="F426">
        <f>Specification!$C$23*9.81*SIN((E426*PI()/180))</f>
        <v>0</v>
      </c>
      <c r="G426" s="2">
        <f>IF(J426=1,VLOOKUP(K426,RPM!$E$2:$H$62,3,FALSE)-F426-E426-D426,IF(J426=2,VLOOKUP(K426,RPM!$H$2:$K$62,3,FALSE)-F426-E426-D426,IF(J426=3,VLOOKUP(K426,RPM!$K$2:$N$62,3,FALSE)-F426-E426-D426)))</f>
        <v>865.90337968970914</v>
      </c>
      <c r="H426" s="2">
        <f>IF(J426=1,Specification!$I$14,IF(J426=2,Specification!$I$15,IF(J426=3,Specification!$I$16)))</f>
        <v>580.58318951778165</v>
      </c>
      <c r="I426">
        <v>0</v>
      </c>
      <c r="J426">
        <v>2</v>
      </c>
      <c r="K426">
        <f>IF(J426=1,VLOOKUP(B426,RPM!$F$2:$H$62,3,TRUE),IF(J426=2,VLOOKUP(B426,RPM!$I$2:$K$62,3,TRUE),IF(J426=3,VLOOKUP(B426,RPM!$L$2:$N$62,3,TRUE))))</f>
        <v>3700</v>
      </c>
      <c r="L426">
        <f t="shared" si="60"/>
        <v>41.744560451802386</v>
      </c>
      <c r="M426">
        <f t="shared" si="55"/>
        <v>0</v>
      </c>
      <c r="N426">
        <f>VLOOKUP(K426,RPM!$A$2:$D$62,4,FALSE)</f>
        <v>19.06954054054054</v>
      </c>
      <c r="O426">
        <f>VLOOKUP(K426,RPM!$A$2:$D$62,3,FALSE)</f>
        <v>9.9</v>
      </c>
      <c r="P426">
        <f t="shared" si="56"/>
        <v>14.220156381081081</v>
      </c>
      <c r="Q426" cm="1">
        <f t="array" ref="Q426">_xlfn.XLOOKUP(O426,BSFC!$A$2:$A$24,_xlfn.XLOOKUP(K426,BSFC!$B$2:$O$2,BSFC!$B$2:$O$24,,-1),,-1)</f>
        <v>400</v>
      </c>
      <c r="R426">
        <f t="shared" si="57"/>
        <v>1.5800173756756757</v>
      </c>
      <c r="S426">
        <f t="shared" si="61"/>
        <v>4.8038761578450746E-4</v>
      </c>
      <c r="T426">
        <f t="shared" si="62"/>
        <v>0.19215504631380298</v>
      </c>
      <c r="U426">
        <f t="shared" si="63"/>
        <v>58.299701614332861</v>
      </c>
    </row>
    <row r="427" spans="1:21">
      <c r="A427">
        <f t="shared" si="58"/>
        <v>426</v>
      </c>
      <c r="B427">
        <f t="shared" si="59"/>
        <v>8.2226171312482155</v>
      </c>
      <c r="C427" s="2">
        <f>Specification!$G$30</f>
        <v>109.96225200000001</v>
      </c>
      <c r="D427">
        <f>0.5*Specification!$K$4*Track!B427^2*Specification!$K$3*Specification!$K$2</f>
        <v>35.019795453938563</v>
      </c>
      <c r="E427">
        <v>0</v>
      </c>
      <c r="F427">
        <f>Specification!$C$23*9.81*SIN((E427*PI()/180))</f>
        <v>0</v>
      </c>
      <c r="G427" s="2">
        <f>IF(J427=1,VLOOKUP(K427,RPM!$E$2:$H$62,3,FALSE)-F427-E427-D427,IF(J427=2,VLOOKUP(K427,RPM!$H$2:$K$62,3,FALSE)-F427-E427-D427,IF(J427=3,VLOOKUP(K427,RPM!$K$2:$N$62,3,FALSE)-F427-E427-D427)))</f>
        <v>865.90337968970914</v>
      </c>
      <c r="H427" s="2">
        <f>IF(J427=1,Specification!$I$14,IF(J427=2,Specification!$I$15,IF(J427=3,Specification!$I$16)))</f>
        <v>580.58318951778165</v>
      </c>
      <c r="I427">
        <v>0</v>
      </c>
      <c r="J427">
        <v>2</v>
      </c>
      <c r="K427">
        <f>IF(J427=1,VLOOKUP(B427,RPM!$F$2:$H$62,3,TRUE),IF(J427=2,VLOOKUP(B427,RPM!$I$2:$K$62,3,TRUE),IF(J427=3,VLOOKUP(B427,RPM!$L$2:$N$62,3,TRUE))))</f>
        <v>3700</v>
      </c>
      <c r="L427">
        <f t="shared" si="60"/>
        <v>41.866176232281781</v>
      </c>
      <c r="M427">
        <f t="shared" si="55"/>
        <v>0</v>
      </c>
      <c r="N427">
        <f>VLOOKUP(K427,RPM!$A$2:$D$62,4,FALSE)</f>
        <v>19.06954054054054</v>
      </c>
      <c r="O427">
        <f>VLOOKUP(K427,RPM!$A$2:$D$62,3,FALSE)</f>
        <v>9.9</v>
      </c>
      <c r="P427">
        <f t="shared" si="56"/>
        <v>14.220156381081081</v>
      </c>
      <c r="Q427" cm="1">
        <f t="array" ref="Q427">_xlfn.XLOOKUP(O427,BSFC!$A$2:$A$24,_xlfn.XLOOKUP(K427,BSFC!$B$2:$O$2,BSFC!$B$2:$O$24,,-1),,-1)</f>
        <v>400</v>
      </c>
      <c r="R427">
        <f t="shared" si="57"/>
        <v>1.5800173756756757</v>
      </c>
      <c r="S427">
        <f t="shared" si="61"/>
        <v>4.8038761578450746E-4</v>
      </c>
      <c r="T427">
        <f t="shared" si="62"/>
        <v>0.19215504631380298</v>
      </c>
      <c r="U427">
        <f t="shared" si="63"/>
        <v>58.491856660646661</v>
      </c>
    </row>
    <row r="428" spans="1:21">
      <c r="A428">
        <f t="shared" si="58"/>
        <v>427</v>
      </c>
      <c r="B428">
        <f t="shared" si="59"/>
        <v>8.2226171312482155</v>
      </c>
      <c r="C428" s="2">
        <f>Specification!$G$30</f>
        <v>109.96225200000001</v>
      </c>
      <c r="D428">
        <f>0.5*Specification!$K$4*Track!B428^2*Specification!$K$3*Specification!$K$2</f>
        <v>35.019795453938563</v>
      </c>
      <c r="E428">
        <v>0</v>
      </c>
      <c r="F428">
        <f>Specification!$C$23*9.81*SIN((E428*PI()/180))</f>
        <v>0</v>
      </c>
      <c r="G428" s="2">
        <f>IF(J428=1,VLOOKUP(K428,RPM!$E$2:$H$62,3,FALSE)-F428-E428-D428,IF(J428=2,VLOOKUP(K428,RPM!$H$2:$K$62,3,FALSE)-F428-E428-D428,IF(J428=3,VLOOKUP(K428,RPM!$K$2:$N$62,3,FALSE)-F428-E428-D428)))</f>
        <v>865.90337968970914</v>
      </c>
      <c r="H428" s="2">
        <f>IF(J428=1,Specification!$I$14,IF(J428=2,Specification!$I$15,IF(J428=3,Specification!$I$16)))</f>
        <v>580.58318951778165</v>
      </c>
      <c r="I428">
        <v>0</v>
      </c>
      <c r="J428">
        <v>2</v>
      </c>
      <c r="K428">
        <f>IF(J428=1,VLOOKUP(B428,RPM!$F$2:$H$62,3,TRUE),IF(J428=2,VLOOKUP(B428,RPM!$I$2:$K$62,3,TRUE),IF(J428=3,VLOOKUP(B428,RPM!$L$2:$N$62,3,TRUE))))</f>
        <v>3700</v>
      </c>
      <c r="L428">
        <f t="shared" si="60"/>
        <v>41.987792012761176</v>
      </c>
      <c r="M428">
        <f t="shared" si="55"/>
        <v>0</v>
      </c>
      <c r="N428">
        <f>VLOOKUP(K428,RPM!$A$2:$D$62,4,FALSE)</f>
        <v>19.06954054054054</v>
      </c>
      <c r="O428">
        <f>VLOOKUP(K428,RPM!$A$2:$D$62,3,FALSE)</f>
        <v>9.9</v>
      </c>
      <c r="P428">
        <f t="shared" si="56"/>
        <v>14.220156381081081</v>
      </c>
      <c r="Q428" cm="1">
        <f t="array" ref="Q428">_xlfn.XLOOKUP(O428,BSFC!$A$2:$A$24,_xlfn.XLOOKUP(K428,BSFC!$B$2:$O$2,BSFC!$B$2:$O$24,,-1),,-1)</f>
        <v>400</v>
      </c>
      <c r="R428">
        <f t="shared" si="57"/>
        <v>1.5800173756756757</v>
      </c>
      <c r="S428">
        <f t="shared" si="61"/>
        <v>4.8038761578450746E-4</v>
      </c>
      <c r="T428">
        <f t="shared" si="62"/>
        <v>0.19215504631380298</v>
      </c>
      <c r="U428">
        <f t="shared" si="63"/>
        <v>58.684011706960462</v>
      </c>
    </row>
    <row r="429" spans="1:21">
      <c r="A429">
        <f t="shared" si="58"/>
        <v>428</v>
      </c>
      <c r="B429">
        <f t="shared" si="59"/>
        <v>8.2226171312482155</v>
      </c>
      <c r="C429" s="2">
        <f>Specification!$G$30</f>
        <v>109.96225200000001</v>
      </c>
      <c r="D429">
        <f>0.5*Specification!$K$4*Track!B429^2*Specification!$K$3*Specification!$K$2</f>
        <v>35.019795453938563</v>
      </c>
      <c r="E429">
        <v>0</v>
      </c>
      <c r="F429">
        <f>Specification!$C$23*9.81*SIN((E429*PI()/180))</f>
        <v>0</v>
      </c>
      <c r="G429" s="2">
        <f>IF(J429=1,VLOOKUP(K429,RPM!$E$2:$H$62,3,FALSE)-F429-E429-D429,IF(J429=2,VLOOKUP(K429,RPM!$H$2:$K$62,3,FALSE)-F429-E429-D429,IF(J429=3,VLOOKUP(K429,RPM!$K$2:$N$62,3,FALSE)-F429-E429-D429)))</f>
        <v>865.90337968970914</v>
      </c>
      <c r="H429" s="2">
        <f>IF(J429=1,Specification!$I$14,IF(J429=2,Specification!$I$15,IF(J429=3,Specification!$I$16)))</f>
        <v>580.58318951778165</v>
      </c>
      <c r="I429">
        <v>0</v>
      </c>
      <c r="J429">
        <v>2</v>
      </c>
      <c r="K429">
        <f>IF(J429=1,VLOOKUP(B429,RPM!$F$2:$H$62,3,TRUE),IF(J429=2,VLOOKUP(B429,RPM!$I$2:$K$62,3,TRUE),IF(J429=3,VLOOKUP(B429,RPM!$L$2:$N$62,3,TRUE))))</f>
        <v>3700</v>
      </c>
      <c r="L429">
        <f t="shared" si="60"/>
        <v>42.109407793240571</v>
      </c>
      <c r="M429">
        <f t="shared" si="55"/>
        <v>0</v>
      </c>
      <c r="N429">
        <f>VLOOKUP(K429,RPM!$A$2:$D$62,4,FALSE)</f>
        <v>19.06954054054054</v>
      </c>
      <c r="O429">
        <f>VLOOKUP(K429,RPM!$A$2:$D$62,3,FALSE)</f>
        <v>9.9</v>
      </c>
      <c r="P429">
        <f t="shared" si="56"/>
        <v>14.220156381081081</v>
      </c>
      <c r="Q429" cm="1">
        <f t="array" ref="Q429">_xlfn.XLOOKUP(O429,BSFC!$A$2:$A$24,_xlfn.XLOOKUP(K429,BSFC!$B$2:$O$2,BSFC!$B$2:$O$24,,-1),,-1)</f>
        <v>400</v>
      </c>
      <c r="R429">
        <f t="shared" si="57"/>
        <v>1.5800173756756757</v>
      </c>
      <c r="S429">
        <f t="shared" si="61"/>
        <v>4.8038761578450746E-4</v>
      </c>
      <c r="T429">
        <f t="shared" si="62"/>
        <v>0.19215504631380298</v>
      </c>
      <c r="U429">
        <f t="shared" si="63"/>
        <v>58.876166753274262</v>
      </c>
    </row>
    <row r="430" spans="1:21">
      <c r="A430">
        <f t="shared" si="58"/>
        <v>429</v>
      </c>
      <c r="B430">
        <f t="shared" si="59"/>
        <v>8.2226171312482155</v>
      </c>
      <c r="C430" s="2">
        <f>Specification!$G$30</f>
        <v>109.96225200000001</v>
      </c>
      <c r="D430">
        <f>0.5*Specification!$K$4*Track!B430^2*Specification!$K$3*Specification!$K$2</f>
        <v>35.019795453938563</v>
      </c>
      <c r="E430">
        <v>0</v>
      </c>
      <c r="F430">
        <f>Specification!$C$23*9.81*SIN((E430*PI()/180))</f>
        <v>0</v>
      </c>
      <c r="G430" s="2">
        <f>IF(J430=1,VLOOKUP(K430,RPM!$E$2:$H$62,3,FALSE)-F430-E430-D430,IF(J430=2,VLOOKUP(K430,RPM!$H$2:$K$62,3,FALSE)-F430-E430-D430,IF(J430=3,VLOOKUP(K430,RPM!$K$2:$N$62,3,FALSE)-F430-E430-D430)))</f>
        <v>865.90337968970914</v>
      </c>
      <c r="H430" s="2">
        <f>IF(J430=1,Specification!$I$14,IF(J430=2,Specification!$I$15,IF(J430=3,Specification!$I$16)))</f>
        <v>580.58318951778165</v>
      </c>
      <c r="I430">
        <v>0</v>
      </c>
      <c r="J430">
        <v>2</v>
      </c>
      <c r="K430">
        <f>IF(J430=1,VLOOKUP(B430,RPM!$F$2:$H$62,3,TRUE),IF(J430=2,VLOOKUP(B430,RPM!$I$2:$K$62,3,TRUE),IF(J430=3,VLOOKUP(B430,RPM!$L$2:$N$62,3,TRUE))))</f>
        <v>3700</v>
      </c>
      <c r="L430">
        <f t="shared" si="60"/>
        <v>42.231023573719966</v>
      </c>
      <c r="M430">
        <f t="shared" si="55"/>
        <v>0</v>
      </c>
      <c r="N430">
        <f>VLOOKUP(K430,RPM!$A$2:$D$62,4,FALSE)</f>
        <v>19.06954054054054</v>
      </c>
      <c r="O430">
        <f>VLOOKUP(K430,RPM!$A$2:$D$62,3,FALSE)</f>
        <v>9.9</v>
      </c>
      <c r="P430">
        <f t="shared" si="56"/>
        <v>14.220156381081081</v>
      </c>
      <c r="Q430" cm="1">
        <f t="array" ref="Q430">_xlfn.XLOOKUP(O430,BSFC!$A$2:$A$24,_xlfn.XLOOKUP(K430,BSFC!$B$2:$O$2,BSFC!$B$2:$O$24,,-1),,-1)</f>
        <v>400</v>
      </c>
      <c r="R430">
        <f t="shared" si="57"/>
        <v>1.5800173756756757</v>
      </c>
      <c r="S430">
        <f t="shared" si="61"/>
        <v>4.8038761578450746E-4</v>
      </c>
      <c r="T430">
        <f t="shared" si="62"/>
        <v>0.19215504631380298</v>
      </c>
      <c r="U430">
        <f t="shared" si="63"/>
        <v>59.068321799588063</v>
      </c>
    </row>
    <row r="431" spans="1:21">
      <c r="A431">
        <f t="shared" si="58"/>
        <v>430</v>
      </c>
      <c r="B431">
        <f t="shared" si="59"/>
        <v>8.2226171312482155</v>
      </c>
      <c r="C431" s="2">
        <f>Specification!$G$30</f>
        <v>109.96225200000001</v>
      </c>
      <c r="D431">
        <f>0.5*Specification!$K$4*Track!B431^2*Specification!$K$3*Specification!$K$2</f>
        <v>35.019795453938563</v>
      </c>
      <c r="E431">
        <v>0</v>
      </c>
      <c r="F431">
        <f>Specification!$C$23*9.81*SIN((E431*PI()/180))</f>
        <v>0</v>
      </c>
      <c r="G431" s="2">
        <f>IF(J431=1,VLOOKUP(K431,RPM!$E$2:$H$62,3,FALSE)-F431-E431-D431,IF(J431=2,VLOOKUP(K431,RPM!$H$2:$K$62,3,FALSE)-F431-E431-D431,IF(J431=3,VLOOKUP(K431,RPM!$K$2:$N$62,3,FALSE)-F431-E431-D431)))</f>
        <v>865.90337968970914</v>
      </c>
      <c r="H431" s="2">
        <f>IF(J431=1,Specification!$I$14,IF(J431=2,Specification!$I$15,IF(J431=3,Specification!$I$16)))</f>
        <v>580.58318951778165</v>
      </c>
      <c r="I431">
        <v>0</v>
      </c>
      <c r="J431">
        <v>2</v>
      </c>
      <c r="K431">
        <f>IF(J431=1,VLOOKUP(B431,RPM!$F$2:$H$62,3,TRUE),IF(J431=2,VLOOKUP(B431,RPM!$I$2:$K$62,3,TRUE),IF(J431=3,VLOOKUP(B431,RPM!$L$2:$N$62,3,TRUE))))</f>
        <v>3700</v>
      </c>
      <c r="L431">
        <f t="shared" si="60"/>
        <v>42.352639354199361</v>
      </c>
      <c r="M431">
        <f t="shared" si="55"/>
        <v>0</v>
      </c>
      <c r="N431">
        <f>VLOOKUP(K431,RPM!$A$2:$D$62,4,FALSE)</f>
        <v>19.06954054054054</v>
      </c>
      <c r="O431">
        <f>VLOOKUP(K431,RPM!$A$2:$D$62,3,FALSE)</f>
        <v>9.9</v>
      </c>
      <c r="P431">
        <f t="shared" si="56"/>
        <v>14.220156381081081</v>
      </c>
      <c r="Q431" cm="1">
        <f t="array" ref="Q431">_xlfn.XLOOKUP(O431,BSFC!$A$2:$A$24,_xlfn.XLOOKUP(K431,BSFC!$B$2:$O$2,BSFC!$B$2:$O$24,,-1),,-1)</f>
        <v>400</v>
      </c>
      <c r="R431">
        <f t="shared" si="57"/>
        <v>1.5800173756756757</v>
      </c>
      <c r="S431">
        <f t="shared" si="61"/>
        <v>4.8038761578450746E-4</v>
      </c>
      <c r="T431">
        <f t="shared" si="62"/>
        <v>0.19215504631380298</v>
      </c>
      <c r="U431">
        <f t="shared" si="63"/>
        <v>59.260476845901863</v>
      </c>
    </row>
    <row r="432" spans="1:21">
      <c r="A432">
        <f t="shared" si="58"/>
        <v>431</v>
      </c>
      <c r="B432">
        <f t="shared" si="59"/>
        <v>8.2226171312482155</v>
      </c>
      <c r="C432" s="2">
        <f>Specification!$G$30</f>
        <v>109.96225200000001</v>
      </c>
      <c r="D432">
        <f>0.5*Specification!$K$4*Track!B432^2*Specification!$K$3*Specification!$K$2</f>
        <v>35.019795453938563</v>
      </c>
      <c r="E432">
        <v>0</v>
      </c>
      <c r="F432">
        <f>Specification!$C$23*9.81*SIN((E432*PI()/180))</f>
        <v>0</v>
      </c>
      <c r="G432" s="2">
        <f>IF(J432=1,VLOOKUP(K432,RPM!$E$2:$H$62,3,FALSE)-F432-E432-D432,IF(J432=2,VLOOKUP(K432,RPM!$H$2:$K$62,3,FALSE)-F432-E432-D432,IF(J432=3,VLOOKUP(K432,RPM!$K$2:$N$62,3,FALSE)-F432-E432-D432)))</f>
        <v>865.90337968970914</v>
      </c>
      <c r="H432" s="2">
        <f>IF(J432=1,Specification!$I$14,IF(J432=2,Specification!$I$15,IF(J432=3,Specification!$I$16)))</f>
        <v>580.58318951778165</v>
      </c>
      <c r="I432">
        <v>0</v>
      </c>
      <c r="J432">
        <v>2</v>
      </c>
      <c r="K432">
        <f>IF(J432=1,VLOOKUP(B432,RPM!$F$2:$H$62,3,TRUE),IF(J432=2,VLOOKUP(B432,RPM!$I$2:$K$62,3,TRUE),IF(J432=3,VLOOKUP(B432,RPM!$L$2:$N$62,3,TRUE))))</f>
        <v>3700</v>
      </c>
      <c r="L432">
        <f t="shared" si="60"/>
        <v>42.474255134678756</v>
      </c>
      <c r="M432">
        <f t="shared" si="55"/>
        <v>0</v>
      </c>
      <c r="N432">
        <f>VLOOKUP(K432,RPM!$A$2:$D$62,4,FALSE)</f>
        <v>19.06954054054054</v>
      </c>
      <c r="O432">
        <f>VLOOKUP(K432,RPM!$A$2:$D$62,3,FALSE)</f>
        <v>9.9</v>
      </c>
      <c r="P432">
        <f t="shared" si="56"/>
        <v>14.220156381081081</v>
      </c>
      <c r="Q432" cm="1">
        <f t="array" ref="Q432">_xlfn.XLOOKUP(O432,BSFC!$A$2:$A$24,_xlfn.XLOOKUP(K432,BSFC!$B$2:$O$2,BSFC!$B$2:$O$24,,-1),,-1)</f>
        <v>400</v>
      </c>
      <c r="R432">
        <f t="shared" si="57"/>
        <v>1.5800173756756757</v>
      </c>
      <c r="S432">
        <f t="shared" si="61"/>
        <v>4.8038761578450746E-4</v>
      </c>
      <c r="T432">
        <f t="shared" si="62"/>
        <v>0.19215504631380298</v>
      </c>
      <c r="U432">
        <f t="shared" si="63"/>
        <v>59.452631892215663</v>
      </c>
    </row>
    <row r="433" spans="1:21">
      <c r="A433">
        <f t="shared" si="58"/>
        <v>432</v>
      </c>
      <c r="B433">
        <f t="shared" si="59"/>
        <v>8.2226171312482155</v>
      </c>
      <c r="C433" s="2">
        <f>Specification!$G$30</f>
        <v>109.96225200000001</v>
      </c>
      <c r="D433">
        <f>0.5*Specification!$K$4*Track!B433^2*Specification!$K$3*Specification!$K$2</f>
        <v>35.019795453938563</v>
      </c>
      <c r="E433">
        <v>0</v>
      </c>
      <c r="F433">
        <f>Specification!$C$23*9.81*SIN((E433*PI()/180))</f>
        <v>0</v>
      </c>
      <c r="G433" s="2">
        <f>IF(J433=1,VLOOKUP(K433,RPM!$E$2:$H$62,3,FALSE)-F433-E433-D433,IF(J433=2,VLOOKUP(K433,RPM!$H$2:$K$62,3,FALSE)-F433-E433-D433,IF(J433=3,VLOOKUP(K433,RPM!$K$2:$N$62,3,FALSE)-F433-E433-D433)))</f>
        <v>865.90337968970914</v>
      </c>
      <c r="H433" s="2">
        <f>IF(J433=1,Specification!$I$14,IF(J433=2,Specification!$I$15,IF(J433=3,Specification!$I$16)))</f>
        <v>580.58318951778165</v>
      </c>
      <c r="I433">
        <v>0</v>
      </c>
      <c r="J433">
        <v>2</v>
      </c>
      <c r="K433">
        <f>IF(J433=1,VLOOKUP(B433,RPM!$F$2:$H$62,3,TRUE),IF(J433=2,VLOOKUP(B433,RPM!$I$2:$K$62,3,TRUE),IF(J433=3,VLOOKUP(B433,RPM!$L$2:$N$62,3,TRUE))))</f>
        <v>3700</v>
      </c>
      <c r="L433">
        <f t="shared" si="60"/>
        <v>42.595870915158152</v>
      </c>
      <c r="M433">
        <f t="shared" si="55"/>
        <v>0</v>
      </c>
      <c r="N433">
        <f>VLOOKUP(K433,RPM!$A$2:$D$62,4,FALSE)</f>
        <v>19.06954054054054</v>
      </c>
      <c r="O433">
        <f>VLOOKUP(K433,RPM!$A$2:$D$62,3,FALSE)</f>
        <v>9.9</v>
      </c>
      <c r="P433">
        <f t="shared" si="56"/>
        <v>14.220156381081081</v>
      </c>
      <c r="Q433" cm="1">
        <f t="array" ref="Q433">_xlfn.XLOOKUP(O433,BSFC!$A$2:$A$24,_xlfn.XLOOKUP(K433,BSFC!$B$2:$O$2,BSFC!$B$2:$O$24,,-1),,-1)</f>
        <v>400</v>
      </c>
      <c r="R433">
        <f t="shared" si="57"/>
        <v>1.5800173756756757</v>
      </c>
      <c r="S433">
        <f t="shared" si="61"/>
        <v>4.8038761578450746E-4</v>
      </c>
      <c r="T433">
        <f t="shared" si="62"/>
        <v>0.19215504631380298</v>
      </c>
      <c r="U433">
        <f t="shared" si="63"/>
        <v>59.644786938529464</v>
      </c>
    </row>
    <row r="434" spans="1:21">
      <c r="A434">
        <f t="shared" si="58"/>
        <v>433</v>
      </c>
      <c r="B434">
        <f t="shared" si="59"/>
        <v>8.2226171312482155</v>
      </c>
      <c r="C434" s="2">
        <f>Specification!$G$30</f>
        <v>109.96225200000001</v>
      </c>
      <c r="D434">
        <f>0.5*Specification!$K$4*Track!B434^2*Specification!$K$3*Specification!$K$2</f>
        <v>35.019795453938563</v>
      </c>
      <c r="E434">
        <v>0</v>
      </c>
      <c r="F434">
        <f>Specification!$C$23*9.81*SIN((E434*PI()/180))</f>
        <v>0</v>
      </c>
      <c r="G434" s="2">
        <f>IF(J434=1,VLOOKUP(K434,RPM!$E$2:$H$62,3,FALSE)-F434-E434-D434,IF(J434=2,VLOOKUP(K434,RPM!$H$2:$K$62,3,FALSE)-F434-E434-D434,IF(J434=3,VLOOKUP(K434,RPM!$K$2:$N$62,3,FALSE)-F434-E434-D434)))</f>
        <v>865.90337968970914</v>
      </c>
      <c r="H434" s="2">
        <f>IF(J434=1,Specification!$I$14,IF(J434=2,Specification!$I$15,IF(J434=3,Specification!$I$16)))</f>
        <v>580.58318951778165</v>
      </c>
      <c r="I434">
        <v>0</v>
      </c>
      <c r="J434">
        <v>2</v>
      </c>
      <c r="K434">
        <f>IF(J434=1,VLOOKUP(B434,RPM!$F$2:$H$62,3,TRUE),IF(J434=2,VLOOKUP(B434,RPM!$I$2:$K$62,3,TRUE),IF(J434=3,VLOOKUP(B434,RPM!$L$2:$N$62,3,TRUE))))</f>
        <v>3700</v>
      </c>
      <c r="L434">
        <f t="shared" si="60"/>
        <v>42.717486695637547</v>
      </c>
      <c r="M434">
        <f t="shared" si="55"/>
        <v>0</v>
      </c>
      <c r="N434">
        <f>VLOOKUP(K434,RPM!$A$2:$D$62,4,FALSE)</f>
        <v>19.06954054054054</v>
      </c>
      <c r="O434">
        <f>VLOOKUP(K434,RPM!$A$2:$D$62,3,FALSE)</f>
        <v>9.9</v>
      </c>
      <c r="P434">
        <f t="shared" si="56"/>
        <v>14.220156381081081</v>
      </c>
      <c r="Q434" cm="1">
        <f t="array" ref="Q434">_xlfn.XLOOKUP(O434,BSFC!$A$2:$A$24,_xlfn.XLOOKUP(K434,BSFC!$B$2:$O$2,BSFC!$B$2:$O$24,,-1),,-1)</f>
        <v>400</v>
      </c>
      <c r="R434">
        <f t="shared" si="57"/>
        <v>1.5800173756756757</v>
      </c>
      <c r="S434">
        <f t="shared" si="61"/>
        <v>4.8038761578450746E-4</v>
      </c>
      <c r="T434">
        <f t="shared" si="62"/>
        <v>0.19215504631380298</v>
      </c>
      <c r="U434">
        <f t="shared" si="63"/>
        <v>59.836941984843264</v>
      </c>
    </row>
    <row r="435" spans="1:21">
      <c r="A435">
        <f t="shared" si="58"/>
        <v>434</v>
      </c>
      <c r="B435">
        <f t="shared" si="59"/>
        <v>8.2226171312482155</v>
      </c>
      <c r="C435" s="2">
        <f>Specification!$G$30</f>
        <v>109.96225200000001</v>
      </c>
      <c r="D435">
        <f>0.5*Specification!$K$4*Track!B435^2*Specification!$K$3*Specification!$K$2</f>
        <v>35.019795453938563</v>
      </c>
      <c r="E435">
        <v>0</v>
      </c>
      <c r="F435">
        <f>Specification!$C$23*9.81*SIN((E435*PI()/180))</f>
        <v>0</v>
      </c>
      <c r="G435" s="2">
        <f>IF(J435=1,VLOOKUP(K435,RPM!$E$2:$H$62,3,FALSE)-F435-E435-D435,IF(J435=2,VLOOKUP(K435,RPM!$H$2:$K$62,3,FALSE)-F435-E435-D435,IF(J435=3,VLOOKUP(K435,RPM!$K$2:$N$62,3,FALSE)-F435-E435-D435)))</f>
        <v>865.90337968970914</v>
      </c>
      <c r="H435" s="2">
        <f>IF(J435=1,Specification!$I$14,IF(J435=2,Specification!$I$15,IF(J435=3,Specification!$I$16)))</f>
        <v>580.58318951778165</v>
      </c>
      <c r="I435">
        <v>0</v>
      </c>
      <c r="J435">
        <v>2</v>
      </c>
      <c r="K435">
        <f>IF(J435=1,VLOOKUP(B435,RPM!$F$2:$H$62,3,TRUE),IF(J435=2,VLOOKUP(B435,RPM!$I$2:$K$62,3,TRUE),IF(J435=3,VLOOKUP(B435,RPM!$L$2:$N$62,3,TRUE))))</f>
        <v>3700</v>
      </c>
      <c r="L435">
        <f t="shared" si="60"/>
        <v>42.839102476116942</v>
      </c>
      <c r="M435">
        <f t="shared" si="55"/>
        <v>0</v>
      </c>
      <c r="N435">
        <f>VLOOKUP(K435,RPM!$A$2:$D$62,4,FALSE)</f>
        <v>19.06954054054054</v>
      </c>
      <c r="O435">
        <f>VLOOKUP(K435,RPM!$A$2:$D$62,3,FALSE)</f>
        <v>9.9</v>
      </c>
      <c r="P435">
        <f t="shared" si="56"/>
        <v>14.220156381081081</v>
      </c>
      <c r="Q435" cm="1">
        <f t="array" ref="Q435">_xlfn.XLOOKUP(O435,BSFC!$A$2:$A$24,_xlfn.XLOOKUP(K435,BSFC!$B$2:$O$2,BSFC!$B$2:$O$24,,-1),,-1)</f>
        <v>400</v>
      </c>
      <c r="R435">
        <f t="shared" si="57"/>
        <v>1.5800173756756757</v>
      </c>
      <c r="S435">
        <f t="shared" si="61"/>
        <v>4.8038761578450746E-4</v>
      </c>
      <c r="T435">
        <f t="shared" si="62"/>
        <v>0.19215504631380298</v>
      </c>
      <c r="U435">
        <f t="shared" si="63"/>
        <v>60.029097031157065</v>
      </c>
    </row>
    <row r="436" spans="1:21">
      <c r="A436">
        <f t="shared" si="58"/>
        <v>435</v>
      </c>
      <c r="B436">
        <f t="shared" si="59"/>
        <v>8.2226171312482155</v>
      </c>
      <c r="C436" s="2">
        <f>Specification!$G$30</f>
        <v>109.96225200000001</v>
      </c>
      <c r="D436">
        <f>0.5*Specification!$K$4*Track!B436^2*Specification!$K$3*Specification!$K$2</f>
        <v>35.019795453938563</v>
      </c>
      <c r="E436">
        <v>0</v>
      </c>
      <c r="F436">
        <f>Specification!$C$23*9.81*SIN((E436*PI()/180))</f>
        <v>0</v>
      </c>
      <c r="G436" s="2">
        <f>IF(J436=1,VLOOKUP(K436,RPM!$E$2:$H$62,3,FALSE)-F436-E436-D436,IF(J436=2,VLOOKUP(K436,RPM!$H$2:$K$62,3,FALSE)-F436-E436-D436,IF(J436=3,VLOOKUP(K436,RPM!$K$2:$N$62,3,FALSE)-F436-E436-D436)))</f>
        <v>865.90337968970914</v>
      </c>
      <c r="H436" s="2">
        <f>IF(J436=1,Specification!$I$14,IF(J436=2,Specification!$I$15,IF(J436=3,Specification!$I$16)))</f>
        <v>580.58318951778165</v>
      </c>
      <c r="I436">
        <v>0</v>
      </c>
      <c r="J436">
        <v>2</v>
      </c>
      <c r="K436">
        <f>IF(J436=1,VLOOKUP(B436,RPM!$F$2:$H$62,3,TRUE),IF(J436=2,VLOOKUP(B436,RPM!$I$2:$K$62,3,TRUE),IF(J436=3,VLOOKUP(B436,RPM!$L$2:$N$62,3,TRUE))))</f>
        <v>3700</v>
      </c>
      <c r="L436">
        <f t="shared" si="60"/>
        <v>42.960718256596337</v>
      </c>
      <c r="M436">
        <f t="shared" si="55"/>
        <v>0</v>
      </c>
      <c r="N436">
        <f>VLOOKUP(K436,RPM!$A$2:$D$62,4,FALSE)</f>
        <v>19.06954054054054</v>
      </c>
      <c r="O436">
        <f>VLOOKUP(K436,RPM!$A$2:$D$62,3,FALSE)</f>
        <v>9.9</v>
      </c>
      <c r="P436">
        <f t="shared" si="56"/>
        <v>14.220156381081081</v>
      </c>
      <c r="Q436" cm="1">
        <f t="array" ref="Q436">_xlfn.XLOOKUP(O436,BSFC!$A$2:$A$24,_xlfn.XLOOKUP(K436,BSFC!$B$2:$O$2,BSFC!$B$2:$O$24,,-1),,-1)</f>
        <v>400</v>
      </c>
      <c r="R436">
        <f t="shared" si="57"/>
        <v>1.5800173756756757</v>
      </c>
      <c r="S436">
        <f t="shared" si="61"/>
        <v>4.8038761578450746E-4</v>
      </c>
      <c r="T436">
        <f t="shared" si="62"/>
        <v>0.19215504631380298</v>
      </c>
      <c r="U436">
        <f t="shared" si="63"/>
        <v>60.221252077470865</v>
      </c>
    </row>
    <row r="437" spans="1:21">
      <c r="A437">
        <f t="shared" si="58"/>
        <v>436</v>
      </c>
      <c r="B437">
        <f t="shared" si="59"/>
        <v>8.2226171312482155</v>
      </c>
      <c r="C437" s="2">
        <f>Specification!$G$30</f>
        <v>109.96225200000001</v>
      </c>
      <c r="D437">
        <f>0.5*Specification!$K$4*Track!B437^2*Specification!$K$3*Specification!$K$2</f>
        <v>35.019795453938563</v>
      </c>
      <c r="E437">
        <v>0</v>
      </c>
      <c r="F437">
        <f>Specification!$C$23*9.81*SIN((E437*PI()/180))</f>
        <v>0</v>
      </c>
      <c r="G437" s="2">
        <f>IF(J437=1,VLOOKUP(K437,RPM!$E$2:$H$62,3,FALSE)-F437-E437-D437,IF(J437=2,VLOOKUP(K437,RPM!$H$2:$K$62,3,FALSE)-F437-E437-D437,IF(J437=3,VLOOKUP(K437,RPM!$K$2:$N$62,3,FALSE)-F437-E437-D437)))</f>
        <v>865.90337968970914</v>
      </c>
      <c r="H437" s="2">
        <f>IF(J437=1,Specification!$I$14,IF(J437=2,Specification!$I$15,IF(J437=3,Specification!$I$16)))</f>
        <v>580.58318951778165</v>
      </c>
      <c r="I437">
        <v>0</v>
      </c>
      <c r="J437">
        <v>2</v>
      </c>
      <c r="K437">
        <f>IF(J437=1,VLOOKUP(B437,RPM!$F$2:$H$62,3,TRUE),IF(J437=2,VLOOKUP(B437,RPM!$I$2:$K$62,3,TRUE),IF(J437=3,VLOOKUP(B437,RPM!$L$2:$N$62,3,TRUE))))</f>
        <v>3700</v>
      </c>
      <c r="L437">
        <f t="shared" si="60"/>
        <v>43.082334037075732</v>
      </c>
      <c r="M437">
        <f t="shared" si="55"/>
        <v>0</v>
      </c>
      <c r="N437">
        <f>VLOOKUP(K437,RPM!$A$2:$D$62,4,FALSE)</f>
        <v>19.06954054054054</v>
      </c>
      <c r="O437">
        <f>VLOOKUP(K437,RPM!$A$2:$D$62,3,FALSE)</f>
        <v>9.9</v>
      </c>
      <c r="P437">
        <f t="shared" si="56"/>
        <v>14.220156381081081</v>
      </c>
      <c r="Q437" cm="1">
        <f t="array" ref="Q437">_xlfn.XLOOKUP(O437,BSFC!$A$2:$A$24,_xlfn.XLOOKUP(K437,BSFC!$B$2:$O$2,BSFC!$B$2:$O$24,,-1),,-1)</f>
        <v>400</v>
      </c>
      <c r="R437">
        <f t="shared" si="57"/>
        <v>1.5800173756756757</v>
      </c>
      <c r="S437">
        <f t="shared" si="61"/>
        <v>4.8038761578450746E-4</v>
      </c>
      <c r="T437">
        <f t="shared" si="62"/>
        <v>0.19215504631380298</v>
      </c>
      <c r="U437">
        <f t="shared" si="63"/>
        <v>60.413407123784665</v>
      </c>
    </row>
    <row r="438" spans="1:21">
      <c r="A438">
        <f t="shared" si="58"/>
        <v>437</v>
      </c>
      <c r="B438">
        <f t="shared" si="59"/>
        <v>8.2226171312482155</v>
      </c>
      <c r="C438" s="2">
        <f>Specification!$G$30</f>
        <v>109.96225200000001</v>
      </c>
      <c r="D438">
        <f>0.5*Specification!$K$4*Track!B438^2*Specification!$K$3*Specification!$K$2</f>
        <v>35.019795453938563</v>
      </c>
      <c r="E438">
        <v>0</v>
      </c>
      <c r="F438">
        <f>Specification!$C$23*9.81*SIN((E438*PI()/180))</f>
        <v>0</v>
      </c>
      <c r="G438" s="2">
        <f>IF(J438=1,VLOOKUP(K438,RPM!$E$2:$H$62,3,FALSE)-F438-E438-D438,IF(J438=2,VLOOKUP(K438,RPM!$H$2:$K$62,3,FALSE)-F438-E438-D438,IF(J438=3,VLOOKUP(K438,RPM!$K$2:$N$62,3,FALSE)-F438-E438-D438)))</f>
        <v>865.90337968970914</v>
      </c>
      <c r="H438" s="2">
        <f>IF(J438=1,Specification!$I$14,IF(J438=2,Specification!$I$15,IF(J438=3,Specification!$I$16)))</f>
        <v>580.58318951778165</v>
      </c>
      <c r="I438">
        <v>0</v>
      </c>
      <c r="J438">
        <v>2</v>
      </c>
      <c r="K438">
        <f>IF(J438=1,VLOOKUP(B438,RPM!$F$2:$H$62,3,TRUE),IF(J438=2,VLOOKUP(B438,RPM!$I$2:$K$62,3,TRUE),IF(J438=3,VLOOKUP(B438,RPM!$L$2:$N$62,3,TRUE))))</f>
        <v>3700</v>
      </c>
      <c r="L438">
        <f t="shared" si="60"/>
        <v>43.203949817555127</v>
      </c>
      <c r="M438">
        <f t="shared" si="55"/>
        <v>0</v>
      </c>
      <c r="N438">
        <f>VLOOKUP(K438,RPM!$A$2:$D$62,4,FALSE)</f>
        <v>19.06954054054054</v>
      </c>
      <c r="O438">
        <f>VLOOKUP(K438,RPM!$A$2:$D$62,3,FALSE)</f>
        <v>9.9</v>
      </c>
      <c r="P438">
        <f t="shared" si="56"/>
        <v>14.220156381081081</v>
      </c>
      <c r="Q438" cm="1">
        <f t="array" ref="Q438">_xlfn.XLOOKUP(O438,BSFC!$A$2:$A$24,_xlfn.XLOOKUP(K438,BSFC!$B$2:$O$2,BSFC!$B$2:$O$24,,-1),,-1)</f>
        <v>400</v>
      </c>
      <c r="R438">
        <f t="shared" si="57"/>
        <v>1.5800173756756757</v>
      </c>
      <c r="S438">
        <f t="shared" si="61"/>
        <v>4.8038761578450746E-4</v>
      </c>
      <c r="T438">
        <f t="shared" si="62"/>
        <v>0.19215504631380298</v>
      </c>
      <c r="U438">
        <f t="shared" si="63"/>
        <v>60.605562170098466</v>
      </c>
    </row>
    <row r="439" spans="1:21">
      <c r="A439">
        <f t="shared" si="58"/>
        <v>438</v>
      </c>
      <c r="B439">
        <f t="shared" si="59"/>
        <v>8.2226171312482155</v>
      </c>
      <c r="C439" s="2">
        <f>Specification!$G$30</f>
        <v>109.96225200000001</v>
      </c>
      <c r="D439">
        <f>0.5*Specification!$K$4*Track!B439^2*Specification!$K$3*Specification!$K$2</f>
        <v>35.019795453938563</v>
      </c>
      <c r="E439">
        <v>0</v>
      </c>
      <c r="F439">
        <f>Specification!$C$23*9.81*SIN((E439*PI()/180))</f>
        <v>0</v>
      </c>
      <c r="G439" s="2">
        <f>IF(J439=1,VLOOKUP(K439,RPM!$E$2:$H$62,3,FALSE)-F439-E439-D439,IF(J439=2,VLOOKUP(K439,RPM!$H$2:$K$62,3,FALSE)-F439-E439-D439,IF(J439=3,VLOOKUP(K439,RPM!$K$2:$N$62,3,FALSE)-F439-E439-D439)))</f>
        <v>865.90337968970914</v>
      </c>
      <c r="H439" s="2">
        <f>IF(J439=1,Specification!$I$14,IF(J439=2,Specification!$I$15,IF(J439=3,Specification!$I$16)))</f>
        <v>580.58318951778165</v>
      </c>
      <c r="I439">
        <v>0</v>
      </c>
      <c r="J439">
        <v>2</v>
      </c>
      <c r="K439">
        <f>IF(J439=1,VLOOKUP(B439,RPM!$F$2:$H$62,3,TRUE),IF(J439=2,VLOOKUP(B439,RPM!$I$2:$K$62,3,TRUE),IF(J439=3,VLOOKUP(B439,RPM!$L$2:$N$62,3,TRUE))))</f>
        <v>3700</v>
      </c>
      <c r="L439">
        <f t="shared" si="60"/>
        <v>43.325565598034522</v>
      </c>
      <c r="M439">
        <f t="shared" si="55"/>
        <v>0</v>
      </c>
      <c r="N439">
        <f>VLOOKUP(K439,RPM!$A$2:$D$62,4,FALSE)</f>
        <v>19.06954054054054</v>
      </c>
      <c r="O439">
        <f>VLOOKUP(K439,RPM!$A$2:$D$62,3,FALSE)</f>
        <v>9.9</v>
      </c>
      <c r="P439">
        <f t="shared" si="56"/>
        <v>14.220156381081081</v>
      </c>
      <c r="Q439" cm="1">
        <f t="array" ref="Q439">_xlfn.XLOOKUP(O439,BSFC!$A$2:$A$24,_xlfn.XLOOKUP(K439,BSFC!$B$2:$O$2,BSFC!$B$2:$O$24,,-1),,-1)</f>
        <v>400</v>
      </c>
      <c r="R439">
        <f t="shared" si="57"/>
        <v>1.5800173756756757</v>
      </c>
      <c r="S439">
        <f t="shared" si="61"/>
        <v>4.8038761578450746E-4</v>
      </c>
      <c r="T439">
        <f t="shared" si="62"/>
        <v>0.19215504631380298</v>
      </c>
      <c r="U439">
        <f t="shared" si="63"/>
        <v>60.797717216412266</v>
      </c>
    </row>
    <row r="440" spans="1:21">
      <c r="A440">
        <f t="shared" si="58"/>
        <v>439</v>
      </c>
      <c r="B440">
        <f t="shared" si="59"/>
        <v>8.2226171312482155</v>
      </c>
      <c r="C440" s="2">
        <f>Specification!$G$30</f>
        <v>109.96225200000001</v>
      </c>
      <c r="D440">
        <f>0.5*Specification!$K$4*Track!B440^2*Specification!$K$3*Specification!$K$2</f>
        <v>35.019795453938563</v>
      </c>
      <c r="E440">
        <v>0</v>
      </c>
      <c r="F440">
        <f>Specification!$C$23*9.81*SIN((E440*PI()/180))</f>
        <v>0</v>
      </c>
      <c r="G440" s="2">
        <f>IF(J440=1,VLOOKUP(K440,RPM!$E$2:$H$62,3,FALSE)-F440-E440-D440,IF(J440=2,VLOOKUP(K440,RPM!$H$2:$K$62,3,FALSE)-F440-E440-D440,IF(J440=3,VLOOKUP(K440,RPM!$K$2:$N$62,3,FALSE)-F440-E440-D440)))</f>
        <v>865.90337968970914</v>
      </c>
      <c r="H440" s="2">
        <f>IF(J440=1,Specification!$I$14,IF(J440=2,Specification!$I$15,IF(J440=3,Specification!$I$16)))</f>
        <v>580.58318951778165</v>
      </c>
      <c r="I440">
        <v>0</v>
      </c>
      <c r="J440">
        <v>2</v>
      </c>
      <c r="K440">
        <f>IF(J440=1,VLOOKUP(B440,RPM!$F$2:$H$62,3,TRUE),IF(J440=2,VLOOKUP(B440,RPM!$I$2:$K$62,3,TRUE),IF(J440=3,VLOOKUP(B440,RPM!$L$2:$N$62,3,TRUE))))</f>
        <v>3700</v>
      </c>
      <c r="L440">
        <f t="shared" si="60"/>
        <v>43.447181378513918</v>
      </c>
      <c r="M440">
        <f t="shared" si="55"/>
        <v>0</v>
      </c>
      <c r="N440">
        <f>VLOOKUP(K440,RPM!$A$2:$D$62,4,FALSE)</f>
        <v>19.06954054054054</v>
      </c>
      <c r="O440">
        <f>VLOOKUP(K440,RPM!$A$2:$D$62,3,FALSE)</f>
        <v>9.9</v>
      </c>
      <c r="P440">
        <f t="shared" si="56"/>
        <v>14.220156381081081</v>
      </c>
      <c r="Q440" cm="1">
        <f t="array" ref="Q440">_xlfn.XLOOKUP(O440,BSFC!$A$2:$A$24,_xlfn.XLOOKUP(K440,BSFC!$B$2:$O$2,BSFC!$B$2:$O$24,,-1),,-1)</f>
        <v>400</v>
      </c>
      <c r="R440">
        <f t="shared" si="57"/>
        <v>1.5800173756756757</v>
      </c>
      <c r="S440">
        <f t="shared" si="61"/>
        <v>4.8038761578450746E-4</v>
      </c>
      <c r="T440">
        <f t="shared" si="62"/>
        <v>0.19215504631380298</v>
      </c>
      <c r="U440">
        <f t="shared" si="63"/>
        <v>60.989872262726067</v>
      </c>
    </row>
    <row r="441" spans="1:21">
      <c r="A441">
        <f t="shared" si="58"/>
        <v>440</v>
      </c>
      <c r="B441">
        <f t="shared" si="59"/>
        <v>8.2226171312482155</v>
      </c>
      <c r="C441" s="2">
        <f>Specification!$G$30</f>
        <v>109.96225200000001</v>
      </c>
      <c r="D441">
        <f>0.5*Specification!$K$4*Track!B441^2*Specification!$K$3*Specification!$K$2</f>
        <v>35.019795453938563</v>
      </c>
      <c r="E441">
        <v>0</v>
      </c>
      <c r="F441">
        <f>Specification!$C$23*9.81*SIN((E441*PI()/180))</f>
        <v>0</v>
      </c>
      <c r="G441" s="2">
        <f>IF(J441=1,VLOOKUP(K441,RPM!$E$2:$H$62,3,FALSE)-F441-E441-D441,IF(J441=2,VLOOKUP(K441,RPM!$H$2:$K$62,3,FALSE)-F441-E441-D441,IF(J441=3,VLOOKUP(K441,RPM!$K$2:$N$62,3,FALSE)-F441-E441-D441)))</f>
        <v>865.90337968970914</v>
      </c>
      <c r="H441" s="2">
        <f>IF(J441=1,Specification!$I$14,IF(J441=2,Specification!$I$15,IF(J441=3,Specification!$I$16)))</f>
        <v>580.58318951778165</v>
      </c>
      <c r="I441">
        <v>0</v>
      </c>
      <c r="J441">
        <v>2</v>
      </c>
      <c r="K441">
        <f>IF(J441=1,VLOOKUP(B441,RPM!$F$2:$H$62,3,TRUE),IF(J441=2,VLOOKUP(B441,RPM!$I$2:$K$62,3,TRUE),IF(J441=3,VLOOKUP(B441,RPM!$L$2:$N$62,3,TRUE))))</f>
        <v>3700</v>
      </c>
      <c r="L441">
        <f t="shared" si="60"/>
        <v>43.568797158993313</v>
      </c>
      <c r="M441">
        <f t="shared" si="55"/>
        <v>0</v>
      </c>
      <c r="N441">
        <f>VLOOKUP(K441,RPM!$A$2:$D$62,4,FALSE)</f>
        <v>19.06954054054054</v>
      </c>
      <c r="O441">
        <f>VLOOKUP(K441,RPM!$A$2:$D$62,3,FALSE)</f>
        <v>9.9</v>
      </c>
      <c r="P441">
        <f t="shared" si="56"/>
        <v>14.220156381081081</v>
      </c>
      <c r="Q441" cm="1">
        <f t="array" ref="Q441">_xlfn.XLOOKUP(O441,BSFC!$A$2:$A$24,_xlfn.XLOOKUP(K441,BSFC!$B$2:$O$2,BSFC!$B$2:$O$24,,-1),,-1)</f>
        <v>400</v>
      </c>
      <c r="R441">
        <f t="shared" si="57"/>
        <v>1.5800173756756757</v>
      </c>
      <c r="S441">
        <f t="shared" si="61"/>
        <v>4.8038761578450746E-4</v>
      </c>
      <c r="T441">
        <f t="shared" si="62"/>
        <v>0.19215504631380298</v>
      </c>
      <c r="U441">
        <f t="shared" si="63"/>
        <v>61.182027309039867</v>
      </c>
    </row>
    <row r="442" spans="1:21">
      <c r="A442">
        <f t="shared" si="58"/>
        <v>441</v>
      </c>
      <c r="B442">
        <f t="shared" si="59"/>
        <v>8.2226171312482155</v>
      </c>
      <c r="C442" s="2">
        <f>Specification!$G$30</f>
        <v>109.96225200000001</v>
      </c>
      <c r="D442">
        <f>0.5*Specification!$K$4*Track!B442^2*Specification!$K$3*Specification!$K$2</f>
        <v>35.019795453938563</v>
      </c>
      <c r="E442">
        <v>0</v>
      </c>
      <c r="F442">
        <f>Specification!$C$23*9.81*SIN((E442*PI()/180))</f>
        <v>0</v>
      </c>
      <c r="G442" s="2">
        <f>IF(J442=1,VLOOKUP(K442,RPM!$E$2:$H$62,3,FALSE)-F442-E442-D442,IF(J442=2,VLOOKUP(K442,RPM!$H$2:$K$62,3,FALSE)-F442-E442-D442,IF(J442=3,VLOOKUP(K442,RPM!$K$2:$N$62,3,FALSE)-F442-E442-D442)))</f>
        <v>865.90337968970914</v>
      </c>
      <c r="H442" s="2">
        <f>IF(J442=1,Specification!$I$14,IF(J442=2,Specification!$I$15,IF(J442=3,Specification!$I$16)))</f>
        <v>580.58318951778165</v>
      </c>
      <c r="I442">
        <v>0</v>
      </c>
      <c r="J442">
        <v>2</v>
      </c>
      <c r="K442">
        <f>IF(J442=1,VLOOKUP(B442,RPM!$F$2:$H$62,3,TRUE),IF(J442=2,VLOOKUP(B442,RPM!$I$2:$K$62,3,TRUE),IF(J442=3,VLOOKUP(B442,RPM!$L$2:$N$62,3,TRUE))))</f>
        <v>3700</v>
      </c>
      <c r="L442">
        <f t="shared" si="60"/>
        <v>43.690412939472708</v>
      </c>
      <c r="M442">
        <f t="shared" si="55"/>
        <v>0</v>
      </c>
      <c r="N442">
        <f>VLOOKUP(K442,RPM!$A$2:$D$62,4,FALSE)</f>
        <v>19.06954054054054</v>
      </c>
      <c r="O442">
        <f>VLOOKUP(K442,RPM!$A$2:$D$62,3,FALSE)</f>
        <v>9.9</v>
      </c>
      <c r="P442">
        <f t="shared" si="56"/>
        <v>14.220156381081081</v>
      </c>
      <c r="Q442" cm="1">
        <f t="array" ref="Q442">_xlfn.XLOOKUP(O442,BSFC!$A$2:$A$24,_xlfn.XLOOKUP(K442,BSFC!$B$2:$O$2,BSFC!$B$2:$O$24,,-1),,-1)</f>
        <v>400</v>
      </c>
      <c r="R442">
        <f t="shared" si="57"/>
        <v>1.5800173756756757</v>
      </c>
      <c r="S442">
        <f t="shared" si="61"/>
        <v>4.8038761578450746E-4</v>
      </c>
      <c r="T442">
        <f t="shared" si="62"/>
        <v>0.19215504631380298</v>
      </c>
      <c r="U442">
        <f t="shared" si="63"/>
        <v>61.374182355353668</v>
      </c>
    </row>
    <row r="443" spans="1:21">
      <c r="A443">
        <f t="shared" si="58"/>
        <v>442</v>
      </c>
      <c r="B443">
        <f t="shared" si="59"/>
        <v>8.2226171312482155</v>
      </c>
      <c r="C443" s="2">
        <f>Specification!$G$30</f>
        <v>109.96225200000001</v>
      </c>
      <c r="D443">
        <f>0.5*Specification!$K$4*Track!B443^2*Specification!$K$3*Specification!$K$2</f>
        <v>35.019795453938563</v>
      </c>
      <c r="E443">
        <v>0</v>
      </c>
      <c r="F443">
        <f>Specification!$C$23*9.81*SIN((E443*PI()/180))</f>
        <v>0</v>
      </c>
      <c r="G443" s="2">
        <f>IF(J443=1,VLOOKUP(K443,RPM!$E$2:$H$62,3,FALSE)-F443-E443-D443,IF(J443=2,VLOOKUP(K443,RPM!$H$2:$K$62,3,FALSE)-F443-E443-D443,IF(J443=3,VLOOKUP(K443,RPM!$K$2:$N$62,3,FALSE)-F443-E443-D443)))</f>
        <v>865.90337968970914</v>
      </c>
      <c r="H443" s="2">
        <f>IF(J443=1,Specification!$I$14,IF(J443=2,Specification!$I$15,IF(J443=3,Specification!$I$16)))</f>
        <v>580.58318951778165</v>
      </c>
      <c r="I443">
        <v>0</v>
      </c>
      <c r="J443">
        <v>2</v>
      </c>
      <c r="K443">
        <f>IF(J443=1,VLOOKUP(B443,RPM!$F$2:$H$62,3,TRUE),IF(J443=2,VLOOKUP(B443,RPM!$I$2:$K$62,3,TRUE),IF(J443=3,VLOOKUP(B443,RPM!$L$2:$N$62,3,TRUE))))</f>
        <v>3700</v>
      </c>
      <c r="L443">
        <f t="shared" si="60"/>
        <v>43.812028719952103</v>
      </c>
      <c r="M443">
        <f t="shared" si="55"/>
        <v>0</v>
      </c>
      <c r="N443">
        <f>VLOOKUP(K443,RPM!$A$2:$D$62,4,FALSE)</f>
        <v>19.06954054054054</v>
      </c>
      <c r="O443">
        <f>VLOOKUP(K443,RPM!$A$2:$D$62,3,FALSE)</f>
        <v>9.9</v>
      </c>
      <c r="P443">
        <f t="shared" si="56"/>
        <v>14.220156381081081</v>
      </c>
      <c r="Q443" cm="1">
        <f t="array" ref="Q443">_xlfn.XLOOKUP(O443,BSFC!$A$2:$A$24,_xlfn.XLOOKUP(K443,BSFC!$B$2:$O$2,BSFC!$B$2:$O$24,,-1),,-1)</f>
        <v>400</v>
      </c>
      <c r="R443">
        <f t="shared" si="57"/>
        <v>1.5800173756756757</v>
      </c>
      <c r="S443">
        <f t="shared" si="61"/>
        <v>4.8038761578450746E-4</v>
      </c>
      <c r="T443">
        <f t="shared" si="62"/>
        <v>0.19215504631380298</v>
      </c>
      <c r="U443">
        <f t="shared" si="63"/>
        <v>61.566337401667468</v>
      </c>
    </row>
    <row r="444" spans="1:21">
      <c r="A444">
        <f t="shared" si="58"/>
        <v>443</v>
      </c>
      <c r="B444">
        <f t="shared" si="59"/>
        <v>8.2226171312482155</v>
      </c>
      <c r="C444" s="2">
        <f>Specification!$G$30</f>
        <v>109.96225200000001</v>
      </c>
      <c r="D444">
        <f>0.5*Specification!$K$4*Track!B444^2*Specification!$K$3*Specification!$K$2</f>
        <v>35.019795453938563</v>
      </c>
      <c r="E444">
        <v>0</v>
      </c>
      <c r="F444">
        <f>Specification!$C$23*9.81*SIN((E444*PI()/180))</f>
        <v>0</v>
      </c>
      <c r="G444" s="2">
        <f>IF(J444=1,VLOOKUP(K444,RPM!$E$2:$H$62,3,FALSE)-F444-E444-D444,IF(J444=2,VLOOKUP(K444,RPM!$H$2:$K$62,3,FALSE)-F444-E444-D444,IF(J444=3,VLOOKUP(K444,RPM!$K$2:$N$62,3,FALSE)-F444-E444-D444)))</f>
        <v>865.90337968970914</v>
      </c>
      <c r="H444" s="2">
        <f>IF(J444=1,Specification!$I$14,IF(J444=2,Specification!$I$15,IF(J444=3,Specification!$I$16)))</f>
        <v>580.58318951778165</v>
      </c>
      <c r="I444">
        <v>0</v>
      </c>
      <c r="J444">
        <v>2</v>
      </c>
      <c r="K444">
        <f>IF(J444=1,VLOOKUP(B444,RPM!$F$2:$H$62,3,TRUE),IF(J444=2,VLOOKUP(B444,RPM!$I$2:$K$62,3,TRUE),IF(J444=3,VLOOKUP(B444,RPM!$L$2:$N$62,3,TRUE))))</f>
        <v>3700</v>
      </c>
      <c r="L444">
        <f t="shared" si="60"/>
        <v>43.933644500431498</v>
      </c>
      <c r="M444">
        <f t="shared" si="55"/>
        <v>0</v>
      </c>
      <c r="N444">
        <f>VLOOKUP(K444,RPM!$A$2:$D$62,4,FALSE)</f>
        <v>19.06954054054054</v>
      </c>
      <c r="O444">
        <f>VLOOKUP(K444,RPM!$A$2:$D$62,3,FALSE)</f>
        <v>9.9</v>
      </c>
      <c r="P444">
        <f t="shared" si="56"/>
        <v>14.220156381081081</v>
      </c>
      <c r="Q444" cm="1">
        <f t="array" ref="Q444">_xlfn.XLOOKUP(O444,BSFC!$A$2:$A$24,_xlfn.XLOOKUP(K444,BSFC!$B$2:$O$2,BSFC!$B$2:$O$24,,-1),,-1)</f>
        <v>400</v>
      </c>
      <c r="R444">
        <f t="shared" si="57"/>
        <v>1.5800173756756757</v>
      </c>
      <c r="S444">
        <f t="shared" si="61"/>
        <v>4.8038761578450746E-4</v>
      </c>
      <c r="T444">
        <f t="shared" si="62"/>
        <v>0.19215504631380298</v>
      </c>
      <c r="U444">
        <f t="shared" si="63"/>
        <v>61.758492447981268</v>
      </c>
    </row>
    <row r="445" spans="1:21">
      <c r="A445">
        <f t="shared" si="58"/>
        <v>444</v>
      </c>
      <c r="B445">
        <f t="shared" si="59"/>
        <v>8.2226171312482155</v>
      </c>
      <c r="C445" s="2">
        <f>Specification!$G$30</f>
        <v>109.96225200000001</v>
      </c>
      <c r="D445">
        <f>0.5*Specification!$K$4*Track!B445^2*Specification!$K$3*Specification!$K$2</f>
        <v>35.019795453938563</v>
      </c>
      <c r="E445">
        <v>0</v>
      </c>
      <c r="F445">
        <f>Specification!$C$23*9.81*SIN((E445*PI()/180))</f>
        <v>0</v>
      </c>
      <c r="G445" s="2">
        <f>IF(J445=1,VLOOKUP(K445,RPM!$E$2:$H$62,3,FALSE)-F445-E445-D445,IF(J445=2,VLOOKUP(K445,RPM!$H$2:$K$62,3,FALSE)-F445-E445-D445,IF(J445=3,VLOOKUP(K445,RPM!$K$2:$N$62,3,FALSE)-F445-E445-D445)))</f>
        <v>865.90337968970914</v>
      </c>
      <c r="H445" s="2">
        <f>IF(J445=1,Specification!$I$14,IF(J445=2,Specification!$I$15,IF(J445=3,Specification!$I$16)))</f>
        <v>580.58318951778165</v>
      </c>
      <c r="I445">
        <v>0</v>
      </c>
      <c r="J445">
        <v>2</v>
      </c>
      <c r="K445">
        <f>IF(J445=1,VLOOKUP(B445,RPM!$F$2:$H$62,3,TRUE),IF(J445=2,VLOOKUP(B445,RPM!$I$2:$K$62,3,TRUE),IF(J445=3,VLOOKUP(B445,RPM!$L$2:$N$62,3,TRUE))))</f>
        <v>3700</v>
      </c>
      <c r="L445">
        <f t="shared" si="60"/>
        <v>44.055260280910893</v>
      </c>
      <c r="M445">
        <f t="shared" si="55"/>
        <v>0</v>
      </c>
      <c r="N445">
        <f>VLOOKUP(K445,RPM!$A$2:$D$62,4,FALSE)</f>
        <v>19.06954054054054</v>
      </c>
      <c r="O445">
        <f>VLOOKUP(K445,RPM!$A$2:$D$62,3,FALSE)</f>
        <v>9.9</v>
      </c>
      <c r="P445">
        <f t="shared" si="56"/>
        <v>14.220156381081081</v>
      </c>
      <c r="Q445" cm="1">
        <f t="array" ref="Q445">_xlfn.XLOOKUP(O445,BSFC!$A$2:$A$24,_xlfn.XLOOKUP(K445,BSFC!$B$2:$O$2,BSFC!$B$2:$O$24,,-1),,-1)</f>
        <v>400</v>
      </c>
      <c r="R445">
        <f t="shared" si="57"/>
        <v>1.5800173756756757</v>
      </c>
      <c r="S445">
        <f t="shared" si="61"/>
        <v>4.8038761578450746E-4</v>
      </c>
      <c r="T445">
        <f t="shared" si="62"/>
        <v>0.19215504631380298</v>
      </c>
      <c r="U445">
        <f t="shared" si="63"/>
        <v>61.950647494295069</v>
      </c>
    </row>
    <row r="446" spans="1:21">
      <c r="A446">
        <f t="shared" si="58"/>
        <v>445</v>
      </c>
      <c r="B446">
        <f t="shared" si="59"/>
        <v>8.2226171312482155</v>
      </c>
      <c r="C446" s="2">
        <f>Specification!$G$30</f>
        <v>109.96225200000001</v>
      </c>
      <c r="D446">
        <f>0.5*Specification!$K$4*Track!B446^2*Specification!$K$3*Specification!$K$2</f>
        <v>35.019795453938563</v>
      </c>
      <c r="E446">
        <v>0</v>
      </c>
      <c r="F446">
        <f>Specification!$C$23*9.81*SIN((E446*PI()/180))</f>
        <v>0</v>
      </c>
      <c r="G446" s="2">
        <f>IF(J446=1,VLOOKUP(K446,RPM!$E$2:$H$62,3,FALSE)-F446-E446-D446,IF(J446=2,VLOOKUP(K446,RPM!$H$2:$K$62,3,FALSE)-F446-E446-D446,IF(J446=3,VLOOKUP(K446,RPM!$K$2:$N$62,3,FALSE)-F446-E446-D446)))</f>
        <v>865.90337968970914</v>
      </c>
      <c r="H446" s="2">
        <f>IF(J446=1,Specification!$I$14,IF(J446=2,Specification!$I$15,IF(J446=3,Specification!$I$16)))</f>
        <v>580.58318951778165</v>
      </c>
      <c r="I446">
        <v>0</v>
      </c>
      <c r="J446">
        <v>2</v>
      </c>
      <c r="K446">
        <f>IF(J446=1,VLOOKUP(B446,RPM!$F$2:$H$62,3,TRUE),IF(J446=2,VLOOKUP(B446,RPM!$I$2:$K$62,3,TRUE),IF(J446=3,VLOOKUP(B446,RPM!$L$2:$N$62,3,TRUE))))</f>
        <v>3700</v>
      </c>
      <c r="L446">
        <f t="shared" si="60"/>
        <v>44.176876061390288</v>
      </c>
      <c r="M446">
        <f t="shared" si="55"/>
        <v>0</v>
      </c>
      <c r="N446">
        <f>VLOOKUP(K446,RPM!$A$2:$D$62,4,FALSE)</f>
        <v>19.06954054054054</v>
      </c>
      <c r="O446">
        <f>VLOOKUP(K446,RPM!$A$2:$D$62,3,FALSE)</f>
        <v>9.9</v>
      </c>
      <c r="P446">
        <f t="shared" si="56"/>
        <v>14.220156381081081</v>
      </c>
      <c r="Q446" cm="1">
        <f t="array" ref="Q446">_xlfn.XLOOKUP(O446,BSFC!$A$2:$A$24,_xlfn.XLOOKUP(K446,BSFC!$B$2:$O$2,BSFC!$B$2:$O$24,,-1),,-1)</f>
        <v>400</v>
      </c>
      <c r="R446">
        <f t="shared" si="57"/>
        <v>1.5800173756756757</v>
      </c>
      <c r="S446">
        <f t="shared" si="61"/>
        <v>4.8038761578450746E-4</v>
      </c>
      <c r="T446">
        <f t="shared" si="62"/>
        <v>0.19215504631380298</v>
      </c>
      <c r="U446">
        <f t="shared" si="63"/>
        <v>62.142802540608869</v>
      </c>
    </row>
    <row r="447" spans="1:21">
      <c r="A447">
        <f t="shared" si="58"/>
        <v>446</v>
      </c>
      <c r="B447">
        <f t="shared" si="59"/>
        <v>8.2226171312482155</v>
      </c>
      <c r="C447" s="2">
        <f>Specification!$G$30</f>
        <v>109.96225200000001</v>
      </c>
      <c r="D447">
        <f>0.5*Specification!$K$4*Track!B447^2*Specification!$K$3*Specification!$K$2</f>
        <v>35.019795453938563</v>
      </c>
      <c r="E447">
        <v>0</v>
      </c>
      <c r="F447">
        <f>Specification!$C$23*9.81*SIN((E447*PI()/180))</f>
        <v>0</v>
      </c>
      <c r="G447" s="2">
        <f>IF(J447=1,VLOOKUP(K447,RPM!$E$2:$H$62,3,FALSE)-F447-E447-D447,IF(J447=2,VLOOKUP(K447,RPM!$H$2:$K$62,3,FALSE)-F447-E447-D447,IF(J447=3,VLOOKUP(K447,RPM!$K$2:$N$62,3,FALSE)-F447-E447-D447)))</f>
        <v>865.90337968970914</v>
      </c>
      <c r="H447" s="2">
        <f>IF(J447=1,Specification!$I$14,IF(J447=2,Specification!$I$15,IF(J447=3,Specification!$I$16)))</f>
        <v>580.58318951778165</v>
      </c>
      <c r="I447">
        <v>0</v>
      </c>
      <c r="J447">
        <v>2</v>
      </c>
      <c r="K447">
        <f>IF(J447=1,VLOOKUP(B447,RPM!$F$2:$H$62,3,TRUE),IF(J447=2,VLOOKUP(B447,RPM!$I$2:$K$62,3,TRUE),IF(J447=3,VLOOKUP(B447,RPM!$L$2:$N$62,3,TRUE))))</f>
        <v>3700</v>
      </c>
      <c r="L447">
        <f t="shared" si="60"/>
        <v>44.298491841869684</v>
      </c>
      <c r="M447">
        <f t="shared" si="55"/>
        <v>0</v>
      </c>
      <c r="N447">
        <f>VLOOKUP(K447,RPM!$A$2:$D$62,4,FALSE)</f>
        <v>19.06954054054054</v>
      </c>
      <c r="O447">
        <f>VLOOKUP(K447,RPM!$A$2:$D$62,3,FALSE)</f>
        <v>9.9</v>
      </c>
      <c r="P447">
        <f t="shared" si="56"/>
        <v>14.220156381081081</v>
      </c>
      <c r="Q447" cm="1">
        <f t="array" ref="Q447">_xlfn.XLOOKUP(O447,BSFC!$A$2:$A$24,_xlfn.XLOOKUP(K447,BSFC!$B$2:$O$2,BSFC!$B$2:$O$24,,-1),,-1)</f>
        <v>400</v>
      </c>
      <c r="R447">
        <f t="shared" si="57"/>
        <v>1.5800173756756757</v>
      </c>
      <c r="S447">
        <f t="shared" si="61"/>
        <v>4.8038761578450746E-4</v>
      </c>
      <c r="T447">
        <f t="shared" si="62"/>
        <v>0.19215504631380298</v>
      </c>
      <c r="U447">
        <f t="shared" si="63"/>
        <v>62.33495758692267</v>
      </c>
    </row>
    <row r="448" spans="1:21">
      <c r="A448">
        <f t="shared" si="58"/>
        <v>447</v>
      </c>
      <c r="B448">
        <f t="shared" si="59"/>
        <v>8.2226171312482155</v>
      </c>
      <c r="C448" s="2">
        <f>Specification!$G$30</f>
        <v>109.96225200000001</v>
      </c>
      <c r="D448">
        <f>0.5*Specification!$K$4*Track!B448^2*Specification!$K$3*Specification!$K$2</f>
        <v>35.019795453938563</v>
      </c>
      <c r="E448">
        <v>0</v>
      </c>
      <c r="F448">
        <f>Specification!$C$23*9.81*SIN((E448*PI()/180))</f>
        <v>0</v>
      </c>
      <c r="G448" s="2">
        <f>IF(J448=1,VLOOKUP(K448,RPM!$E$2:$H$62,3,FALSE)-F448-E448-D448,IF(J448=2,VLOOKUP(K448,RPM!$H$2:$K$62,3,FALSE)-F448-E448-D448,IF(J448=3,VLOOKUP(K448,RPM!$K$2:$N$62,3,FALSE)-F448-E448-D448)))</f>
        <v>865.90337968970914</v>
      </c>
      <c r="H448" s="2">
        <f>IF(J448=1,Specification!$I$14,IF(J448=2,Specification!$I$15,IF(J448=3,Specification!$I$16)))</f>
        <v>580.58318951778165</v>
      </c>
      <c r="I448">
        <v>0</v>
      </c>
      <c r="J448">
        <v>2</v>
      </c>
      <c r="K448">
        <f>IF(J448=1,VLOOKUP(B448,RPM!$F$2:$H$62,3,TRUE),IF(J448=2,VLOOKUP(B448,RPM!$I$2:$K$62,3,TRUE),IF(J448=3,VLOOKUP(B448,RPM!$L$2:$N$62,3,TRUE))))</f>
        <v>3700</v>
      </c>
      <c r="L448">
        <f t="shared" si="60"/>
        <v>44.420107622349079</v>
      </c>
      <c r="M448">
        <f t="shared" si="55"/>
        <v>0</v>
      </c>
      <c r="N448">
        <f>VLOOKUP(K448,RPM!$A$2:$D$62,4,FALSE)</f>
        <v>19.06954054054054</v>
      </c>
      <c r="O448">
        <f>VLOOKUP(K448,RPM!$A$2:$D$62,3,FALSE)</f>
        <v>9.9</v>
      </c>
      <c r="P448">
        <f t="shared" si="56"/>
        <v>14.220156381081081</v>
      </c>
      <c r="Q448" cm="1">
        <f t="array" ref="Q448">_xlfn.XLOOKUP(O448,BSFC!$A$2:$A$24,_xlfn.XLOOKUP(K448,BSFC!$B$2:$O$2,BSFC!$B$2:$O$24,,-1),,-1)</f>
        <v>400</v>
      </c>
      <c r="R448">
        <f t="shared" si="57"/>
        <v>1.5800173756756757</v>
      </c>
      <c r="S448">
        <f t="shared" si="61"/>
        <v>4.8038761578450746E-4</v>
      </c>
      <c r="T448">
        <f t="shared" si="62"/>
        <v>0.19215504631380298</v>
      </c>
      <c r="U448">
        <f t="shared" si="63"/>
        <v>62.52711263323647</v>
      </c>
    </row>
    <row r="449" spans="1:21">
      <c r="A449">
        <f t="shared" si="58"/>
        <v>448</v>
      </c>
      <c r="B449">
        <f t="shared" si="59"/>
        <v>8.2226171312482155</v>
      </c>
      <c r="C449" s="2">
        <f>Specification!$G$30</f>
        <v>109.96225200000001</v>
      </c>
      <c r="D449">
        <f>0.5*Specification!$K$4*Track!B449^2*Specification!$K$3*Specification!$K$2</f>
        <v>35.019795453938563</v>
      </c>
      <c r="E449">
        <v>0</v>
      </c>
      <c r="F449">
        <f>Specification!$C$23*9.81*SIN((E449*PI()/180))</f>
        <v>0</v>
      </c>
      <c r="G449" s="2">
        <f>IF(J449=1,VLOOKUP(K449,RPM!$E$2:$H$62,3,FALSE)-F449-E449-D449,IF(J449=2,VLOOKUP(K449,RPM!$H$2:$K$62,3,FALSE)-F449-E449-D449,IF(J449=3,VLOOKUP(K449,RPM!$K$2:$N$62,3,FALSE)-F449-E449-D449)))</f>
        <v>865.90337968970914</v>
      </c>
      <c r="H449" s="2">
        <f>IF(J449=1,Specification!$I$14,IF(J449=2,Specification!$I$15,IF(J449=3,Specification!$I$16)))</f>
        <v>580.58318951778165</v>
      </c>
      <c r="I449">
        <v>0</v>
      </c>
      <c r="J449">
        <v>2</v>
      </c>
      <c r="K449">
        <f>IF(J449=1,VLOOKUP(B449,RPM!$F$2:$H$62,3,TRUE),IF(J449=2,VLOOKUP(B449,RPM!$I$2:$K$62,3,TRUE),IF(J449=3,VLOOKUP(B449,RPM!$L$2:$N$62,3,TRUE))))</f>
        <v>3700</v>
      </c>
      <c r="L449">
        <f t="shared" si="60"/>
        <v>44.541723402828474</v>
      </c>
      <c r="M449">
        <f t="shared" si="55"/>
        <v>0</v>
      </c>
      <c r="N449">
        <f>VLOOKUP(K449,RPM!$A$2:$D$62,4,FALSE)</f>
        <v>19.06954054054054</v>
      </c>
      <c r="O449">
        <f>VLOOKUP(K449,RPM!$A$2:$D$62,3,FALSE)</f>
        <v>9.9</v>
      </c>
      <c r="P449">
        <f t="shared" si="56"/>
        <v>14.220156381081081</v>
      </c>
      <c r="Q449" cm="1">
        <f t="array" ref="Q449">_xlfn.XLOOKUP(O449,BSFC!$A$2:$A$24,_xlfn.XLOOKUP(K449,BSFC!$B$2:$O$2,BSFC!$B$2:$O$24,,-1),,-1)</f>
        <v>400</v>
      </c>
      <c r="R449">
        <f t="shared" si="57"/>
        <v>1.5800173756756757</v>
      </c>
      <c r="S449">
        <f t="shared" si="61"/>
        <v>4.8038761578450746E-4</v>
      </c>
      <c r="T449">
        <f t="shared" si="62"/>
        <v>0.19215504631380298</v>
      </c>
      <c r="U449">
        <f t="shared" si="63"/>
        <v>62.719267679550271</v>
      </c>
    </row>
    <row r="450" spans="1:21">
      <c r="A450">
        <f t="shared" si="58"/>
        <v>449</v>
      </c>
      <c r="B450">
        <f t="shared" si="59"/>
        <v>8.2226171312482155</v>
      </c>
      <c r="C450" s="2">
        <f>Specification!$G$30</f>
        <v>109.96225200000001</v>
      </c>
      <c r="D450">
        <f>0.5*Specification!$K$4*Track!B450^2*Specification!$K$3*Specification!$K$2</f>
        <v>35.019795453938563</v>
      </c>
      <c r="E450">
        <v>0</v>
      </c>
      <c r="F450">
        <f>Specification!$C$23*9.81*SIN((E450*PI()/180))</f>
        <v>0</v>
      </c>
      <c r="G450" s="2">
        <f>IF(J450=1,VLOOKUP(K450,RPM!$E$2:$H$62,3,FALSE)-F450-E450-D450,IF(J450=2,VLOOKUP(K450,RPM!$H$2:$K$62,3,FALSE)-F450-E450-D450,IF(J450=3,VLOOKUP(K450,RPM!$K$2:$N$62,3,FALSE)-F450-E450-D450)))</f>
        <v>865.90337968970914</v>
      </c>
      <c r="H450" s="2">
        <f>IF(J450=1,Specification!$I$14,IF(J450=2,Specification!$I$15,IF(J450=3,Specification!$I$16)))</f>
        <v>580.58318951778165</v>
      </c>
      <c r="I450">
        <v>0</v>
      </c>
      <c r="J450">
        <v>2</v>
      </c>
      <c r="K450">
        <f>IF(J450=1,VLOOKUP(B450,RPM!$F$2:$H$62,3,TRUE),IF(J450=2,VLOOKUP(B450,RPM!$I$2:$K$62,3,TRUE),IF(J450=3,VLOOKUP(B450,RPM!$L$2:$N$62,3,TRUE))))</f>
        <v>3700</v>
      </c>
      <c r="L450">
        <f t="shared" si="60"/>
        <v>44.663339183307869</v>
      </c>
      <c r="M450">
        <f t="shared" ref="M450:M513" si="64">TAN(E450*PI()/180)+M449</f>
        <v>0</v>
      </c>
      <c r="N450">
        <f>VLOOKUP(K450,RPM!$A$2:$D$62,4,FALSE)</f>
        <v>19.06954054054054</v>
      </c>
      <c r="O450">
        <f>VLOOKUP(K450,RPM!$A$2:$D$62,3,FALSE)</f>
        <v>9.9</v>
      </c>
      <c r="P450">
        <f t="shared" si="56"/>
        <v>14.220156381081081</v>
      </c>
      <c r="Q450" cm="1">
        <f t="array" ref="Q450">_xlfn.XLOOKUP(O450,BSFC!$A$2:$A$24,_xlfn.XLOOKUP(K450,BSFC!$B$2:$O$2,BSFC!$B$2:$O$24,,-1),,-1)</f>
        <v>400</v>
      </c>
      <c r="R450">
        <f t="shared" si="57"/>
        <v>1.5800173756756757</v>
      </c>
      <c r="S450">
        <f t="shared" si="61"/>
        <v>4.8038761578450746E-4</v>
      </c>
      <c r="T450">
        <f t="shared" si="62"/>
        <v>0.19215504631380298</v>
      </c>
      <c r="U450">
        <f t="shared" si="63"/>
        <v>62.911422725864071</v>
      </c>
    </row>
    <row r="451" spans="1:21">
      <c r="A451">
        <f t="shared" si="58"/>
        <v>450</v>
      </c>
      <c r="B451">
        <f t="shared" si="59"/>
        <v>8.2226171312482155</v>
      </c>
      <c r="C451" s="2">
        <f>Specification!$G$30</f>
        <v>109.96225200000001</v>
      </c>
      <c r="D451">
        <f>0.5*Specification!$K$4*Track!B451^2*Specification!$K$3*Specification!$K$2</f>
        <v>35.019795453938563</v>
      </c>
      <c r="E451">
        <v>0</v>
      </c>
      <c r="F451">
        <f>Specification!$C$23*9.81*SIN((E451*PI()/180))</f>
        <v>0</v>
      </c>
      <c r="G451" s="2">
        <f>IF(J451=1,VLOOKUP(K451,RPM!$E$2:$H$62,3,FALSE)-F451-E451-D451,IF(J451=2,VLOOKUP(K451,RPM!$H$2:$K$62,3,FALSE)-F451-E451-D451,IF(J451=3,VLOOKUP(K451,RPM!$K$2:$N$62,3,FALSE)-F451-E451-D451)))</f>
        <v>865.90337968970914</v>
      </c>
      <c r="H451" s="2">
        <f>IF(J451=1,Specification!$I$14,IF(J451=2,Specification!$I$15,IF(J451=3,Specification!$I$16)))</f>
        <v>580.58318951778165</v>
      </c>
      <c r="I451">
        <v>0</v>
      </c>
      <c r="J451">
        <v>2</v>
      </c>
      <c r="K451">
        <f>IF(J451=1,VLOOKUP(B451,RPM!$F$2:$H$62,3,TRUE),IF(J451=2,VLOOKUP(B451,RPM!$I$2:$K$62,3,TRUE),IF(J451=3,VLOOKUP(B451,RPM!$L$2:$N$62,3,TRUE))))</f>
        <v>3700</v>
      </c>
      <c r="L451">
        <f t="shared" si="60"/>
        <v>44.784954963787264</v>
      </c>
      <c r="M451">
        <f t="shared" si="64"/>
        <v>0</v>
      </c>
      <c r="N451">
        <f>VLOOKUP(K451,RPM!$A$2:$D$62,4,FALSE)</f>
        <v>19.06954054054054</v>
      </c>
      <c r="O451">
        <f>VLOOKUP(K451,RPM!$A$2:$D$62,3,FALSE)</f>
        <v>9.9</v>
      </c>
      <c r="P451">
        <f t="shared" ref="P451:P514" si="65">N451*0.7457</f>
        <v>14.220156381081081</v>
      </c>
      <c r="Q451" cm="1">
        <f t="array" ref="Q451">_xlfn.XLOOKUP(O451,BSFC!$A$2:$A$24,_xlfn.XLOOKUP(K451,BSFC!$B$2:$O$2,BSFC!$B$2:$O$24,,-1),,-1)</f>
        <v>400</v>
      </c>
      <c r="R451">
        <f t="shared" ref="R451:R514" si="66">Q451*P451/3600</f>
        <v>1.5800173756756757</v>
      </c>
      <c r="S451">
        <f t="shared" si="61"/>
        <v>4.8038761578450746E-4</v>
      </c>
      <c r="T451">
        <f t="shared" si="62"/>
        <v>0.19215504631380298</v>
      </c>
      <c r="U451">
        <f t="shared" si="63"/>
        <v>63.103577772177871</v>
      </c>
    </row>
    <row r="452" spans="1:21">
      <c r="A452">
        <f t="shared" ref="A452:A515" si="67">A451+1</f>
        <v>451</v>
      </c>
      <c r="B452">
        <f t="shared" ref="B452:B515" si="68">IF(SQRT(B451^2+2*I451)&gt;13.4112,13.4112,SQRT(B451^2+2*I451))</f>
        <v>8.2226171312482155</v>
      </c>
      <c r="C452" s="2">
        <f>Specification!$G$30</f>
        <v>109.96225200000001</v>
      </c>
      <c r="D452">
        <f>0.5*Specification!$K$4*Track!B452^2*Specification!$K$3*Specification!$K$2</f>
        <v>35.019795453938563</v>
      </c>
      <c r="E452">
        <v>0</v>
      </c>
      <c r="F452">
        <f>Specification!$C$23*9.81*SIN((E452*PI()/180))</f>
        <v>0</v>
      </c>
      <c r="G452" s="2">
        <f>IF(J452=1,VLOOKUP(K452,RPM!$E$2:$H$62,3,FALSE)-F452-E452-D452,IF(J452=2,VLOOKUP(K452,RPM!$H$2:$K$62,3,FALSE)-F452-E452-D452,IF(J452=3,VLOOKUP(K452,RPM!$K$2:$N$62,3,FALSE)-F452-E452-D452)))</f>
        <v>865.90337968970914</v>
      </c>
      <c r="H452" s="2">
        <f>IF(J452=1,Specification!$I$14,IF(J452=2,Specification!$I$15,IF(J452=3,Specification!$I$16)))</f>
        <v>580.58318951778165</v>
      </c>
      <c r="I452">
        <v>0</v>
      </c>
      <c r="J452">
        <v>2</v>
      </c>
      <c r="K452">
        <f>IF(J452=1,VLOOKUP(B452,RPM!$F$2:$H$62,3,TRUE),IF(J452=2,VLOOKUP(B452,RPM!$I$2:$K$62,3,TRUE),IF(J452=3,VLOOKUP(B452,RPM!$L$2:$N$62,3,TRUE))))</f>
        <v>3700</v>
      </c>
      <c r="L452">
        <f t="shared" ref="L452:L515" si="69">IF(I452=0,ABS(1/B452)+L451,ABS((B453-B452)/I452)+L451)</f>
        <v>44.906570744266659</v>
      </c>
      <c r="M452">
        <f t="shared" si="64"/>
        <v>0</v>
      </c>
      <c r="N452">
        <f>VLOOKUP(K452,RPM!$A$2:$D$62,4,FALSE)</f>
        <v>19.06954054054054</v>
      </c>
      <c r="O452">
        <f>VLOOKUP(K452,RPM!$A$2:$D$62,3,FALSE)</f>
        <v>9.9</v>
      </c>
      <c r="P452">
        <f t="shared" si="65"/>
        <v>14.220156381081081</v>
      </c>
      <c r="Q452" cm="1">
        <f t="array" ref="Q452">_xlfn.XLOOKUP(O452,BSFC!$A$2:$A$24,_xlfn.XLOOKUP(K452,BSFC!$B$2:$O$2,BSFC!$B$2:$O$24,,-1),,-1)</f>
        <v>400</v>
      </c>
      <c r="R452">
        <f t="shared" si="66"/>
        <v>1.5800173756756757</v>
      </c>
      <c r="S452">
        <f t="shared" ref="S452:S515" si="70">(L452-L451)/3600*P452</f>
        <v>4.8038761578450746E-4</v>
      </c>
      <c r="T452">
        <f t="shared" ref="T452:T515" si="71">S452*Q452</f>
        <v>0.19215504631380298</v>
      </c>
      <c r="U452">
        <f t="shared" ref="U452:U515" si="72">U451+T452</f>
        <v>63.295732818491672</v>
      </c>
    </row>
    <row r="453" spans="1:21">
      <c r="A453">
        <f t="shared" si="67"/>
        <v>452</v>
      </c>
      <c r="B453">
        <f t="shared" si="68"/>
        <v>8.2226171312482155</v>
      </c>
      <c r="C453" s="2">
        <f>Specification!$G$30</f>
        <v>109.96225200000001</v>
      </c>
      <c r="D453">
        <f>0.5*Specification!$K$4*Track!B453^2*Specification!$K$3*Specification!$K$2</f>
        <v>35.019795453938563</v>
      </c>
      <c r="E453">
        <v>0</v>
      </c>
      <c r="F453">
        <f>Specification!$C$23*9.81*SIN((E453*PI()/180))</f>
        <v>0</v>
      </c>
      <c r="G453" s="2">
        <f>IF(J453=1,VLOOKUP(K453,RPM!$E$2:$H$62,3,FALSE)-F453-E453-D453,IF(J453=2,VLOOKUP(K453,RPM!$H$2:$K$62,3,FALSE)-F453-E453-D453,IF(J453=3,VLOOKUP(K453,RPM!$K$2:$N$62,3,FALSE)-F453-E453-D453)))</f>
        <v>865.90337968970914</v>
      </c>
      <c r="H453" s="2">
        <f>IF(J453=1,Specification!$I$14,IF(J453=2,Specification!$I$15,IF(J453=3,Specification!$I$16)))</f>
        <v>580.58318951778165</v>
      </c>
      <c r="I453">
        <v>0</v>
      </c>
      <c r="J453">
        <v>2</v>
      </c>
      <c r="K453">
        <f>IF(J453=1,VLOOKUP(B453,RPM!$F$2:$H$62,3,TRUE),IF(J453=2,VLOOKUP(B453,RPM!$I$2:$K$62,3,TRUE),IF(J453=3,VLOOKUP(B453,RPM!$L$2:$N$62,3,TRUE))))</f>
        <v>3700</v>
      </c>
      <c r="L453">
        <f t="shared" si="69"/>
        <v>45.028186524746054</v>
      </c>
      <c r="M453">
        <f t="shared" si="64"/>
        <v>0</v>
      </c>
      <c r="N453">
        <f>VLOOKUP(K453,RPM!$A$2:$D$62,4,FALSE)</f>
        <v>19.06954054054054</v>
      </c>
      <c r="O453">
        <f>VLOOKUP(K453,RPM!$A$2:$D$62,3,FALSE)</f>
        <v>9.9</v>
      </c>
      <c r="P453">
        <f t="shared" si="65"/>
        <v>14.220156381081081</v>
      </c>
      <c r="Q453" cm="1">
        <f t="array" ref="Q453">_xlfn.XLOOKUP(O453,BSFC!$A$2:$A$24,_xlfn.XLOOKUP(K453,BSFC!$B$2:$O$2,BSFC!$B$2:$O$24,,-1),,-1)</f>
        <v>400</v>
      </c>
      <c r="R453">
        <f t="shared" si="66"/>
        <v>1.5800173756756757</v>
      </c>
      <c r="S453">
        <f t="shared" si="70"/>
        <v>4.8038761578450746E-4</v>
      </c>
      <c r="T453">
        <f t="shared" si="71"/>
        <v>0.19215504631380298</v>
      </c>
      <c r="U453">
        <f t="shared" si="72"/>
        <v>63.487887864805472</v>
      </c>
    </row>
    <row r="454" spans="1:21">
      <c r="A454">
        <f t="shared" si="67"/>
        <v>453</v>
      </c>
      <c r="B454">
        <f t="shared" si="68"/>
        <v>8.2226171312482155</v>
      </c>
      <c r="C454" s="2">
        <f>Specification!$G$30</f>
        <v>109.96225200000001</v>
      </c>
      <c r="D454">
        <f>0.5*Specification!$K$4*Track!B454^2*Specification!$K$3*Specification!$K$2</f>
        <v>35.019795453938563</v>
      </c>
      <c r="E454">
        <v>0</v>
      </c>
      <c r="F454">
        <f>Specification!$C$23*9.81*SIN((E454*PI()/180))</f>
        <v>0</v>
      </c>
      <c r="G454" s="2">
        <f>IF(J454=1,VLOOKUP(K454,RPM!$E$2:$H$62,3,FALSE)-F454-E454-D454,IF(J454=2,VLOOKUP(K454,RPM!$H$2:$K$62,3,FALSE)-F454-E454-D454,IF(J454=3,VLOOKUP(K454,RPM!$K$2:$N$62,3,FALSE)-F454-E454-D454)))</f>
        <v>865.90337968970914</v>
      </c>
      <c r="H454" s="2">
        <f>IF(J454=1,Specification!$I$14,IF(J454=2,Specification!$I$15,IF(J454=3,Specification!$I$16)))</f>
        <v>580.58318951778165</v>
      </c>
      <c r="I454">
        <v>0</v>
      </c>
      <c r="J454">
        <v>2</v>
      </c>
      <c r="K454">
        <f>IF(J454=1,VLOOKUP(B454,RPM!$F$2:$H$62,3,TRUE),IF(J454=2,VLOOKUP(B454,RPM!$I$2:$K$62,3,TRUE),IF(J454=3,VLOOKUP(B454,RPM!$L$2:$N$62,3,TRUE))))</f>
        <v>3700</v>
      </c>
      <c r="L454">
        <f t="shared" si="69"/>
        <v>45.14980230522545</v>
      </c>
      <c r="M454">
        <f t="shared" si="64"/>
        <v>0</v>
      </c>
      <c r="N454">
        <f>VLOOKUP(K454,RPM!$A$2:$D$62,4,FALSE)</f>
        <v>19.06954054054054</v>
      </c>
      <c r="O454">
        <f>VLOOKUP(K454,RPM!$A$2:$D$62,3,FALSE)</f>
        <v>9.9</v>
      </c>
      <c r="P454">
        <f t="shared" si="65"/>
        <v>14.220156381081081</v>
      </c>
      <c r="Q454" cm="1">
        <f t="array" ref="Q454">_xlfn.XLOOKUP(O454,BSFC!$A$2:$A$24,_xlfn.XLOOKUP(K454,BSFC!$B$2:$O$2,BSFC!$B$2:$O$24,,-1),,-1)</f>
        <v>400</v>
      </c>
      <c r="R454">
        <f t="shared" si="66"/>
        <v>1.5800173756756757</v>
      </c>
      <c r="S454">
        <f t="shared" si="70"/>
        <v>4.8038761578450746E-4</v>
      </c>
      <c r="T454">
        <f t="shared" si="71"/>
        <v>0.19215504631380298</v>
      </c>
      <c r="U454">
        <f t="shared" si="72"/>
        <v>63.680042911119273</v>
      </c>
    </row>
    <row r="455" spans="1:21">
      <c r="A455">
        <f t="shared" si="67"/>
        <v>454</v>
      </c>
      <c r="B455">
        <f t="shared" si="68"/>
        <v>8.2226171312482155</v>
      </c>
      <c r="C455" s="2">
        <f>Specification!$G$30</f>
        <v>109.96225200000001</v>
      </c>
      <c r="D455">
        <f>0.5*Specification!$K$4*Track!B455^2*Specification!$K$3*Specification!$K$2</f>
        <v>35.019795453938563</v>
      </c>
      <c r="E455">
        <v>0</v>
      </c>
      <c r="F455">
        <f>Specification!$C$23*9.81*SIN((E455*PI()/180))</f>
        <v>0</v>
      </c>
      <c r="G455" s="2">
        <f>IF(J455=1,VLOOKUP(K455,RPM!$E$2:$H$62,3,FALSE)-F455-E455-D455,IF(J455=2,VLOOKUP(K455,RPM!$H$2:$K$62,3,FALSE)-F455-E455-D455,IF(J455=3,VLOOKUP(K455,RPM!$K$2:$N$62,3,FALSE)-F455-E455-D455)))</f>
        <v>865.90337968970914</v>
      </c>
      <c r="H455" s="2">
        <f>IF(J455=1,Specification!$I$14,IF(J455=2,Specification!$I$15,IF(J455=3,Specification!$I$16)))</f>
        <v>580.58318951778165</v>
      </c>
      <c r="I455">
        <v>0</v>
      </c>
      <c r="J455">
        <v>2</v>
      </c>
      <c r="K455">
        <f>IF(J455=1,VLOOKUP(B455,RPM!$F$2:$H$62,3,TRUE),IF(J455=2,VLOOKUP(B455,RPM!$I$2:$K$62,3,TRUE),IF(J455=3,VLOOKUP(B455,RPM!$L$2:$N$62,3,TRUE))))</f>
        <v>3700</v>
      </c>
      <c r="L455">
        <f t="shared" si="69"/>
        <v>45.271418085704845</v>
      </c>
      <c r="M455">
        <f t="shared" si="64"/>
        <v>0</v>
      </c>
      <c r="N455">
        <f>VLOOKUP(K455,RPM!$A$2:$D$62,4,FALSE)</f>
        <v>19.06954054054054</v>
      </c>
      <c r="O455">
        <f>VLOOKUP(K455,RPM!$A$2:$D$62,3,FALSE)</f>
        <v>9.9</v>
      </c>
      <c r="P455">
        <f t="shared" si="65"/>
        <v>14.220156381081081</v>
      </c>
      <c r="Q455" cm="1">
        <f t="array" ref="Q455">_xlfn.XLOOKUP(O455,BSFC!$A$2:$A$24,_xlfn.XLOOKUP(K455,BSFC!$B$2:$O$2,BSFC!$B$2:$O$24,,-1),,-1)</f>
        <v>400</v>
      </c>
      <c r="R455">
        <f t="shared" si="66"/>
        <v>1.5800173756756757</v>
      </c>
      <c r="S455">
        <f t="shared" si="70"/>
        <v>4.8038761578450746E-4</v>
      </c>
      <c r="T455">
        <f t="shared" si="71"/>
        <v>0.19215504631380298</v>
      </c>
      <c r="U455">
        <f t="shared" si="72"/>
        <v>63.872197957433073</v>
      </c>
    </row>
    <row r="456" spans="1:21">
      <c r="A456">
        <f t="shared" si="67"/>
        <v>455</v>
      </c>
      <c r="B456">
        <f t="shared" si="68"/>
        <v>8.2226171312482155</v>
      </c>
      <c r="C456" s="2">
        <f>Specification!$G$30</f>
        <v>109.96225200000001</v>
      </c>
      <c r="D456">
        <f>0.5*Specification!$K$4*Track!B456^2*Specification!$K$3*Specification!$K$2</f>
        <v>35.019795453938563</v>
      </c>
      <c r="E456">
        <v>0</v>
      </c>
      <c r="F456">
        <f>Specification!$C$23*9.81*SIN((E456*PI()/180))</f>
        <v>0</v>
      </c>
      <c r="G456" s="2">
        <f>IF(J456=1,VLOOKUP(K456,RPM!$E$2:$H$62,3,FALSE)-F456-E456-D456,IF(J456=2,VLOOKUP(K456,RPM!$H$2:$K$62,3,FALSE)-F456-E456-D456,IF(J456=3,VLOOKUP(K456,RPM!$K$2:$N$62,3,FALSE)-F456-E456-D456)))</f>
        <v>865.90337968970914</v>
      </c>
      <c r="H456" s="2">
        <f>IF(J456=1,Specification!$I$14,IF(J456=2,Specification!$I$15,IF(J456=3,Specification!$I$16)))</f>
        <v>580.58318951778165</v>
      </c>
      <c r="I456">
        <v>0</v>
      </c>
      <c r="J456">
        <v>2</v>
      </c>
      <c r="K456">
        <f>IF(J456=1,VLOOKUP(B456,RPM!$F$2:$H$62,3,TRUE),IF(J456=2,VLOOKUP(B456,RPM!$I$2:$K$62,3,TRUE),IF(J456=3,VLOOKUP(B456,RPM!$L$2:$N$62,3,TRUE))))</f>
        <v>3700</v>
      </c>
      <c r="L456">
        <f t="shared" si="69"/>
        <v>45.39303386618424</v>
      </c>
      <c r="M456">
        <f t="shared" si="64"/>
        <v>0</v>
      </c>
      <c r="N456">
        <f>VLOOKUP(K456,RPM!$A$2:$D$62,4,FALSE)</f>
        <v>19.06954054054054</v>
      </c>
      <c r="O456">
        <f>VLOOKUP(K456,RPM!$A$2:$D$62,3,FALSE)</f>
        <v>9.9</v>
      </c>
      <c r="P456">
        <f t="shared" si="65"/>
        <v>14.220156381081081</v>
      </c>
      <c r="Q456" cm="1">
        <f t="array" ref="Q456">_xlfn.XLOOKUP(O456,BSFC!$A$2:$A$24,_xlfn.XLOOKUP(K456,BSFC!$B$2:$O$2,BSFC!$B$2:$O$24,,-1),,-1)</f>
        <v>400</v>
      </c>
      <c r="R456">
        <f t="shared" si="66"/>
        <v>1.5800173756756757</v>
      </c>
      <c r="S456">
        <f t="shared" si="70"/>
        <v>4.8038761578450746E-4</v>
      </c>
      <c r="T456">
        <f t="shared" si="71"/>
        <v>0.19215504631380298</v>
      </c>
      <c r="U456">
        <f t="shared" si="72"/>
        <v>64.064353003746874</v>
      </c>
    </row>
    <row r="457" spans="1:21">
      <c r="A457">
        <f t="shared" si="67"/>
        <v>456</v>
      </c>
      <c r="B457">
        <f t="shared" si="68"/>
        <v>8.2226171312482155</v>
      </c>
      <c r="C457" s="2">
        <f>Specification!$G$30</f>
        <v>109.96225200000001</v>
      </c>
      <c r="D457">
        <f>0.5*Specification!$K$4*Track!B457^2*Specification!$K$3*Specification!$K$2</f>
        <v>35.019795453938563</v>
      </c>
      <c r="E457">
        <v>0</v>
      </c>
      <c r="F457">
        <f>Specification!$C$23*9.81*SIN((E457*PI()/180))</f>
        <v>0</v>
      </c>
      <c r="G457" s="2">
        <f>IF(J457=1,VLOOKUP(K457,RPM!$E$2:$H$62,3,FALSE)-F457-E457-D457,IF(J457=2,VLOOKUP(K457,RPM!$H$2:$K$62,3,FALSE)-F457-E457-D457,IF(J457=3,VLOOKUP(K457,RPM!$K$2:$N$62,3,FALSE)-F457-E457-D457)))</f>
        <v>865.90337968970914</v>
      </c>
      <c r="H457" s="2">
        <f>IF(J457=1,Specification!$I$14,IF(J457=2,Specification!$I$15,IF(J457=3,Specification!$I$16)))</f>
        <v>580.58318951778165</v>
      </c>
      <c r="I457">
        <v>0</v>
      </c>
      <c r="J457">
        <v>2</v>
      </c>
      <c r="K457">
        <f>IF(J457=1,VLOOKUP(B457,RPM!$F$2:$H$62,3,TRUE),IF(J457=2,VLOOKUP(B457,RPM!$I$2:$K$62,3,TRUE),IF(J457=3,VLOOKUP(B457,RPM!$L$2:$N$62,3,TRUE))))</f>
        <v>3700</v>
      </c>
      <c r="L457">
        <f t="shared" si="69"/>
        <v>45.514649646663635</v>
      </c>
      <c r="M457">
        <f t="shared" si="64"/>
        <v>0</v>
      </c>
      <c r="N457">
        <f>VLOOKUP(K457,RPM!$A$2:$D$62,4,FALSE)</f>
        <v>19.06954054054054</v>
      </c>
      <c r="O457">
        <f>VLOOKUP(K457,RPM!$A$2:$D$62,3,FALSE)</f>
        <v>9.9</v>
      </c>
      <c r="P457">
        <f t="shared" si="65"/>
        <v>14.220156381081081</v>
      </c>
      <c r="Q457" cm="1">
        <f t="array" ref="Q457">_xlfn.XLOOKUP(O457,BSFC!$A$2:$A$24,_xlfn.XLOOKUP(K457,BSFC!$B$2:$O$2,BSFC!$B$2:$O$24,,-1),,-1)</f>
        <v>400</v>
      </c>
      <c r="R457">
        <f t="shared" si="66"/>
        <v>1.5800173756756757</v>
      </c>
      <c r="S457">
        <f t="shared" si="70"/>
        <v>4.8038761578450746E-4</v>
      </c>
      <c r="T457">
        <f t="shared" si="71"/>
        <v>0.19215504631380298</v>
      </c>
      <c r="U457">
        <f t="shared" si="72"/>
        <v>64.256508050060674</v>
      </c>
    </row>
    <row r="458" spans="1:21">
      <c r="A458">
        <f t="shared" si="67"/>
        <v>457</v>
      </c>
      <c r="B458">
        <f t="shared" si="68"/>
        <v>8.2226171312482155</v>
      </c>
      <c r="C458" s="2">
        <f>Specification!$G$30</f>
        <v>109.96225200000001</v>
      </c>
      <c r="D458">
        <f>0.5*Specification!$K$4*Track!B458^2*Specification!$K$3*Specification!$K$2</f>
        <v>35.019795453938563</v>
      </c>
      <c r="E458">
        <v>0</v>
      </c>
      <c r="F458">
        <f>Specification!$C$23*9.81*SIN((E458*PI()/180))</f>
        <v>0</v>
      </c>
      <c r="G458" s="2">
        <f>IF(J458=1,VLOOKUP(K458,RPM!$E$2:$H$62,3,FALSE)-F458-E458-D458,IF(J458=2,VLOOKUP(K458,RPM!$H$2:$K$62,3,FALSE)-F458-E458-D458,IF(J458=3,VLOOKUP(K458,RPM!$K$2:$N$62,3,FALSE)-F458-E458-D458)))</f>
        <v>865.90337968970914</v>
      </c>
      <c r="H458" s="2">
        <f>IF(J458=1,Specification!$I$14,IF(J458=2,Specification!$I$15,IF(J458=3,Specification!$I$16)))</f>
        <v>580.58318951778165</v>
      </c>
      <c r="I458">
        <v>0</v>
      </c>
      <c r="J458">
        <v>2</v>
      </c>
      <c r="K458">
        <f>IF(J458=1,VLOOKUP(B458,RPM!$F$2:$H$62,3,TRUE),IF(J458=2,VLOOKUP(B458,RPM!$I$2:$K$62,3,TRUE),IF(J458=3,VLOOKUP(B458,RPM!$L$2:$N$62,3,TRUE))))</f>
        <v>3700</v>
      </c>
      <c r="L458">
        <f t="shared" si="69"/>
        <v>45.63626542714303</v>
      </c>
      <c r="M458">
        <f t="shared" si="64"/>
        <v>0</v>
      </c>
      <c r="N458">
        <f>VLOOKUP(K458,RPM!$A$2:$D$62,4,FALSE)</f>
        <v>19.06954054054054</v>
      </c>
      <c r="O458">
        <f>VLOOKUP(K458,RPM!$A$2:$D$62,3,FALSE)</f>
        <v>9.9</v>
      </c>
      <c r="P458">
        <f t="shared" si="65"/>
        <v>14.220156381081081</v>
      </c>
      <c r="Q458" cm="1">
        <f t="array" ref="Q458">_xlfn.XLOOKUP(O458,BSFC!$A$2:$A$24,_xlfn.XLOOKUP(K458,BSFC!$B$2:$O$2,BSFC!$B$2:$O$24,,-1),,-1)</f>
        <v>400</v>
      </c>
      <c r="R458">
        <f t="shared" si="66"/>
        <v>1.5800173756756757</v>
      </c>
      <c r="S458">
        <f t="shared" si="70"/>
        <v>4.8038761578450746E-4</v>
      </c>
      <c r="T458">
        <f t="shared" si="71"/>
        <v>0.19215504631380298</v>
      </c>
      <c r="U458">
        <f t="shared" si="72"/>
        <v>64.448663096374474</v>
      </c>
    </row>
    <row r="459" spans="1:21">
      <c r="A459">
        <f t="shared" si="67"/>
        <v>458</v>
      </c>
      <c r="B459">
        <f t="shared" si="68"/>
        <v>8.2226171312482155</v>
      </c>
      <c r="C459" s="2">
        <f>Specification!$G$30</f>
        <v>109.96225200000001</v>
      </c>
      <c r="D459">
        <f>0.5*Specification!$K$4*Track!B459^2*Specification!$K$3*Specification!$K$2</f>
        <v>35.019795453938563</v>
      </c>
      <c r="E459">
        <v>0</v>
      </c>
      <c r="F459">
        <f>Specification!$C$23*9.81*SIN((E459*PI()/180))</f>
        <v>0</v>
      </c>
      <c r="G459" s="2">
        <f>IF(J459=1,VLOOKUP(K459,RPM!$E$2:$H$62,3,FALSE)-F459-E459-D459,IF(J459=2,VLOOKUP(K459,RPM!$H$2:$K$62,3,FALSE)-F459-E459-D459,IF(J459=3,VLOOKUP(K459,RPM!$K$2:$N$62,3,FALSE)-F459-E459-D459)))</f>
        <v>865.90337968970914</v>
      </c>
      <c r="H459" s="2">
        <f>IF(J459=1,Specification!$I$14,IF(J459=2,Specification!$I$15,IF(J459=3,Specification!$I$16)))</f>
        <v>580.58318951778165</v>
      </c>
      <c r="I459">
        <v>0</v>
      </c>
      <c r="J459">
        <v>2</v>
      </c>
      <c r="K459">
        <f>IF(J459=1,VLOOKUP(B459,RPM!$F$2:$H$62,3,TRUE),IF(J459=2,VLOOKUP(B459,RPM!$I$2:$K$62,3,TRUE),IF(J459=3,VLOOKUP(B459,RPM!$L$2:$N$62,3,TRUE))))</f>
        <v>3700</v>
      </c>
      <c r="L459">
        <f t="shared" si="69"/>
        <v>45.757881207622425</v>
      </c>
      <c r="M459">
        <f t="shared" si="64"/>
        <v>0</v>
      </c>
      <c r="N459">
        <f>VLOOKUP(K459,RPM!$A$2:$D$62,4,FALSE)</f>
        <v>19.06954054054054</v>
      </c>
      <c r="O459">
        <f>VLOOKUP(K459,RPM!$A$2:$D$62,3,FALSE)</f>
        <v>9.9</v>
      </c>
      <c r="P459">
        <f t="shared" si="65"/>
        <v>14.220156381081081</v>
      </c>
      <c r="Q459" cm="1">
        <f t="array" ref="Q459">_xlfn.XLOOKUP(O459,BSFC!$A$2:$A$24,_xlfn.XLOOKUP(K459,BSFC!$B$2:$O$2,BSFC!$B$2:$O$24,,-1),,-1)</f>
        <v>400</v>
      </c>
      <c r="R459">
        <f t="shared" si="66"/>
        <v>1.5800173756756757</v>
      </c>
      <c r="S459">
        <f t="shared" si="70"/>
        <v>4.8038761578450746E-4</v>
      </c>
      <c r="T459">
        <f t="shared" si="71"/>
        <v>0.19215504631380298</v>
      </c>
      <c r="U459">
        <f t="shared" si="72"/>
        <v>64.640818142688275</v>
      </c>
    </row>
    <row r="460" spans="1:21">
      <c r="A460">
        <f t="shared" si="67"/>
        <v>459</v>
      </c>
      <c r="B460">
        <f t="shared" si="68"/>
        <v>8.2226171312482155</v>
      </c>
      <c r="C460" s="2">
        <f>Specification!$G$30</f>
        <v>109.96225200000001</v>
      </c>
      <c r="D460">
        <f>0.5*Specification!$K$4*Track!B460^2*Specification!$K$3*Specification!$K$2</f>
        <v>35.019795453938563</v>
      </c>
      <c r="E460">
        <v>0</v>
      </c>
      <c r="F460">
        <f>Specification!$C$23*9.81*SIN((E460*PI()/180))</f>
        <v>0</v>
      </c>
      <c r="G460" s="2">
        <f>IF(J460=1,VLOOKUP(K460,RPM!$E$2:$H$62,3,FALSE)-F460-E460-D460,IF(J460=2,VLOOKUP(K460,RPM!$H$2:$K$62,3,FALSE)-F460-E460-D460,IF(J460=3,VLOOKUP(K460,RPM!$K$2:$N$62,3,FALSE)-F460-E460-D460)))</f>
        <v>865.90337968970914</v>
      </c>
      <c r="H460" s="2">
        <f>IF(J460=1,Specification!$I$14,IF(J460=2,Specification!$I$15,IF(J460=3,Specification!$I$16)))</f>
        <v>580.58318951778165</v>
      </c>
      <c r="I460">
        <v>0</v>
      </c>
      <c r="J460">
        <v>2</v>
      </c>
      <c r="K460">
        <f>IF(J460=1,VLOOKUP(B460,RPM!$F$2:$H$62,3,TRUE),IF(J460=2,VLOOKUP(B460,RPM!$I$2:$K$62,3,TRUE),IF(J460=3,VLOOKUP(B460,RPM!$L$2:$N$62,3,TRUE))))</f>
        <v>3700</v>
      </c>
      <c r="L460">
        <f t="shared" si="69"/>
        <v>45.87949698810182</v>
      </c>
      <c r="M460">
        <f t="shared" si="64"/>
        <v>0</v>
      </c>
      <c r="N460">
        <f>VLOOKUP(K460,RPM!$A$2:$D$62,4,FALSE)</f>
        <v>19.06954054054054</v>
      </c>
      <c r="O460">
        <f>VLOOKUP(K460,RPM!$A$2:$D$62,3,FALSE)</f>
        <v>9.9</v>
      </c>
      <c r="P460">
        <f t="shared" si="65"/>
        <v>14.220156381081081</v>
      </c>
      <c r="Q460" cm="1">
        <f t="array" ref="Q460">_xlfn.XLOOKUP(O460,BSFC!$A$2:$A$24,_xlfn.XLOOKUP(K460,BSFC!$B$2:$O$2,BSFC!$B$2:$O$24,,-1),,-1)</f>
        <v>400</v>
      </c>
      <c r="R460">
        <f t="shared" si="66"/>
        <v>1.5800173756756757</v>
      </c>
      <c r="S460">
        <f t="shared" si="70"/>
        <v>4.8038761578450746E-4</v>
      </c>
      <c r="T460">
        <f t="shared" si="71"/>
        <v>0.19215504631380298</v>
      </c>
      <c r="U460">
        <f t="shared" si="72"/>
        <v>64.832973189002075</v>
      </c>
    </row>
    <row r="461" spans="1:21">
      <c r="A461">
        <f t="shared" si="67"/>
        <v>460</v>
      </c>
      <c r="B461">
        <f t="shared" si="68"/>
        <v>8.2226171312482155</v>
      </c>
      <c r="C461" s="2">
        <f>Specification!$G$30</f>
        <v>109.96225200000001</v>
      </c>
      <c r="D461">
        <f>0.5*Specification!$K$4*Track!B461^2*Specification!$K$3*Specification!$K$2</f>
        <v>35.019795453938563</v>
      </c>
      <c r="E461">
        <v>0</v>
      </c>
      <c r="F461">
        <f>Specification!$C$23*9.81*SIN((E461*PI()/180))</f>
        <v>0</v>
      </c>
      <c r="G461" s="2">
        <f>IF(J461=1,VLOOKUP(K461,RPM!$E$2:$H$62,3,FALSE)-F461-E461-D461,IF(J461=2,VLOOKUP(K461,RPM!$H$2:$K$62,3,FALSE)-F461-E461-D461,IF(J461=3,VLOOKUP(K461,RPM!$K$2:$N$62,3,FALSE)-F461-E461-D461)))</f>
        <v>865.90337968970914</v>
      </c>
      <c r="H461" s="2">
        <f>IF(J461=1,Specification!$I$14,IF(J461=2,Specification!$I$15,IF(J461=3,Specification!$I$16)))</f>
        <v>580.58318951778165</v>
      </c>
      <c r="I461">
        <v>0</v>
      </c>
      <c r="J461">
        <v>2</v>
      </c>
      <c r="K461">
        <f>IF(J461=1,VLOOKUP(B461,RPM!$F$2:$H$62,3,TRUE),IF(J461=2,VLOOKUP(B461,RPM!$I$2:$K$62,3,TRUE),IF(J461=3,VLOOKUP(B461,RPM!$L$2:$N$62,3,TRUE))))</f>
        <v>3700</v>
      </c>
      <c r="L461">
        <f t="shared" si="69"/>
        <v>46.001112768581216</v>
      </c>
      <c r="M461">
        <f t="shared" si="64"/>
        <v>0</v>
      </c>
      <c r="N461">
        <f>VLOOKUP(K461,RPM!$A$2:$D$62,4,FALSE)</f>
        <v>19.06954054054054</v>
      </c>
      <c r="O461">
        <f>VLOOKUP(K461,RPM!$A$2:$D$62,3,FALSE)</f>
        <v>9.9</v>
      </c>
      <c r="P461">
        <f t="shared" si="65"/>
        <v>14.220156381081081</v>
      </c>
      <c r="Q461" cm="1">
        <f t="array" ref="Q461">_xlfn.XLOOKUP(O461,BSFC!$A$2:$A$24,_xlfn.XLOOKUP(K461,BSFC!$B$2:$O$2,BSFC!$B$2:$O$24,,-1),,-1)</f>
        <v>400</v>
      </c>
      <c r="R461">
        <f t="shared" si="66"/>
        <v>1.5800173756756757</v>
      </c>
      <c r="S461">
        <f t="shared" si="70"/>
        <v>4.8038761578450746E-4</v>
      </c>
      <c r="T461">
        <f t="shared" si="71"/>
        <v>0.19215504631380298</v>
      </c>
      <c r="U461">
        <f t="shared" si="72"/>
        <v>65.025128235315876</v>
      </c>
    </row>
    <row r="462" spans="1:21">
      <c r="A462">
        <f t="shared" si="67"/>
        <v>461</v>
      </c>
      <c r="B462">
        <f t="shared" si="68"/>
        <v>8.2226171312482155</v>
      </c>
      <c r="C462" s="2">
        <f>Specification!$G$30</f>
        <v>109.96225200000001</v>
      </c>
      <c r="D462">
        <f>0.5*Specification!$K$4*Track!B462^2*Specification!$K$3*Specification!$K$2</f>
        <v>35.019795453938563</v>
      </c>
      <c r="E462">
        <v>0</v>
      </c>
      <c r="F462">
        <f>Specification!$C$23*9.81*SIN((E462*PI()/180))</f>
        <v>0</v>
      </c>
      <c r="G462" s="2">
        <f>IF(J462=1,VLOOKUP(K462,RPM!$E$2:$H$62,3,FALSE)-F462-E462-D462,IF(J462=2,VLOOKUP(K462,RPM!$H$2:$K$62,3,FALSE)-F462-E462-D462,IF(J462=3,VLOOKUP(K462,RPM!$K$2:$N$62,3,FALSE)-F462-E462-D462)))</f>
        <v>865.90337968970914</v>
      </c>
      <c r="H462" s="2">
        <f>IF(J462=1,Specification!$I$14,IF(J462=2,Specification!$I$15,IF(J462=3,Specification!$I$16)))</f>
        <v>580.58318951778165</v>
      </c>
      <c r="I462">
        <v>0</v>
      </c>
      <c r="J462">
        <v>2</v>
      </c>
      <c r="K462">
        <f>IF(J462=1,VLOOKUP(B462,RPM!$F$2:$H$62,3,TRUE),IF(J462=2,VLOOKUP(B462,RPM!$I$2:$K$62,3,TRUE),IF(J462=3,VLOOKUP(B462,RPM!$L$2:$N$62,3,TRUE))))</f>
        <v>3700</v>
      </c>
      <c r="L462">
        <f t="shared" si="69"/>
        <v>46.122728549060611</v>
      </c>
      <c r="M462">
        <f t="shared" si="64"/>
        <v>0</v>
      </c>
      <c r="N462">
        <f>VLOOKUP(K462,RPM!$A$2:$D$62,4,FALSE)</f>
        <v>19.06954054054054</v>
      </c>
      <c r="O462">
        <f>VLOOKUP(K462,RPM!$A$2:$D$62,3,FALSE)</f>
        <v>9.9</v>
      </c>
      <c r="P462">
        <f t="shared" si="65"/>
        <v>14.220156381081081</v>
      </c>
      <c r="Q462" cm="1">
        <f t="array" ref="Q462">_xlfn.XLOOKUP(O462,BSFC!$A$2:$A$24,_xlfn.XLOOKUP(K462,BSFC!$B$2:$O$2,BSFC!$B$2:$O$24,,-1),,-1)</f>
        <v>400</v>
      </c>
      <c r="R462">
        <f t="shared" si="66"/>
        <v>1.5800173756756757</v>
      </c>
      <c r="S462">
        <f t="shared" si="70"/>
        <v>4.8038761578450746E-4</v>
      </c>
      <c r="T462">
        <f t="shared" si="71"/>
        <v>0.19215504631380298</v>
      </c>
      <c r="U462">
        <f t="shared" si="72"/>
        <v>65.217283281629676</v>
      </c>
    </row>
    <row r="463" spans="1:21">
      <c r="A463">
        <f t="shared" si="67"/>
        <v>462</v>
      </c>
      <c r="B463">
        <f t="shared" si="68"/>
        <v>8.2226171312482155</v>
      </c>
      <c r="C463" s="2">
        <f>Specification!$G$30</f>
        <v>109.96225200000001</v>
      </c>
      <c r="D463">
        <f>0.5*Specification!$K$4*Track!B463^2*Specification!$K$3*Specification!$K$2</f>
        <v>35.019795453938563</v>
      </c>
      <c r="E463">
        <v>0</v>
      </c>
      <c r="F463">
        <f>Specification!$C$23*9.81*SIN((E463*PI()/180))</f>
        <v>0</v>
      </c>
      <c r="G463" s="2">
        <f>IF(J463=1,VLOOKUP(K463,RPM!$E$2:$H$62,3,FALSE)-F463-E463-D463,IF(J463=2,VLOOKUP(K463,RPM!$H$2:$K$62,3,FALSE)-F463-E463-D463,IF(J463=3,VLOOKUP(K463,RPM!$K$2:$N$62,3,FALSE)-F463-E463-D463)))</f>
        <v>865.90337968970914</v>
      </c>
      <c r="H463" s="2">
        <f>IF(J463=1,Specification!$I$14,IF(J463=2,Specification!$I$15,IF(J463=3,Specification!$I$16)))</f>
        <v>580.58318951778165</v>
      </c>
      <c r="I463">
        <v>0</v>
      </c>
      <c r="J463">
        <v>2</v>
      </c>
      <c r="K463">
        <f>IF(J463=1,VLOOKUP(B463,RPM!$F$2:$H$62,3,TRUE),IF(J463=2,VLOOKUP(B463,RPM!$I$2:$K$62,3,TRUE),IF(J463=3,VLOOKUP(B463,RPM!$L$2:$N$62,3,TRUE))))</f>
        <v>3700</v>
      </c>
      <c r="L463">
        <f t="shared" si="69"/>
        <v>46.244344329540006</v>
      </c>
      <c r="M463">
        <f t="shared" si="64"/>
        <v>0</v>
      </c>
      <c r="N463">
        <f>VLOOKUP(K463,RPM!$A$2:$D$62,4,FALSE)</f>
        <v>19.06954054054054</v>
      </c>
      <c r="O463">
        <f>VLOOKUP(K463,RPM!$A$2:$D$62,3,FALSE)</f>
        <v>9.9</v>
      </c>
      <c r="P463">
        <f t="shared" si="65"/>
        <v>14.220156381081081</v>
      </c>
      <c r="Q463" cm="1">
        <f t="array" ref="Q463">_xlfn.XLOOKUP(O463,BSFC!$A$2:$A$24,_xlfn.XLOOKUP(K463,BSFC!$B$2:$O$2,BSFC!$B$2:$O$24,,-1),,-1)</f>
        <v>400</v>
      </c>
      <c r="R463">
        <f t="shared" si="66"/>
        <v>1.5800173756756757</v>
      </c>
      <c r="S463">
        <f t="shared" si="70"/>
        <v>4.8038761578450746E-4</v>
      </c>
      <c r="T463">
        <f t="shared" si="71"/>
        <v>0.19215504631380298</v>
      </c>
      <c r="U463">
        <f t="shared" si="72"/>
        <v>65.409438327943477</v>
      </c>
    </row>
    <row r="464" spans="1:21">
      <c r="A464">
        <f t="shared" si="67"/>
        <v>463</v>
      </c>
      <c r="B464">
        <f t="shared" si="68"/>
        <v>8.2226171312482155</v>
      </c>
      <c r="C464" s="2">
        <f>Specification!$G$30</f>
        <v>109.96225200000001</v>
      </c>
      <c r="D464">
        <f>0.5*Specification!$K$4*Track!B464^2*Specification!$K$3*Specification!$K$2</f>
        <v>35.019795453938563</v>
      </c>
      <c r="E464">
        <v>0</v>
      </c>
      <c r="F464">
        <f>Specification!$C$23*9.81*SIN((E464*PI()/180))</f>
        <v>0</v>
      </c>
      <c r="G464" s="2">
        <f>IF(J464=1,VLOOKUP(K464,RPM!$E$2:$H$62,3,FALSE)-F464-E464-D464,IF(J464=2,VLOOKUP(K464,RPM!$H$2:$K$62,3,FALSE)-F464-E464-D464,IF(J464=3,VLOOKUP(K464,RPM!$K$2:$N$62,3,FALSE)-F464-E464-D464)))</f>
        <v>865.90337968970914</v>
      </c>
      <c r="H464" s="2">
        <f>IF(J464=1,Specification!$I$14,IF(J464=2,Specification!$I$15,IF(J464=3,Specification!$I$16)))</f>
        <v>580.58318951778165</v>
      </c>
      <c r="I464">
        <v>0</v>
      </c>
      <c r="J464">
        <v>2</v>
      </c>
      <c r="K464">
        <f>IF(J464=1,VLOOKUP(B464,RPM!$F$2:$H$62,3,TRUE),IF(J464=2,VLOOKUP(B464,RPM!$I$2:$K$62,3,TRUE),IF(J464=3,VLOOKUP(B464,RPM!$L$2:$N$62,3,TRUE))))</f>
        <v>3700</v>
      </c>
      <c r="L464">
        <f t="shared" si="69"/>
        <v>46.365960110019401</v>
      </c>
      <c r="M464">
        <f t="shared" si="64"/>
        <v>0</v>
      </c>
      <c r="N464">
        <f>VLOOKUP(K464,RPM!$A$2:$D$62,4,FALSE)</f>
        <v>19.06954054054054</v>
      </c>
      <c r="O464">
        <f>VLOOKUP(K464,RPM!$A$2:$D$62,3,FALSE)</f>
        <v>9.9</v>
      </c>
      <c r="P464">
        <f t="shared" si="65"/>
        <v>14.220156381081081</v>
      </c>
      <c r="Q464" cm="1">
        <f t="array" ref="Q464">_xlfn.XLOOKUP(O464,BSFC!$A$2:$A$24,_xlfn.XLOOKUP(K464,BSFC!$B$2:$O$2,BSFC!$B$2:$O$24,,-1),,-1)</f>
        <v>400</v>
      </c>
      <c r="R464">
        <f t="shared" si="66"/>
        <v>1.5800173756756757</v>
      </c>
      <c r="S464">
        <f t="shared" si="70"/>
        <v>4.8038761578450746E-4</v>
      </c>
      <c r="T464">
        <f t="shared" si="71"/>
        <v>0.19215504631380298</v>
      </c>
      <c r="U464">
        <f t="shared" si="72"/>
        <v>65.601593374257277</v>
      </c>
    </row>
    <row r="465" spans="1:21">
      <c r="A465">
        <f t="shared" si="67"/>
        <v>464</v>
      </c>
      <c r="B465">
        <f t="shared" si="68"/>
        <v>8.2226171312482155</v>
      </c>
      <c r="C465" s="2">
        <f>Specification!$G$30</f>
        <v>109.96225200000001</v>
      </c>
      <c r="D465">
        <f>0.5*Specification!$K$4*Track!B465^2*Specification!$K$3*Specification!$K$2</f>
        <v>35.019795453938563</v>
      </c>
      <c r="E465">
        <v>0</v>
      </c>
      <c r="F465">
        <f>Specification!$C$23*9.81*SIN((E465*PI()/180))</f>
        <v>0</v>
      </c>
      <c r="G465" s="2">
        <f>IF(J465=1,VLOOKUP(K465,RPM!$E$2:$H$62,3,FALSE)-F465-E465-D465,IF(J465=2,VLOOKUP(K465,RPM!$H$2:$K$62,3,FALSE)-F465-E465-D465,IF(J465=3,VLOOKUP(K465,RPM!$K$2:$N$62,3,FALSE)-F465-E465-D465)))</f>
        <v>865.90337968970914</v>
      </c>
      <c r="H465" s="2">
        <f>IF(J465=1,Specification!$I$14,IF(J465=2,Specification!$I$15,IF(J465=3,Specification!$I$16)))</f>
        <v>580.58318951778165</v>
      </c>
      <c r="I465">
        <v>0</v>
      </c>
      <c r="J465">
        <v>2</v>
      </c>
      <c r="K465">
        <f>IF(J465=1,VLOOKUP(B465,RPM!$F$2:$H$62,3,TRUE),IF(J465=2,VLOOKUP(B465,RPM!$I$2:$K$62,3,TRUE),IF(J465=3,VLOOKUP(B465,RPM!$L$2:$N$62,3,TRUE))))</f>
        <v>3700</v>
      </c>
      <c r="L465">
        <f t="shared" si="69"/>
        <v>46.487575890498796</v>
      </c>
      <c r="M465">
        <f t="shared" si="64"/>
        <v>0</v>
      </c>
      <c r="N465">
        <f>VLOOKUP(K465,RPM!$A$2:$D$62,4,FALSE)</f>
        <v>19.06954054054054</v>
      </c>
      <c r="O465">
        <f>VLOOKUP(K465,RPM!$A$2:$D$62,3,FALSE)</f>
        <v>9.9</v>
      </c>
      <c r="P465">
        <f t="shared" si="65"/>
        <v>14.220156381081081</v>
      </c>
      <c r="Q465" cm="1">
        <f t="array" ref="Q465">_xlfn.XLOOKUP(O465,BSFC!$A$2:$A$24,_xlfn.XLOOKUP(K465,BSFC!$B$2:$O$2,BSFC!$B$2:$O$24,,-1),,-1)</f>
        <v>400</v>
      </c>
      <c r="R465">
        <f t="shared" si="66"/>
        <v>1.5800173756756757</v>
      </c>
      <c r="S465">
        <f t="shared" si="70"/>
        <v>4.8038761578450746E-4</v>
      </c>
      <c r="T465">
        <f t="shared" si="71"/>
        <v>0.19215504631380298</v>
      </c>
      <c r="U465">
        <f t="shared" si="72"/>
        <v>65.793748420571077</v>
      </c>
    </row>
    <row r="466" spans="1:21">
      <c r="A466">
        <f t="shared" si="67"/>
        <v>465</v>
      </c>
      <c r="B466">
        <f t="shared" si="68"/>
        <v>8.2226171312482155</v>
      </c>
      <c r="C466" s="2">
        <f>Specification!$G$30</f>
        <v>109.96225200000001</v>
      </c>
      <c r="D466">
        <f>0.5*Specification!$K$4*Track!B466^2*Specification!$K$3*Specification!$K$2</f>
        <v>35.019795453938563</v>
      </c>
      <c r="E466">
        <v>0</v>
      </c>
      <c r="F466">
        <f>Specification!$C$23*9.81*SIN((E466*PI()/180))</f>
        <v>0</v>
      </c>
      <c r="G466" s="2">
        <f>IF(J466=1,VLOOKUP(K466,RPM!$E$2:$H$62,3,FALSE)-F466-E466-D466,IF(J466=2,VLOOKUP(K466,RPM!$H$2:$K$62,3,FALSE)-F466-E466-D466,IF(J466=3,VLOOKUP(K466,RPM!$K$2:$N$62,3,FALSE)-F466-E466-D466)))</f>
        <v>865.90337968970914</v>
      </c>
      <c r="H466" s="2">
        <f>IF(J466=1,Specification!$I$14,IF(J466=2,Specification!$I$15,IF(J466=3,Specification!$I$16)))</f>
        <v>580.58318951778165</v>
      </c>
      <c r="I466">
        <v>0</v>
      </c>
      <c r="J466">
        <v>2</v>
      </c>
      <c r="K466">
        <f>IF(J466=1,VLOOKUP(B466,RPM!$F$2:$H$62,3,TRUE),IF(J466=2,VLOOKUP(B466,RPM!$I$2:$K$62,3,TRUE),IF(J466=3,VLOOKUP(B466,RPM!$L$2:$N$62,3,TRUE))))</f>
        <v>3700</v>
      </c>
      <c r="L466">
        <f t="shared" si="69"/>
        <v>46.609191670978191</v>
      </c>
      <c r="M466">
        <f t="shared" si="64"/>
        <v>0</v>
      </c>
      <c r="N466">
        <f>VLOOKUP(K466,RPM!$A$2:$D$62,4,FALSE)</f>
        <v>19.06954054054054</v>
      </c>
      <c r="O466">
        <f>VLOOKUP(K466,RPM!$A$2:$D$62,3,FALSE)</f>
        <v>9.9</v>
      </c>
      <c r="P466">
        <f t="shared" si="65"/>
        <v>14.220156381081081</v>
      </c>
      <c r="Q466" cm="1">
        <f t="array" ref="Q466">_xlfn.XLOOKUP(O466,BSFC!$A$2:$A$24,_xlfn.XLOOKUP(K466,BSFC!$B$2:$O$2,BSFC!$B$2:$O$24,,-1),,-1)</f>
        <v>400</v>
      </c>
      <c r="R466">
        <f t="shared" si="66"/>
        <v>1.5800173756756757</v>
      </c>
      <c r="S466">
        <f t="shared" si="70"/>
        <v>4.8038761578450746E-4</v>
      </c>
      <c r="T466">
        <f t="shared" si="71"/>
        <v>0.19215504631380298</v>
      </c>
      <c r="U466">
        <f t="shared" si="72"/>
        <v>65.985903466884878</v>
      </c>
    </row>
    <row r="467" spans="1:21">
      <c r="A467">
        <f t="shared" si="67"/>
        <v>466</v>
      </c>
      <c r="B467">
        <f t="shared" si="68"/>
        <v>8.2226171312482155</v>
      </c>
      <c r="C467" s="2">
        <f>Specification!$G$30</f>
        <v>109.96225200000001</v>
      </c>
      <c r="D467">
        <f>0.5*Specification!$K$4*Track!B467^2*Specification!$K$3*Specification!$K$2</f>
        <v>35.019795453938563</v>
      </c>
      <c r="E467">
        <v>0</v>
      </c>
      <c r="F467">
        <f>Specification!$C$23*9.81*SIN((E467*PI()/180))</f>
        <v>0</v>
      </c>
      <c r="G467" s="2">
        <f>IF(J467=1,VLOOKUP(K467,RPM!$E$2:$H$62,3,FALSE)-F467-E467-D467,IF(J467=2,VLOOKUP(K467,RPM!$H$2:$K$62,3,FALSE)-F467-E467-D467,IF(J467=3,VLOOKUP(K467,RPM!$K$2:$N$62,3,FALSE)-F467-E467-D467)))</f>
        <v>865.90337968970914</v>
      </c>
      <c r="H467" s="2">
        <f>IF(J467=1,Specification!$I$14,IF(J467=2,Specification!$I$15,IF(J467=3,Specification!$I$16)))</f>
        <v>580.58318951778165</v>
      </c>
      <c r="I467">
        <v>0</v>
      </c>
      <c r="J467">
        <v>2</v>
      </c>
      <c r="K467">
        <f>IF(J467=1,VLOOKUP(B467,RPM!$F$2:$H$62,3,TRUE),IF(J467=2,VLOOKUP(B467,RPM!$I$2:$K$62,3,TRUE),IF(J467=3,VLOOKUP(B467,RPM!$L$2:$N$62,3,TRUE))))</f>
        <v>3700</v>
      </c>
      <c r="L467">
        <f t="shared" si="69"/>
        <v>46.730807451457586</v>
      </c>
      <c r="M467">
        <f t="shared" si="64"/>
        <v>0</v>
      </c>
      <c r="N467">
        <f>VLOOKUP(K467,RPM!$A$2:$D$62,4,FALSE)</f>
        <v>19.06954054054054</v>
      </c>
      <c r="O467">
        <f>VLOOKUP(K467,RPM!$A$2:$D$62,3,FALSE)</f>
        <v>9.9</v>
      </c>
      <c r="P467">
        <f t="shared" si="65"/>
        <v>14.220156381081081</v>
      </c>
      <c r="Q467" cm="1">
        <f t="array" ref="Q467">_xlfn.XLOOKUP(O467,BSFC!$A$2:$A$24,_xlfn.XLOOKUP(K467,BSFC!$B$2:$O$2,BSFC!$B$2:$O$24,,-1),,-1)</f>
        <v>400</v>
      </c>
      <c r="R467">
        <f t="shared" si="66"/>
        <v>1.5800173756756757</v>
      </c>
      <c r="S467">
        <f t="shared" si="70"/>
        <v>4.8038761578450746E-4</v>
      </c>
      <c r="T467">
        <f t="shared" si="71"/>
        <v>0.19215504631380298</v>
      </c>
      <c r="U467">
        <f t="shared" si="72"/>
        <v>66.178058513198678</v>
      </c>
    </row>
    <row r="468" spans="1:21">
      <c r="A468">
        <f t="shared" si="67"/>
        <v>467</v>
      </c>
      <c r="B468">
        <f t="shared" si="68"/>
        <v>8.2226171312482155</v>
      </c>
      <c r="C468" s="2">
        <f>Specification!$G$30</f>
        <v>109.96225200000001</v>
      </c>
      <c r="D468">
        <f>0.5*Specification!$K$4*Track!B468^2*Specification!$K$3*Specification!$K$2</f>
        <v>35.019795453938563</v>
      </c>
      <c r="E468">
        <v>0</v>
      </c>
      <c r="F468">
        <f>Specification!$C$23*9.81*SIN((E468*PI()/180))</f>
        <v>0</v>
      </c>
      <c r="G468" s="2">
        <f>IF(J468=1,VLOOKUP(K468,RPM!$E$2:$H$62,3,FALSE)-F468-E468-D468,IF(J468=2,VLOOKUP(K468,RPM!$H$2:$K$62,3,FALSE)-F468-E468-D468,IF(J468=3,VLOOKUP(K468,RPM!$K$2:$N$62,3,FALSE)-F468-E468-D468)))</f>
        <v>865.90337968970914</v>
      </c>
      <c r="H468" s="2">
        <f>IF(J468=1,Specification!$I$14,IF(J468=2,Specification!$I$15,IF(J468=3,Specification!$I$16)))</f>
        <v>580.58318951778165</v>
      </c>
      <c r="I468">
        <v>0</v>
      </c>
      <c r="J468">
        <v>2</v>
      </c>
      <c r="K468">
        <f>IF(J468=1,VLOOKUP(B468,RPM!$F$2:$H$62,3,TRUE),IF(J468=2,VLOOKUP(B468,RPM!$I$2:$K$62,3,TRUE),IF(J468=3,VLOOKUP(B468,RPM!$L$2:$N$62,3,TRUE))))</f>
        <v>3700</v>
      </c>
      <c r="L468">
        <f t="shared" si="69"/>
        <v>46.852423231936982</v>
      </c>
      <c r="M468">
        <f t="shared" si="64"/>
        <v>0</v>
      </c>
      <c r="N468">
        <f>VLOOKUP(K468,RPM!$A$2:$D$62,4,FALSE)</f>
        <v>19.06954054054054</v>
      </c>
      <c r="O468">
        <f>VLOOKUP(K468,RPM!$A$2:$D$62,3,FALSE)</f>
        <v>9.9</v>
      </c>
      <c r="P468">
        <f t="shared" si="65"/>
        <v>14.220156381081081</v>
      </c>
      <c r="Q468" cm="1">
        <f t="array" ref="Q468">_xlfn.XLOOKUP(O468,BSFC!$A$2:$A$24,_xlfn.XLOOKUP(K468,BSFC!$B$2:$O$2,BSFC!$B$2:$O$24,,-1),,-1)</f>
        <v>400</v>
      </c>
      <c r="R468">
        <f t="shared" si="66"/>
        <v>1.5800173756756757</v>
      </c>
      <c r="S468">
        <f t="shared" si="70"/>
        <v>4.8038761578450746E-4</v>
      </c>
      <c r="T468">
        <f t="shared" si="71"/>
        <v>0.19215504631380298</v>
      </c>
      <c r="U468">
        <f t="shared" si="72"/>
        <v>66.370213559512479</v>
      </c>
    </row>
    <row r="469" spans="1:21">
      <c r="A469">
        <f t="shared" si="67"/>
        <v>468</v>
      </c>
      <c r="B469">
        <f t="shared" si="68"/>
        <v>8.2226171312482155</v>
      </c>
      <c r="C469" s="2">
        <f>Specification!$G$30</f>
        <v>109.96225200000001</v>
      </c>
      <c r="D469">
        <f>0.5*Specification!$K$4*Track!B469^2*Specification!$K$3*Specification!$K$2</f>
        <v>35.019795453938563</v>
      </c>
      <c r="E469">
        <v>0</v>
      </c>
      <c r="F469">
        <f>Specification!$C$23*9.81*SIN((E469*PI()/180))</f>
        <v>0</v>
      </c>
      <c r="G469" s="2">
        <f>IF(J469=1,VLOOKUP(K469,RPM!$E$2:$H$62,3,FALSE)-F469-E469-D469,IF(J469=2,VLOOKUP(K469,RPM!$H$2:$K$62,3,FALSE)-F469-E469-D469,IF(J469=3,VLOOKUP(K469,RPM!$K$2:$N$62,3,FALSE)-F469-E469-D469)))</f>
        <v>865.90337968970914</v>
      </c>
      <c r="H469" s="2">
        <f>IF(J469=1,Specification!$I$14,IF(J469=2,Specification!$I$15,IF(J469=3,Specification!$I$16)))</f>
        <v>580.58318951778165</v>
      </c>
      <c r="I469">
        <v>0</v>
      </c>
      <c r="J469">
        <v>2</v>
      </c>
      <c r="K469">
        <f>IF(J469=1,VLOOKUP(B469,RPM!$F$2:$H$62,3,TRUE),IF(J469=2,VLOOKUP(B469,RPM!$I$2:$K$62,3,TRUE),IF(J469=3,VLOOKUP(B469,RPM!$L$2:$N$62,3,TRUE))))</f>
        <v>3700</v>
      </c>
      <c r="L469">
        <f t="shared" si="69"/>
        <v>46.974039012416377</v>
      </c>
      <c r="M469">
        <f t="shared" si="64"/>
        <v>0</v>
      </c>
      <c r="N469">
        <f>VLOOKUP(K469,RPM!$A$2:$D$62,4,FALSE)</f>
        <v>19.06954054054054</v>
      </c>
      <c r="O469">
        <f>VLOOKUP(K469,RPM!$A$2:$D$62,3,FALSE)</f>
        <v>9.9</v>
      </c>
      <c r="P469">
        <f t="shared" si="65"/>
        <v>14.220156381081081</v>
      </c>
      <c r="Q469" cm="1">
        <f t="array" ref="Q469">_xlfn.XLOOKUP(O469,BSFC!$A$2:$A$24,_xlfn.XLOOKUP(K469,BSFC!$B$2:$O$2,BSFC!$B$2:$O$24,,-1),,-1)</f>
        <v>400</v>
      </c>
      <c r="R469">
        <f t="shared" si="66"/>
        <v>1.5800173756756757</v>
      </c>
      <c r="S469">
        <f t="shared" si="70"/>
        <v>4.8038761578450746E-4</v>
      </c>
      <c r="T469">
        <f t="shared" si="71"/>
        <v>0.19215504631380298</v>
      </c>
      <c r="U469">
        <f t="shared" si="72"/>
        <v>66.562368605826279</v>
      </c>
    </row>
    <row r="470" spans="1:21">
      <c r="A470">
        <f t="shared" si="67"/>
        <v>469</v>
      </c>
      <c r="B470">
        <f t="shared" si="68"/>
        <v>8.2226171312482155</v>
      </c>
      <c r="C470" s="2">
        <f>Specification!$G$30</f>
        <v>109.96225200000001</v>
      </c>
      <c r="D470">
        <f>0.5*Specification!$K$4*Track!B470^2*Specification!$K$3*Specification!$K$2</f>
        <v>35.019795453938563</v>
      </c>
      <c r="E470">
        <v>0</v>
      </c>
      <c r="F470">
        <f>Specification!$C$23*9.81*SIN((E470*PI()/180))</f>
        <v>0</v>
      </c>
      <c r="G470" s="2">
        <f>IF(J470=1,VLOOKUP(K470,RPM!$E$2:$H$62,3,FALSE)-F470-E470-D470,IF(J470=2,VLOOKUP(K470,RPM!$H$2:$K$62,3,FALSE)-F470-E470-D470,IF(J470=3,VLOOKUP(K470,RPM!$K$2:$N$62,3,FALSE)-F470-E470-D470)))</f>
        <v>865.90337968970914</v>
      </c>
      <c r="H470" s="2">
        <f>IF(J470=1,Specification!$I$14,IF(J470=2,Specification!$I$15,IF(J470=3,Specification!$I$16)))</f>
        <v>580.58318951778165</v>
      </c>
      <c r="I470">
        <v>0</v>
      </c>
      <c r="J470">
        <v>2</v>
      </c>
      <c r="K470">
        <f>IF(J470=1,VLOOKUP(B470,RPM!$F$2:$H$62,3,TRUE),IF(J470=2,VLOOKUP(B470,RPM!$I$2:$K$62,3,TRUE),IF(J470=3,VLOOKUP(B470,RPM!$L$2:$N$62,3,TRUE))))</f>
        <v>3700</v>
      </c>
      <c r="L470">
        <f t="shared" si="69"/>
        <v>47.095654792895772</v>
      </c>
      <c r="M470">
        <f t="shared" si="64"/>
        <v>0</v>
      </c>
      <c r="N470">
        <f>VLOOKUP(K470,RPM!$A$2:$D$62,4,FALSE)</f>
        <v>19.06954054054054</v>
      </c>
      <c r="O470">
        <f>VLOOKUP(K470,RPM!$A$2:$D$62,3,FALSE)</f>
        <v>9.9</v>
      </c>
      <c r="P470">
        <f t="shared" si="65"/>
        <v>14.220156381081081</v>
      </c>
      <c r="Q470" cm="1">
        <f t="array" ref="Q470">_xlfn.XLOOKUP(O470,BSFC!$A$2:$A$24,_xlfn.XLOOKUP(K470,BSFC!$B$2:$O$2,BSFC!$B$2:$O$24,,-1),,-1)</f>
        <v>400</v>
      </c>
      <c r="R470">
        <f t="shared" si="66"/>
        <v>1.5800173756756757</v>
      </c>
      <c r="S470">
        <f t="shared" si="70"/>
        <v>4.8038761578450746E-4</v>
      </c>
      <c r="T470">
        <f t="shared" si="71"/>
        <v>0.19215504631380298</v>
      </c>
      <c r="U470">
        <f t="shared" si="72"/>
        <v>66.75452365214008</v>
      </c>
    </row>
    <row r="471" spans="1:21">
      <c r="A471">
        <f t="shared" si="67"/>
        <v>470</v>
      </c>
      <c r="B471">
        <f t="shared" si="68"/>
        <v>8.2226171312482155</v>
      </c>
      <c r="C471" s="2">
        <f>Specification!$G$30</f>
        <v>109.96225200000001</v>
      </c>
      <c r="D471">
        <f>0.5*Specification!$K$4*Track!B471^2*Specification!$K$3*Specification!$K$2</f>
        <v>35.019795453938563</v>
      </c>
      <c r="E471">
        <v>0</v>
      </c>
      <c r="F471">
        <f>Specification!$C$23*9.81*SIN((E471*PI()/180))</f>
        <v>0</v>
      </c>
      <c r="G471" s="2">
        <f>IF(J471=1,VLOOKUP(K471,RPM!$E$2:$H$62,3,FALSE)-F471-E471-D471,IF(J471=2,VLOOKUP(K471,RPM!$H$2:$K$62,3,FALSE)-F471-E471-D471,IF(J471=3,VLOOKUP(K471,RPM!$K$2:$N$62,3,FALSE)-F471-E471-D471)))</f>
        <v>865.90337968970914</v>
      </c>
      <c r="H471" s="2">
        <f>IF(J471=1,Specification!$I$14,IF(J471=2,Specification!$I$15,IF(J471=3,Specification!$I$16)))</f>
        <v>580.58318951778165</v>
      </c>
      <c r="I471">
        <v>0</v>
      </c>
      <c r="J471">
        <v>2</v>
      </c>
      <c r="K471">
        <f>IF(J471=1,VLOOKUP(B471,RPM!$F$2:$H$62,3,TRUE),IF(J471=2,VLOOKUP(B471,RPM!$I$2:$K$62,3,TRUE),IF(J471=3,VLOOKUP(B471,RPM!$L$2:$N$62,3,TRUE))))</f>
        <v>3700</v>
      </c>
      <c r="L471">
        <f t="shared" si="69"/>
        <v>47.217270573375167</v>
      </c>
      <c r="M471">
        <f t="shared" si="64"/>
        <v>0</v>
      </c>
      <c r="N471">
        <f>VLOOKUP(K471,RPM!$A$2:$D$62,4,FALSE)</f>
        <v>19.06954054054054</v>
      </c>
      <c r="O471">
        <f>VLOOKUP(K471,RPM!$A$2:$D$62,3,FALSE)</f>
        <v>9.9</v>
      </c>
      <c r="P471">
        <f t="shared" si="65"/>
        <v>14.220156381081081</v>
      </c>
      <c r="Q471" cm="1">
        <f t="array" ref="Q471">_xlfn.XLOOKUP(O471,BSFC!$A$2:$A$24,_xlfn.XLOOKUP(K471,BSFC!$B$2:$O$2,BSFC!$B$2:$O$24,,-1),,-1)</f>
        <v>400</v>
      </c>
      <c r="R471">
        <f t="shared" si="66"/>
        <v>1.5800173756756757</v>
      </c>
      <c r="S471">
        <f t="shared" si="70"/>
        <v>4.8038761578450746E-4</v>
      </c>
      <c r="T471">
        <f t="shared" si="71"/>
        <v>0.19215504631380298</v>
      </c>
      <c r="U471">
        <f t="shared" si="72"/>
        <v>66.94667869845388</v>
      </c>
    </row>
    <row r="472" spans="1:21">
      <c r="A472">
        <f t="shared" si="67"/>
        <v>471</v>
      </c>
      <c r="B472">
        <f t="shared" si="68"/>
        <v>8.2226171312482155</v>
      </c>
      <c r="C472" s="2">
        <f>Specification!$G$30</f>
        <v>109.96225200000001</v>
      </c>
      <c r="D472">
        <f>0.5*Specification!$K$4*Track!B472^2*Specification!$K$3*Specification!$K$2</f>
        <v>35.019795453938563</v>
      </c>
      <c r="E472">
        <v>0</v>
      </c>
      <c r="F472">
        <f>Specification!$C$23*9.81*SIN((E472*PI()/180))</f>
        <v>0</v>
      </c>
      <c r="G472" s="2">
        <f>IF(J472=1,VLOOKUP(K472,RPM!$E$2:$H$62,3,FALSE)-F472-E472-D472,IF(J472=2,VLOOKUP(K472,RPM!$H$2:$K$62,3,FALSE)-F472-E472-D472,IF(J472=3,VLOOKUP(K472,RPM!$K$2:$N$62,3,FALSE)-F472-E472-D472)))</f>
        <v>865.90337968970914</v>
      </c>
      <c r="H472" s="2">
        <f>IF(J472=1,Specification!$I$14,IF(J472=2,Specification!$I$15,IF(J472=3,Specification!$I$16)))</f>
        <v>580.58318951778165</v>
      </c>
      <c r="I472">
        <v>0</v>
      </c>
      <c r="J472">
        <v>2</v>
      </c>
      <c r="K472">
        <f>IF(J472=1,VLOOKUP(B472,RPM!$F$2:$H$62,3,TRUE),IF(J472=2,VLOOKUP(B472,RPM!$I$2:$K$62,3,TRUE),IF(J472=3,VLOOKUP(B472,RPM!$L$2:$N$62,3,TRUE))))</f>
        <v>3700</v>
      </c>
      <c r="L472">
        <f t="shared" si="69"/>
        <v>47.338886353854562</v>
      </c>
      <c r="M472">
        <f t="shared" si="64"/>
        <v>0</v>
      </c>
      <c r="N472">
        <f>VLOOKUP(K472,RPM!$A$2:$D$62,4,FALSE)</f>
        <v>19.06954054054054</v>
      </c>
      <c r="O472">
        <f>VLOOKUP(K472,RPM!$A$2:$D$62,3,FALSE)</f>
        <v>9.9</v>
      </c>
      <c r="P472">
        <f t="shared" si="65"/>
        <v>14.220156381081081</v>
      </c>
      <c r="Q472" cm="1">
        <f t="array" ref="Q472">_xlfn.XLOOKUP(O472,BSFC!$A$2:$A$24,_xlfn.XLOOKUP(K472,BSFC!$B$2:$O$2,BSFC!$B$2:$O$24,,-1),,-1)</f>
        <v>400</v>
      </c>
      <c r="R472">
        <f t="shared" si="66"/>
        <v>1.5800173756756757</v>
      </c>
      <c r="S472">
        <f t="shared" si="70"/>
        <v>4.8038761578450746E-4</v>
      </c>
      <c r="T472">
        <f t="shared" si="71"/>
        <v>0.19215504631380298</v>
      </c>
      <c r="U472">
        <f t="shared" si="72"/>
        <v>67.13883374476768</v>
      </c>
    </row>
    <row r="473" spans="1:21">
      <c r="A473">
        <f t="shared" si="67"/>
        <v>472</v>
      </c>
      <c r="B473">
        <f t="shared" si="68"/>
        <v>8.2226171312482155</v>
      </c>
      <c r="C473" s="2">
        <f>Specification!$G$30</f>
        <v>109.96225200000001</v>
      </c>
      <c r="D473">
        <f>0.5*Specification!$K$4*Track!B473^2*Specification!$K$3*Specification!$K$2</f>
        <v>35.019795453938563</v>
      </c>
      <c r="E473">
        <v>0</v>
      </c>
      <c r="F473">
        <f>Specification!$C$23*9.81*SIN((E473*PI()/180))</f>
        <v>0</v>
      </c>
      <c r="G473" s="2">
        <f>IF(J473=1,VLOOKUP(K473,RPM!$E$2:$H$62,3,FALSE)-F473-E473-D473,IF(J473=2,VLOOKUP(K473,RPM!$H$2:$K$62,3,FALSE)-F473-E473-D473,IF(J473=3,VLOOKUP(K473,RPM!$K$2:$N$62,3,FALSE)-F473-E473-D473)))</f>
        <v>865.90337968970914</v>
      </c>
      <c r="H473" s="2">
        <f>IF(J473=1,Specification!$I$14,IF(J473=2,Specification!$I$15,IF(J473=3,Specification!$I$16)))</f>
        <v>580.58318951778165</v>
      </c>
      <c r="I473">
        <v>0</v>
      </c>
      <c r="J473">
        <v>2</v>
      </c>
      <c r="K473">
        <f>IF(J473=1,VLOOKUP(B473,RPM!$F$2:$H$62,3,TRUE),IF(J473=2,VLOOKUP(B473,RPM!$I$2:$K$62,3,TRUE),IF(J473=3,VLOOKUP(B473,RPM!$L$2:$N$62,3,TRUE))))</f>
        <v>3700</v>
      </c>
      <c r="L473">
        <f t="shared" si="69"/>
        <v>47.460502134333957</v>
      </c>
      <c r="M473">
        <f t="shared" si="64"/>
        <v>0</v>
      </c>
      <c r="N473">
        <f>VLOOKUP(K473,RPM!$A$2:$D$62,4,FALSE)</f>
        <v>19.06954054054054</v>
      </c>
      <c r="O473">
        <f>VLOOKUP(K473,RPM!$A$2:$D$62,3,FALSE)</f>
        <v>9.9</v>
      </c>
      <c r="P473">
        <f t="shared" si="65"/>
        <v>14.220156381081081</v>
      </c>
      <c r="Q473" cm="1">
        <f t="array" ref="Q473">_xlfn.XLOOKUP(O473,BSFC!$A$2:$A$24,_xlfn.XLOOKUP(K473,BSFC!$B$2:$O$2,BSFC!$B$2:$O$24,,-1),,-1)</f>
        <v>400</v>
      </c>
      <c r="R473">
        <f t="shared" si="66"/>
        <v>1.5800173756756757</v>
      </c>
      <c r="S473">
        <f t="shared" si="70"/>
        <v>4.8038761578450746E-4</v>
      </c>
      <c r="T473">
        <f t="shared" si="71"/>
        <v>0.19215504631380298</v>
      </c>
      <c r="U473">
        <f t="shared" si="72"/>
        <v>67.330988791081481</v>
      </c>
    </row>
    <row r="474" spans="1:21">
      <c r="A474">
        <f t="shared" si="67"/>
        <v>473</v>
      </c>
      <c r="B474">
        <f t="shared" si="68"/>
        <v>8.2226171312482155</v>
      </c>
      <c r="C474" s="2">
        <f>Specification!$G$30</f>
        <v>109.96225200000001</v>
      </c>
      <c r="D474">
        <f>0.5*Specification!$K$4*Track!B474^2*Specification!$K$3*Specification!$K$2</f>
        <v>35.019795453938563</v>
      </c>
      <c r="E474">
        <v>0</v>
      </c>
      <c r="F474">
        <f>Specification!$C$23*9.81*SIN((E474*PI()/180))</f>
        <v>0</v>
      </c>
      <c r="G474" s="2">
        <f>IF(J474=1,VLOOKUP(K474,RPM!$E$2:$H$62,3,FALSE)-F474-E474-D474,IF(J474=2,VLOOKUP(K474,RPM!$H$2:$K$62,3,FALSE)-F474-E474-D474,IF(J474=3,VLOOKUP(K474,RPM!$K$2:$N$62,3,FALSE)-F474-E474-D474)))</f>
        <v>865.90337968970914</v>
      </c>
      <c r="H474" s="2">
        <f>IF(J474=1,Specification!$I$14,IF(J474=2,Specification!$I$15,IF(J474=3,Specification!$I$16)))</f>
        <v>580.58318951778165</v>
      </c>
      <c r="I474">
        <v>0</v>
      </c>
      <c r="J474">
        <v>2</v>
      </c>
      <c r="K474">
        <f>IF(J474=1,VLOOKUP(B474,RPM!$F$2:$H$62,3,TRUE),IF(J474=2,VLOOKUP(B474,RPM!$I$2:$K$62,3,TRUE),IF(J474=3,VLOOKUP(B474,RPM!$L$2:$N$62,3,TRUE))))</f>
        <v>3700</v>
      </c>
      <c r="L474">
        <f t="shared" si="69"/>
        <v>47.582117914813352</v>
      </c>
      <c r="M474">
        <f t="shared" si="64"/>
        <v>0</v>
      </c>
      <c r="N474">
        <f>VLOOKUP(K474,RPM!$A$2:$D$62,4,FALSE)</f>
        <v>19.06954054054054</v>
      </c>
      <c r="O474">
        <f>VLOOKUP(K474,RPM!$A$2:$D$62,3,FALSE)</f>
        <v>9.9</v>
      </c>
      <c r="P474">
        <f t="shared" si="65"/>
        <v>14.220156381081081</v>
      </c>
      <c r="Q474" cm="1">
        <f t="array" ref="Q474">_xlfn.XLOOKUP(O474,BSFC!$A$2:$A$24,_xlfn.XLOOKUP(K474,BSFC!$B$2:$O$2,BSFC!$B$2:$O$24,,-1),,-1)</f>
        <v>400</v>
      </c>
      <c r="R474">
        <f t="shared" si="66"/>
        <v>1.5800173756756757</v>
      </c>
      <c r="S474">
        <f t="shared" si="70"/>
        <v>4.8038761578450746E-4</v>
      </c>
      <c r="T474">
        <f t="shared" si="71"/>
        <v>0.19215504631380298</v>
      </c>
      <c r="U474">
        <f t="shared" si="72"/>
        <v>67.523143837395281</v>
      </c>
    </row>
    <row r="475" spans="1:21">
      <c r="A475">
        <f t="shared" si="67"/>
        <v>474</v>
      </c>
      <c r="B475">
        <f t="shared" si="68"/>
        <v>8.2226171312482155</v>
      </c>
      <c r="C475" s="2">
        <f>Specification!$G$30</f>
        <v>109.96225200000001</v>
      </c>
      <c r="D475">
        <f>0.5*Specification!$K$4*Track!B475^2*Specification!$K$3*Specification!$K$2</f>
        <v>35.019795453938563</v>
      </c>
      <c r="E475">
        <v>0</v>
      </c>
      <c r="F475">
        <f>Specification!$C$23*9.81*SIN((E475*PI()/180))</f>
        <v>0</v>
      </c>
      <c r="G475" s="2">
        <f>IF(J475=1,VLOOKUP(K475,RPM!$E$2:$H$62,3,FALSE)-F475-E475-D475,IF(J475=2,VLOOKUP(K475,RPM!$H$2:$K$62,3,FALSE)-F475-E475-D475,IF(J475=3,VLOOKUP(K475,RPM!$K$2:$N$62,3,FALSE)-F475-E475-D475)))</f>
        <v>865.90337968970914</v>
      </c>
      <c r="H475" s="2">
        <f>IF(J475=1,Specification!$I$14,IF(J475=2,Specification!$I$15,IF(J475=3,Specification!$I$16)))</f>
        <v>580.58318951778165</v>
      </c>
      <c r="I475">
        <v>0</v>
      </c>
      <c r="J475">
        <v>2</v>
      </c>
      <c r="K475">
        <f>IF(J475=1,VLOOKUP(B475,RPM!$F$2:$H$62,3,TRUE),IF(J475=2,VLOOKUP(B475,RPM!$I$2:$K$62,3,TRUE),IF(J475=3,VLOOKUP(B475,RPM!$L$2:$N$62,3,TRUE))))</f>
        <v>3700</v>
      </c>
      <c r="L475">
        <f t="shared" si="69"/>
        <v>47.703733695292748</v>
      </c>
      <c r="M475">
        <f t="shared" si="64"/>
        <v>0</v>
      </c>
      <c r="N475">
        <f>VLOOKUP(K475,RPM!$A$2:$D$62,4,FALSE)</f>
        <v>19.06954054054054</v>
      </c>
      <c r="O475">
        <f>VLOOKUP(K475,RPM!$A$2:$D$62,3,FALSE)</f>
        <v>9.9</v>
      </c>
      <c r="P475">
        <f t="shared" si="65"/>
        <v>14.220156381081081</v>
      </c>
      <c r="Q475" cm="1">
        <f t="array" ref="Q475">_xlfn.XLOOKUP(O475,BSFC!$A$2:$A$24,_xlfn.XLOOKUP(K475,BSFC!$B$2:$O$2,BSFC!$B$2:$O$24,,-1),,-1)</f>
        <v>400</v>
      </c>
      <c r="R475">
        <f t="shared" si="66"/>
        <v>1.5800173756756757</v>
      </c>
      <c r="S475">
        <f t="shared" si="70"/>
        <v>4.8038761578450746E-4</v>
      </c>
      <c r="T475">
        <f t="shared" si="71"/>
        <v>0.19215504631380298</v>
      </c>
      <c r="U475">
        <f t="shared" si="72"/>
        <v>67.715298883709082</v>
      </c>
    </row>
    <row r="476" spans="1:21">
      <c r="A476">
        <f t="shared" si="67"/>
        <v>475</v>
      </c>
      <c r="B476">
        <f t="shared" si="68"/>
        <v>8.2226171312482155</v>
      </c>
      <c r="C476" s="2">
        <f>Specification!$G$30</f>
        <v>109.96225200000001</v>
      </c>
      <c r="D476">
        <f>0.5*Specification!$K$4*Track!B476^2*Specification!$K$3*Specification!$K$2</f>
        <v>35.019795453938563</v>
      </c>
      <c r="E476">
        <v>0</v>
      </c>
      <c r="F476">
        <f>Specification!$C$23*9.81*SIN((E476*PI()/180))</f>
        <v>0</v>
      </c>
      <c r="G476" s="2">
        <f>IF(J476=1,VLOOKUP(K476,RPM!$E$2:$H$62,3,FALSE)-F476-E476-D476,IF(J476=2,VLOOKUP(K476,RPM!$H$2:$K$62,3,FALSE)-F476-E476-D476,IF(J476=3,VLOOKUP(K476,RPM!$K$2:$N$62,3,FALSE)-F476-E476-D476)))</f>
        <v>865.90337968970914</v>
      </c>
      <c r="H476" s="2">
        <f>IF(J476=1,Specification!$I$14,IF(J476=2,Specification!$I$15,IF(J476=3,Specification!$I$16)))</f>
        <v>580.58318951778165</v>
      </c>
      <c r="I476">
        <v>0</v>
      </c>
      <c r="J476">
        <v>2</v>
      </c>
      <c r="K476">
        <f>IF(J476=1,VLOOKUP(B476,RPM!$F$2:$H$62,3,TRUE),IF(J476=2,VLOOKUP(B476,RPM!$I$2:$K$62,3,TRUE),IF(J476=3,VLOOKUP(B476,RPM!$L$2:$N$62,3,TRUE))))</f>
        <v>3700</v>
      </c>
      <c r="L476">
        <f t="shared" si="69"/>
        <v>47.825349475772143</v>
      </c>
      <c r="M476">
        <f t="shared" si="64"/>
        <v>0</v>
      </c>
      <c r="N476">
        <f>VLOOKUP(K476,RPM!$A$2:$D$62,4,FALSE)</f>
        <v>19.06954054054054</v>
      </c>
      <c r="O476">
        <f>VLOOKUP(K476,RPM!$A$2:$D$62,3,FALSE)</f>
        <v>9.9</v>
      </c>
      <c r="P476">
        <f t="shared" si="65"/>
        <v>14.220156381081081</v>
      </c>
      <c r="Q476" cm="1">
        <f t="array" ref="Q476">_xlfn.XLOOKUP(O476,BSFC!$A$2:$A$24,_xlfn.XLOOKUP(K476,BSFC!$B$2:$O$2,BSFC!$B$2:$O$24,,-1),,-1)</f>
        <v>400</v>
      </c>
      <c r="R476">
        <f t="shared" si="66"/>
        <v>1.5800173756756757</v>
      </c>
      <c r="S476">
        <f t="shared" si="70"/>
        <v>4.8038761578450746E-4</v>
      </c>
      <c r="T476">
        <f t="shared" si="71"/>
        <v>0.19215504631380298</v>
      </c>
      <c r="U476">
        <f t="shared" si="72"/>
        <v>67.907453930022882</v>
      </c>
    </row>
    <row r="477" spans="1:21">
      <c r="A477">
        <f t="shared" si="67"/>
        <v>476</v>
      </c>
      <c r="B477">
        <f t="shared" si="68"/>
        <v>8.2226171312482155</v>
      </c>
      <c r="C477" s="2">
        <f>Specification!$G$30</f>
        <v>109.96225200000001</v>
      </c>
      <c r="D477">
        <f>0.5*Specification!$K$4*Track!B477^2*Specification!$K$3*Specification!$K$2</f>
        <v>35.019795453938563</v>
      </c>
      <c r="E477">
        <v>0</v>
      </c>
      <c r="F477">
        <f>Specification!$C$23*9.81*SIN((E477*PI()/180))</f>
        <v>0</v>
      </c>
      <c r="G477" s="2">
        <f>IF(J477=1,VLOOKUP(K477,RPM!$E$2:$H$62,3,FALSE)-F477-E477-D477,IF(J477=2,VLOOKUP(K477,RPM!$H$2:$K$62,3,FALSE)-F477-E477-D477,IF(J477=3,VLOOKUP(K477,RPM!$K$2:$N$62,3,FALSE)-F477-E477-D477)))</f>
        <v>865.90337968970914</v>
      </c>
      <c r="H477" s="2">
        <f>IF(J477=1,Specification!$I$14,IF(J477=2,Specification!$I$15,IF(J477=3,Specification!$I$16)))</f>
        <v>580.58318951778165</v>
      </c>
      <c r="I477">
        <v>0</v>
      </c>
      <c r="J477">
        <v>2</v>
      </c>
      <c r="K477">
        <f>IF(J477=1,VLOOKUP(B477,RPM!$F$2:$H$62,3,TRUE),IF(J477=2,VLOOKUP(B477,RPM!$I$2:$K$62,3,TRUE),IF(J477=3,VLOOKUP(B477,RPM!$L$2:$N$62,3,TRUE))))</f>
        <v>3700</v>
      </c>
      <c r="L477">
        <f t="shared" si="69"/>
        <v>47.946965256251538</v>
      </c>
      <c r="M477">
        <f t="shared" si="64"/>
        <v>0</v>
      </c>
      <c r="N477">
        <f>VLOOKUP(K477,RPM!$A$2:$D$62,4,FALSE)</f>
        <v>19.06954054054054</v>
      </c>
      <c r="O477">
        <f>VLOOKUP(K477,RPM!$A$2:$D$62,3,FALSE)</f>
        <v>9.9</v>
      </c>
      <c r="P477">
        <f t="shared" si="65"/>
        <v>14.220156381081081</v>
      </c>
      <c r="Q477" cm="1">
        <f t="array" ref="Q477">_xlfn.XLOOKUP(O477,BSFC!$A$2:$A$24,_xlfn.XLOOKUP(K477,BSFC!$B$2:$O$2,BSFC!$B$2:$O$24,,-1),,-1)</f>
        <v>400</v>
      </c>
      <c r="R477">
        <f t="shared" si="66"/>
        <v>1.5800173756756757</v>
      </c>
      <c r="S477">
        <f t="shared" si="70"/>
        <v>4.8038761578450746E-4</v>
      </c>
      <c r="T477">
        <f t="shared" si="71"/>
        <v>0.19215504631380298</v>
      </c>
      <c r="U477">
        <f t="shared" si="72"/>
        <v>68.099608976336683</v>
      </c>
    </row>
    <row r="478" spans="1:21">
      <c r="A478">
        <f t="shared" si="67"/>
        <v>477</v>
      </c>
      <c r="B478">
        <f t="shared" si="68"/>
        <v>8.2226171312482155</v>
      </c>
      <c r="C478" s="2">
        <f>Specification!$G$30</f>
        <v>109.96225200000001</v>
      </c>
      <c r="D478">
        <f>0.5*Specification!$K$4*Track!B478^2*Specification!$K$3*Specification!$K$2</f>
        <v>35.019795453938563</v>
      </c>
      <c r="E478">
        <v>0</v>
      </c>
      <c r="F478">
        <f>Specification!$C$23*9.81*SIN((E478*PI()/180))</f>
        <v>0</v>
      </c>
      <c r="G478" s="2">
        <f>IF(J478=1,VLOOKUP(K478,RPM!$E$2:$H$62,3,FALSE)-F478-E478-D478,IF(J478=2,VLOOKUP(K478,RPM!$H$2:$K$62,3,FALSE)-F478-E478-D478,IF(J478=3,VLOOKUP(K478,RPM!$K$2:$N$62,3,FALSE)-F478-E478-D478)))</f>
        <v>865.90337968970914</v>
      </c>
      <c r="H478" s="2">
        <f>IF(J478=1,Specification!$I$14,IF(J478=2,Specification!$I$15,IF(J478=3,Specification!$I$16)))</f>
        <v>580.58318951778165</v>
      </c>
      <c r="I478">
        <v>0</v>
      </c>
      <c r="J478">
        <v>2</v>
      </c>
      <c r="K478">
        <f>IF(J478=1,VLOOKUP(B478,RPM!$F$2:$H$62,3,TRUE),IF(J478=2,VLOOKUP(B478,RPM!$I$2:$K$62,3,TRUE),IF(J478=3,VLOOKUP(B478,RPM!$L$2:$N$62,3,TRUE))))</f>
        <v>3700</v>
      </c>
      <c r="L478">
        <f t="shared" si="69"/>
        <v>48.068581036730933</v>
      </c>
      <c r="M478">
        <f t="shared" si="64"/>
        <v>0</v>
      </c>
      <c r="N478">
        <f>VLOOKUP(K478,RPM!$A$2:$D$62,4,FALSE)</f>
        <v>19.06954054054054</v>
      </c>
      <c r="O478">
        <f>VLOOKUP(K478,RPM!$A$2:$D$62,3,FALSE)</f>
        <v>9.9</v>
      </c>
      <c r="P478">
        <f t="shared" si="65"/>
        <v>14.220156381081081</v>
      </c>
      <c r="Q478" cm="1">
        <f t="array" ref="Q478">_xlfn.XLOOKUP(O478,BSFC!$A$2:$A$24,_xlfn.XLOOKUP(K478,BSFC!$B$2:$O$2,BSFC!$B$2:$O$24,,-1),,-1)</f>
        <v>400</v>
      </c>
      <c r="R478">
        <f t="shared" si="66"/>
        <v>1.5800173756756757</v>
      </c>
      <c r="S478">
        <f t="shared" si="70"/>
        <v>4.8038761578450746E-4</v>
      </c>
      <c r="T478">
        <f t="shared" si="71"/>
        <v>0.19215504631380298</v>
      </c>
      <c r="U478">
        <f t="shared" si="72"/>
        <v>68.291764022650483</v>
      </c>
    </row>
    <row r="479" spans="1:21">
      <c r="A479">
        <f t="shared" si="67"/>
        <v>478</v>
      </c>
      <c r="B479">
        <f t="shared" si="68"/>
        <v>8.2226171312482155</v>
      </c>
      <c r="C479" s="2">
        <f>Specification!$G$30</f>
        <v>109.96225200000001</v>
      </c>
      <c r="D479">
        <f>0.5*Specification!$K$4*Track!B479^2*Specification!$K$3*Specification!$K$2</f>
        <v>35.019795453938563</v>
      </c>
      <c r="E479">
        <v>0</v>
      </c>
      <c r="F479">
        <f>Specification!$C$23*9.81*SIN((E479*PI()/180))</f>
        <v>0</v>
      </c>
      <c r="G479" s="2">
        <f>IF(J479=1,VLOOKUP(K479,RPM!$E$2:$H$62,3,FALSE)-F479-E479-D479,IF(J479=2,VLOOKUP(K479,RPM!$H$2:$K$62,3,FALSE)-F479-E479-D479,IF(J479=3,VLOOKUP(K479,RPM!$K$2:$N$62,3,FALSE)-F479-E479-D479)))</f>
        <v>865.90337968970914</v>
      </c>
      <c r="H479" s="2">
        <f>IF(J479=1,Specification!$I$14,IF(J479=2,Specification!$I$15,IF(J479=3,Specification!$I$16)))</f>
        <v>580.58318951778165</v>
      </c>
      <c r="I479">
        <v>0</v>
      </c>
      <c r="J479">
        <v>2</v>
      </c>
      <c r="K479">
        <f>IF(J479=1,VLOOKUP(B479,RPM!$F$2:$H$62,3,TRUE),IF(J479=2,VLOOKUP(B479,RPM!$I$2:$K$62,3,TRUE),IF(J479=3,VLOOKUP(B479,RPM!$L$2:$N$62,3,TRUE))))</f>
        <v>3700</v>
      </c>
      <c r="L479">
        <f t="shared" si="69"/>
        <v>48.190196817210328</v>
      </c>
      <c r="M479">
        <f t="shared" si="64"/>
        <v>0</v>
      </c>
      <c r="N479">
        <f>VLOOKUP(K479,RPM!$A$2:$D$62,4,FALSE)</f>
        <v>19.06954054054054</v>
      </c>
      <c r="O479">
        <f>VLOOKUP(K479,RPM!$A$2:$D$62,3,FALSE)</f>
        <v>9.9</v>
      </c>
      <c r="P479">
        <f t="shared" si="65"/>
        <v>14.220156381081081</v>
      </c>
      <c r="Q479" cm="1">
        <f t="array" ref="Q479">_xlfn.XLOOKUP(O479,BSFC!$A$2:$A$24,_xlfn.XLOOKUP(K479,BSFC!$B$2:$O$2,BSFC!$B$2:$O$24,,-1),,-1)</f>
        <v>400</v>
      </c>
      <c r="R479">
        <f t="shared" si="66"/>
        <v>1.5800173756756757</v>
      </c>
      <c r="S479">
        <f t="shared" si="70"/>
        <v>4.8038761578450746E-4</v>
      </c>
      <c r="T479">
        <f t="shared" si="71"/>
        <v>0.19215504631380298</v>
      </c>
      <c r="U479">
        <f t="shared" si="72"/>
        <v>68.483919068964283</v>
      </c>
    </row>
    <row r="480" spans="1:21">
      <c r="A480">
        <f t="shared" si="67"/>
        <v>479</v>
      </c>
      <c r="B480">
        <f t="shared" si="68"/>
        <v>8.2226171312482155</v>
      </c>
      <c r="C480" s="2">
        <f>Specification!$G$30</f>
        <v>109.96225200000001</v>
      </c>
      <c r="D480">
        <f>0.5*Specification!$K$4*Track!B480^2*Specification!$K$3*Specification!$K$2</f>
        <v>35.019795453938563</v>
      </c>
      <c r="E480">
        <v>0</v>
      </c>
      <c r="F480">
        <f>Specification!$C$23*9.81*SIN((E480*PI()/180))</f>
        <v>0</v>
      </c>
      <c r="G480" s="2">
        <f>IF(J480=1,VLOOKUP(K480,RPM!$E$2:$H$62,3,FALSE)-F480-E480-D480,IF(J480=2,VLOOKUP(K480,RPM!$H$2:$K$62,3,FALSE)-F480-E480-D480,IF(J480=3,VLOOKUP(K480,RPM!$K$2:$N$62,3,FALSE)-F480-E480-D480)))</f>
        <v>865.90337968970914</v>
      </c>
      <c r="H480" s="2">
        <f>IF(J480=1,Specification!$I$14,IF(J480=2,Specification!$I$15,IF(J480=3,Specification!$I$16)))</f>
        <v>580.58318951778165</v>
      </c>
      <c r="I480">
        <v>0</v>
      </c>
      <c r="J480">
        <v>2</v>
      </c>
      <c r="K480">
        <f>IF(J480=1,VLOOKUP(B480,RPM!$F$2:$H$62,3,TRUE),IF(J480=2,VLOOKUP(B480,RPM!$I$2:$K$62,3,TRUE),IF(J480=3,VLOOKUP(B480,RPM!$L$2:$N$62,3,TRUE))))</f>
        <v>3700</v>
      </c>
      <c r="L480">
        <f t="shared" si="69"/>
        <v>48.311812597689723</v>
      </c>
      <c r="M480">
        <f t="shared" si="64"/>
        <v>0</v>
      </c>
      <c r="N480">
        <f>VLOOKUP(K480,RPM!$A$2:$D$62,4,FALSE)</f>
        <v>19.06954054054054</v>
      </c>
      <c r="O480">
        <f>VLOOKUP(K480,RPM!$A$2:$D$62,3,FALSE)</f>
        <v>9.9</v>
      </c>
      <c r="P480">
        <f t="shared" si="65"/>
        <v>14.220156381081081</v>
      </c>
      <c r="Q480" cm="1">
        <f t="array" ref="Q480">_xlfn.XLOOKUP(O480,BSFC!$A$2:$A$24,_xlfn.XLOOKUP(K480,BSFC!$B$2:$O$2,BSFC!$B$2:$O$24,,-1),,-1)</f>
        <v>400</v>
      </c>
      <c r="R480">
        <f t="shared" si="66"/>
        <v>1.5800173756756757</v>
      </c>
      <c r="S480">
        <f t="shared" si="70"/>
        <v>4.8038761578450746E-4</v>
      </c>
      <c r="T480">
        <f t="shared" si="71"/>
        <v>0.19215504631380298</v>
      </c>
      <c r="U480">
        <f t="shared" si="72"/>
        <v>68.676074115278084</v>
      </c>
    </row>
    <row r="481" spans="1:21">
      <c r="A481">
        <f t="shared" si="67"/>
        <v>480</v>
      </c>
      <c r="B481">
        <f t="shared" si="68"/>
        <v>8.2226171312482155</v>
      </c>
      <c r="C481" s="2">
        <f>Specification!$G$30</f>
        <v>109.96225200000001</v>
      </c>
      <c r="D481">
        <f>0.5*Specification!$K$4*Track!B481^2*Specification!$K$3*Specification!$K$2</f>
        <v>35.019795453938563</v>
      </c>
      <c r="E481">
        <v>0</v>
      </c>
      <c r="F481">
        <f>Specification!$C$23*9.81*SIN((E481*PI()/180))</f>
        <v>0</v>
      </c>
      <c r="G481" s="2">
        <f>IF(J481=1,VLOOKUP(K481,RPM!$E$2:$H$62,3,FALSE)-F481-E481-D481,IF(J481=2,VLOOKUP(K481,RPM!$H$2:$K$62,3,FALSE)-F481-E481-D481,IF(J481=3,VLOOKUP(K481,RPM!$K$2:$N$62,3,FALSE)-F481-E481-D481)))</f>
        <v>865.90337968970914</v>
      </c>
      <c r="H481" s="2">
        <f>IF(J481=1,Specification!$I$14,IF(J481=2,Specification!$I$15,IF(J481=3,Specification!$I$16)))</f>
        <v>580.58318951778165</v>
      </c>
      <c r="I481">
        <v>0</v>
      </c>
      <c r="J481">
        <v>2</v>
      </c>
      <c r="K481">
        <f>IF(J481=1,VLOOKUP(B481,RPM!$F$2:$H$62,3,TRUE),IF(J481=2,VLOOKUP(B481,RPM!$I$2:$K$62,3,TRUE),IF(J481=3,VLOOKUP(B481,RPM!$L$2:$N$62,3,TRUE))))</f>
        <v>3700</v>
      </c>
      <c r="L481">
        <f t="shared" si="69"/>
        <v>48.433428378169118</v>
      </c>
      <c r="M481">
        <f t="shared" si="64"/>
        <v>0</v>
      </c>
      <c r="N481">
        <f>VLOOKUP(K481,RPM!$A$2:$D$62,4,FALSE)</f>
        <v>19.06954054054054</v>
      </c>
      <c r="O481">
        <f>VLOOKUP(K481,RPM!$A$2:$D$62,3,FALSE)</f>
        <v>9.9</v>
      </c>
      <c r="P481">
        <f t="shared" si="65"/>
        <v>14.220156381081081</v>
      </c>
      <c r="Q481" cm="1">
        <f t="array" ref="Q481">_xlfn.XLOOKUP(O481,BSFC!$A$2:$A$24,_xlfn.XLOOKUP(K481,BSFC!$B$2:$O$2,BSFC!$B$2:$O$24,,-1),,-1)</f>
        <v>400</v>
      </c>
      <c r="R481">
        <f t="shared" si="66"/>
        <v>1.5800173756756757</v>
      </c>
      <c r="S481">
        <f t="shared" si="70"/>
        <v>4.8038761578450746E-4</v>
      </c>
      <c r="T481">
        <f t="shared" si="71"/>
        <v>0.19215504631380298</v>
      </c>
      <c r="U481">
        <f t="shared" si="72"/>
        <v>68.868229161591884</v>
      </c>
    </row>
    <row r="482" spans="1:21">
      <c r="A482">
        <f t="shared" si="67"/>
        <v>481</v>
      </c>
      <c r="B482">
        <f t="shared" si="68"/>
        <v>8.2226171312482155</v>
      </c>
      <c r="C482" s="2">
        <f>Specification!$G$30</f>
        <v>109.96225200000001</v>
      </c>
      <c r="D482">
        <f>0.5*Specification!$K$4*Track!B482^2*Specification!$K$3*Specification!$K$2</f>
        <v>35.019795453938563</v>
      </c>
      <c r="E482">
        <v>0</v>
      </c>
      <c r="F482">
        <f>Specification!$C$23*9.81*SIN((E482*PI()/180))</f>
        <v>0</v>
      </c>
      <c r="G482" s="2">
        <f>IF(J482=1,VLOOKUP(K482,RPM!$E$2:$H$62,3,FALSE)-F482-E482-D482,IF(J482=2,VLOOKUP(K482,RPM!$H$2:$K$62,3,FALSE)-F482-E482-D482,IF(J482=3,VLOOKUP(K482,RPM!$K$2:$N$62,3,FALSE)-F482-E482-D482)))</f>
        <v>865.90337968970914</v>
      </c>
      <c r="H482" s="2">
        <f>IF(J482=1,Specification!$I$14,IF(J482=2,Specification!$I$15,IF(J482=3,Specification!$I$16)))</f>
        <v>580.58318951778165</v>
      </c>
      <c r="I482">
        <v>0</v>
      </c>
      <c r="J482">
        <v>2</v>
      </c>
      <c r="K482">
        <f>IF(J482=1,VLOOKUP(B482,RPM!$F$2:$H$62,3,TRUE),IF(J482=2,VLOOKUP(B482,RPM!$I$2:$K$62,3,TRUE),IF(J482=3,VLOOKUP(B482,RPM!$L$2:$N$62,3,TRUE))))</f>
        <v>3700</v>
      </c>
      <c r="L482">
        <f t="shared" si="69"/>
        <v>48.555044158648514</v>
      </c>
      <c r="M482">
        <f t="shared" si="64"/>
        <v>0</v>
      </c>
      <c r="N482">
        <f>VLOOKUP(K482,RPM!$A$2:$D$62,4,FALSE)</f>
        <v>19.06954054054054</v>
      </c>
      <c r="O482">
        <f>VLOOKUP(K482,RPM!$A$2:$D$62,3,FALSE)</f>
        <v>9.9</v>
      </c>
      <c r="P482">
        <f t="shared" si="65"/>
        <v>14.220156381081081</v>
      </c>
      <c r="Q482" cm="1">
        <f t="array" ref="Q482">_xlfn.XLOOKUP(O482,BSFC!$A$2:$A$24,_xlfn.XLOOKUP(K482,BSFC!$B$2:$O$2,BSFC!$B$2:$O$24,,-1),,-1)</f>
        <v>400</v>
      </c>
      <c r="R482">
        <f t="shared" si="66"/>
        <v>1.5800173756756757</v>
      </c>
      <c r="S482">
        <f t="shared" si="70"/>
        <v>4.8038761578450746E-4</v>
      </c>
      <c r="T482">
        <f t="shared" si="71"/>
        <v>0.19215504631380298</v>
      </c>
      <c r="U482">
        <f t="shared" si="72"/>
        <v>69.060384207905685</v>
      </c>
    </row>
    <row r="483" spans="1:21">
      <c r="A483">
        <f t="shared" si="67"/>
        <v>482</v>
      </c>
      <c r="B483">
        <f t="shared" si="68"/>
        <v>8.2226171312482155</v>
      </c>
      <c r="C483" s="2">
        <f>Specification!$G$30</f>
        <v>109.96225200000001</v>
      </c>
      <c r="D483">
        <f>0.5*Specification!$K$4*Track!B483^2*Specification!$K$3*Specification!$K$2</f>
        <v>35.019795453938563</v>
      </c>
      <c r="E483">
        <v>0</v>
      </c>
      <c r="F483">
        <f>Specification!$C$23*9.81*SIN((E483*PI()/180))</f>
        <v>0</v>
      </c>
      <c r="G483" s="2">
        <f>IF(J483=1,VLOOKUP(K483,RPM!$E$2:$H$62,3,FALSE)-F483-E483-D483,IF(J483=2,VLOOKUP(K483,RPM!$H$2:$K$62,3,FALSE)-F483-E483-D483,IF(J483=3,VLOOKUP(K483,RPM!$K$2:$N$62,3,FALSE)-F483-E483-D483)))</f>
        <v>865.90337968970914</v>
      </c>
      <c r="H483" s="2">
        <f>IF(J483=1,Specification!$I$14,IF(J483=2,Specification!$I$15,IF(J483=3,Specification!$I$16)))</f>
        <v>580.58318951778165</v>
      </c>
      <c r="I483">
        <v>0</v>
      </c>
      <c r="J483">
        <v>2</v>
      </c>
      <c r="K483">
        <f>IF(J483=1,VLOOKUP(B483,RPM!$F$2:$H$62,3,TRUE),IF(J483=2,VLOOKUP(B483,RPM!$I$2:$K$62,3,TRUE),IF(J483=3,VLOOKUP(B483,RPM!$L$2:$N$62,3,TRUE))))</f>
        <v>3700</v>
      </c>
      <c r="L483">
        <f t="shared" si="69"/>
        <v>48.676659939127909</v>
      </c>
      <c r="M483">
        <f t="shared" si="64"/>
        <v>0</v>
      </c>
      <c r="N483">
        <f>VLOOKUP(K483,RPM!$A$2:$D$62,4,FALSE)</f>
        <v>19.06954054054054</v>
      </c>
      <c r="O483">
        <f>VLOOKUP(K483,RPM!$A$2:$D$62,3,FALSE)</f>
        <v>9.9</v>
      </c>
      <c r="P483">
        <f t="shared" si="65"/>
        <v>14.220156381081081</v>
      </c>
      <c r="Q483" cm="1">
        <f t="array" ref="Q483">_xlfn.XLOOKUP(O483,BSFC!$A$2:$A$24,_xlfn.XLOOKUP(K483,BSFC!$B$2:$O$2,BSFC!$B$2:$O$24,,-1),,-1)</f>
        <v>400</v>
      </c>
      <c r="R483">
        <f t="shared" si="66"/>
        <v>1.5800173756756757</v>
      </c>
      <c r="S483">
        <f t="shared" si="70"/>
        <v>4.8038761578450746E-4</v>
      </c>
      <c r="T483">
        <f t="shared" si="71"/>
        <v>0.19215504631380298</v>
      </c>
      <c r="U483">
        <f t="shared" si="72"/>
        <v>69.252539254219485</v>
      </c>
    </row>
    <row r="484" spans="1:21">
      <c r="A484">
        <f t="shared" si="67"/>
        <v>483</v>
      </c>
      <c r="B484">
        <f t="shared" si="68"/>
        <v>8.2226171312482155</v>
      </c>
      <c r="C484" s="2">
        <f>Specification!$G$30</f>
        <v>109.96225200000001</v>
      </c>
      <c r="D484">
        <f>0.5*Specification!$K$4*Track!B484^2*Specification!$K$3*Specification!$K$2</f>
        <v>35.019795453938563</v>
      </c>
      <c r="E484">
        <v>0</v>
      </c>
      <c r="F484">
        <f>Specification!$C$23*9.81*SIN((E484*PI()/180))</f>
        <v>0</v>
      </c>
      <c r="G484" s="2">
        <f>IF(J484=1,VLOOKUP(K484,RPM!$E$2:$H$62,3,FALSE)-F484-E484-D484,IF(J484=2,VLOOKUP(K484,RPM!$H$2:$K$62,3,FALSE)-F484-E484-D484,IF(J484=3,VLOOKUP(K484,RPM!$K$2:$N$62,3,FALSE)-F484-E484-D484)))</f>
        <v>865.90337968970914</v>
      </c>
      <c r="H484" s="2">
        <f>IF(J484=1,Specification!$I$14,IF(J484=2,Specification!$I$15,IF(J484=3,Specification!$I$16)))</f>
        <v>580.58318951778165</v>
      </c>
      <c r="I484">
        <v>0</v>
      </c>
      <c r="J484">
        <v>2</v>
      </c>
      <c r="K484">
        <f>IF(J484=1,VLOOKUP(B484,RPM!$F$2:$H$62,3,TRUE),IF(J484=2,VLOOKUP(B484,RPM!$I$2:$K$62,3,TRUE),IF(J484=3,VLOOKUP(B484,RPM!$L$2:$N$62,3,TRUE))))</f>
        <v>3700</v>
      </c>
      <c r="L484">
        <f t="shared" si="69"/>
        <v>48.798275719607304</v>
      </c>
      <c r="M484">
        <f t="shared" si="64"/>
        <v>0</v>
      </c>
      <c r="N484">
        <f>VLOOKUP(K484,RPM!$A$2:$D$62,4,FALSE)</f>
        <v>19.06954054054054</v>
      </c>
      <c r="O484">
        <f>VLOOKUP(K484,RPM!$A$2:$D$62,3,FALSE)</f>
        <v>9.9</v>
      </c>
      <c r="P484">
        <f t="shared" si="65"/>
        <v>14.220156381081081</v>
      </c>
      <c r="Q484" cm="1">
        <f t="array" ref="Q484">_xlfn.XLOOKUP(O484,BSFC!$A$2:$A$24,_xlfn.XLOOKUP(K484,BSFC!$B$2:$O$2,BSFC!$B$2:$O$24,,-1),,-1)</f>
        <v>400</v>
      </c>
      <c r="R484">
        <f t="shared" si="66"/>
        <v>1.5800173756756757</v>
      </c>
      <c r="S484">
        <f t="shared" si="70"/>
        <v>4.8038761578450746E-4</v>
      </c>
      <c r="T484">
        <f t="shared" si="71"/>
        <v>0.19215504631380298</v>
      </c>
      <c r="U484">
        <f t="shared" si="72"/>
        <v>69.444694300533286</v>
      </c>
    </row>
    <row r="485" spans="1:21">
      <c r="A485">
        <f t="shared" si="67"/>
        <v>484</v>
      </c>
      <c r="B485">
        <f t="shared" si="68"/>
        <v>8.2226171312482155</v>
      </c>
      <c r="C485" s="2">
        <f>Specification!$G$30</f>
        <v>109.96225200000001</v>
      </c>
      <c r="D485">
        <f>0.5*Specification!$K$4*Track!B485^2*Specification!$K$3*Specification!$K$2</f>
        <v>35.019795453938563</v>
      </c>
      <c r="E485">
        <v>0</v>
      </c>
      <c r="F485">
        <f>Specification!$C$23*9.81*SIN((E485*PI()/180))</f>
        <v>0</v>
      </c>
      <c r="G485" s="2">
        <f>IF(J485=1,VLOOKUP(K485,RPM!$E$2:$H$62,3,FALSE)-F485-E485-D485,IF(J485=2,VLOOKUP(K485,RPM!$H$2:$K$62,3,FALSE)-F485-E485-D485,IF(J485=3,VLOOKUP(K485,RPM!$K$2:$N$62,3,FALSE)-F485-E485-D485)))</f>
        <v>865.90337968970914</v>
      </c>
      <c r="H485" s="2">
        <f>IF(J485=1,Specification!$I$14,IF(J485=2,Specification!$I$15,IF(J485=3,Specification!$I$16)))</f>
        <v>580.58318951778165</v>
      </c>
      <c r="I485">
        <v>0</v>
      </c>
      <c r="J485">
        <v>2</v>
      </c>
      <c r="K485">
        <f>IF(J485=1,VLOOKUP(B485,RPM!$F$2:$H$62,3,TRUE),IF(J485=2,VLOOKUP(B485,RPM!$I$2:$K$62,3,TRUE),IF(J485=3,VLOOKUP(B485,RPM!$L$2:$N$62,3,TRUE))))</f>
        <v>3700</v>
      </c>
      <c r="L485">
        <f t="shared" si="69"/>
        <v>48.919891500086699</v>
      </c>
      <c r="M485">
        <f t="shared" si="64"/>
        <v>0</v>
      </c>
      <c r="N485">
        <f>VLOOKUP(K485,RPM!$A$2:$D$62,4,FALSE)</f>
        <v>19.06954054054054</v>
      </c>
      <c r="O485">
        <f>VLOOKUP(K485,RPM!$A$2:$D$62,3,FALSE)</f>
        <v>9.9</v>
      </c>
      <c r="P485">
        <f t="shared" si="65"/>
        <v>14.220156381081081</v>
      </c>
      <c r="Q485" cm="1">
        <f t="array" ref="Q485">_xlfn.XLOOKUP(O485,BSFC!$A$2:$A$24,_xlfn.XLOOKUP(K485,BSFC!$B$2:$O$2,BSFC!$B$2:$O$24,,-1),,-1)</f>
        <v>400</v>
      </c>
      <c r="R485">
        <f t="shared" si="66"/>
        <v>1.5800173756756757</v>
      </c>
      <c r="S485">
        <f t="shared" si="70"/>
        <v>4.8038761578450746E-4</v>
      </c>
      <c r="T485">
        <f t="shared" si="71"/>
        <v>0.19215504631380298</v>
      </c>
      <c r="U485">
        <f t="shared" si="72"/>
        <v>69.636849346847086</v>
      </c>
    </row>
    <row r="486" spans="1:21">
      <c r="A486">
        <f t="shared" si="67"/>
        <v>485</v>
      </c>
      <c r="B486">
        <f t="shared" si="68"/>
        <v>8.2226171312482155</v>
      </c>
      <c r="C486" s="2">
        <f>Specification!$G$30</f>
        <v>109.96225200000001</v>
      </c>
      <c r="D486">
        <f>0.5*Specification!$K$4*Track!B486^2*Specification!$K$3*Specification!$K$2</f>
        <v>35.019795453938563</v>
      </c>
      <c r="E486">
        <v>0</v>
      </c>
      <c r="F486">
        <f>Specification!$C$23*9.81*SIN((E486*PI()/180))</f>
        <v>0</v>
      </c>
      <c r="G486" s="2">
        <f>IF(J486=1,VLOOKUP(K486,RPM!$E$2:$H$62,3,FALSE)-F486-E486-D486,IF(J486=2,VLOOKUP(K486,RPM!$H$2:$K$62,3,FALSE)-F486-E486-D486,IF(J486=3,VLOOKUP(K486,RPM!$K$2:$N$62,3,FALSE)-F486-E486-D486)))</f>
        <v>865.90337968970914</v>
      </c>
      <c r="H486" s="2">
        <f>IF(J486=1,Specification!$I$14,IF(J486=2,Specification!$I$15,IF(J486=3,Specification!$I$16)))</f>
        <v>580.58318951778165</v>
      </c>
      <c r="I486">
        <v>0</v>
      </c>
      <c r="J486">
        <v>2</v>
      </c>
      <c r="K486">
        <f>IF(J486=1,VLOOKUP(B486,RPM!$F$2:$H$62,3,TRUE),IF(J486=2,VLOOKUP(B486,RPM!$I$2:$K$62,3,TRUE),IF(J486=3,VLOOKUP(B486,RPM!$L$2:$N$62,3,TRUE))))</f>
        <v>3700</v>
      </c>
      <c r="L486">
        <f t="shared" si="69"/>
        <v>49.041507280566094</v>
      </c>
      <c r="M486">
        <f t="shared" si="64"/>
        <v>0</v>
      </c>
      <c r="N486">
        <f>VLOOKUP(K486,RPM!$A$2:$D$62,4,FALSE)</f>
        <v>19.06954054054054</v>
      </c>
      <c r="O486">
        <f>VLOOKUP(K486,RPM!$A$2:$D$62,3,FALSE)</f>
        <v>9.9</v>
      </c>
      <c r="P486">
        <f t="shared" si="65"/>
        <v>14.220156381081081</v>
      </c>
      <c r="Q486" cm="1">
        <f t="array" ref="Q486">_xlfn.XLOOKUP(O486,BSFC!$A$2:$A$24,_xlfn.XLOOKUP(K486,BSFC!$B$2:$O$2,BSFC!$B$2:$O$24,,-1),,-1)</f>
        <v>400</v>
      </c>
      <c r="R486">
        <f t="shared" si="66"/>
        <v>1.5800173756756757</v>
      </c>
      <c r="S486">
        <f t="shared" si="70"/>
        <v>4.8038761578450746E-4</v>
      </c>
      <c r="T486">
        <f t="shared" si="71"/>
        <v>0.19215504631380298</v>
      </c>
      <c r="U486">
        <f t="shared" si="72"/>
        <v>69.829004393160886</v>
      </c>
    </row>
    <row r="487" spans="1:21">
      <c r="A487">
        <f t="shared" si="67"/>
        <v>486</v>
      </c>
      <c r="B487">
        <f t="shared" si="68"/>
        <v>8.2226171312482155</v>
      </c>
      <c r="C487" s="2">
        <f>Specification!$G$30</f>
        <v>109.96225200000001</v>
      </c>
      <c r="D487">
        <f>0.5*Specification!$K$4*Track!B487^2*Specification!$K$3*Specification!$K$2</f>
        <v>35.019795453938563</v>
      </c>
      <c r="E487">
        <v>0</v>
      </c>
      <c r="F487">
        <f>Specification!$C$23*9.81*SIN((E487*PI()/180))</f>
        <v>0</v>
      </c>
      <c r="G487" s="2">
        <f>IF(J487=1,VLOOKUP(K487,RPM!$E$2:$H$62,3,FALSE)-F487-E487-D487,IF(J487=2,VLOOKUP(K487,RPM!$H$2:$K$62,3,FALSE)-F487-E487-D487,IF(J487=3,VLOOKUP(K487,RPM!$K$2:$N$62,3,FALSE)-F487-E487-D487)))</f>
        <v>865.90337968970914</v>
      </c>
      <c r="H487" s="2">
        <f>IF(J487=1,Specification!$I$14,IF(J487=2,Specification!$I$15,IF(J487=3,Specification!$I$16)))</f>
        <v>580.58318951778165</v>
      </c>
      <c r="I487">
        <v>0</v>
      </c>
      <c r="J487">
        <v>2</v>
      </c>
      <c r="K487">
        <f>IF(J487=1,VLOOKUP(B487,RPM!$F$2:$H$62,3,TRUE),IF(J487=2,VLOOKUP(B487,RPM!$I$2:$K$62,3,TRUE),IF(J487=3,VLOOKUP(B487,RPM!$L$2:$N$62,3,TRUE))))</f>
        <v>3700</v>
      </c>
      <c r="L487">
        <f t="shared" si="69"/>
        <v>49.163123061045489</v>
      </c>
      <c r="M487">
        <f t="shared" si="64"/>
        <v>0</v>
      </c>
      <c r="N487">
        <f>VLOOKUP(K487,RPM!$A$2:$D$62,4,FALSE)</f>
        <v>19.06954054054054</v>
      </c>
      <c r="O487">
        <f>VLOOKUP(K487,RPM!$A$2:$D$62,3,FALSE)</f>
        <v>9.9</v>
      </c>
      <c r="P487">
        <f t="shared" si="65"/>
        <v>14.220156381081081</v>
      </c>
      <c r="Q487" cm="1">
        <f t="array" ref="Q487">_xlfn.XLOOKUP(O487,BSFC!$A$2:$A$24,_xlfn.XLOOKUP(K487,BSFC!$B$2:$O$2,BSFC!$B$2:$O$24,,-1),,-1)</f>
        <v>400</v>
      </c>
      <c r="R487">
        <f t="shared" si="66"/>
        <v>1.5800173756756757</v>
      </c>
      <c r="S487">
        <f t="shared" si="70"/>
        <v>4.8038761578450746E-4</v>
      </c>
      <c r="T487">
        <f t="shared" si="71"/>
        <v>0.19215504631380298</v>
      </c>
      <c r="U487">
        <f t="shared" si="72"/>
        <v>70.021159439474687</v>
      </c>
    </row>
    <row r="488" spans="1:21">
      <c r="A488">
        <f t="shared" si="67"/>
        <v>487</v>
      </c>
      <c r="B488">
        <f t="shared" si="68"/>
        <v>8.2226171312482155</v>
      </c>
      <c r="C488" s="2">
        <f>Specification!$G$30</f>
        <v>109.96225200000001</v>
      </c>
      <c r="D488">
        <f>0.5*Specification!$K$4*Track!B488^2*Specification!$K$3*Specification!$K$2</f>
        <v>35.019795453938563</v>
      </c>
      <c r="E488">
        <v>0</v>
      </c>
      <c r="F488">
        <f>Specification!$C$23*9.81*SIN((E488*PI()/180))</f>
        <v>0</v>
      </c>
      <c r="G488" s="2">
        <f>IF(J488=1,VLOOKUP(K488,RPM!$E$2:$H$62,3,FALSE)-F488-E488-D488,IF(J488=2,VLOOKUP(K488,RPM!$H$2:$K$62,3,FALSE)-F488-E488-D488,IF(J488=3,VLOOKUP(K488,RPM!$K$2:$N$62,3,FALSE)-F488-E488-D488)))</f>
        <v>865.90337968970914</v>
      </c>
      <c r="H488" s="2">
        <f>IF(J488=1,Specification!$I$14,IF(J488=2,Specification!$I$15,IF(J488=3,Specification!$I$16)))</f>
        <v>580.58318951778165</v>
      </c>
      <c r="I488">
        <v>0</v>
      </c>
      <c r="J488">
        <v>2</v>
      </c>
      <c r="K488">
        <f>IF(J488=1,VLOOKUP(B488,RPM!$F$2:$H$62,3,TRUE),IF(J488=2,VLOOKUP(B488,RPM!$I$2:$K$62,3,TRUE),IF(J488=3,VLOOKUP(B488,RPM!$L$2:$N$62,3,TRUE))))</f>
        <v>3700</v>
      </c>
      <c r="L488">
        <f t="shared" si="69"/>
        <v>49.284738841524884</v>
      </c>
      <c r="M488">
        <f t="shared" si="64"/>
        <v>0</v>
      </c>
      <c r="N488">
        <f>VLOOKUP(K488,RPM!$A$2:$D$62,4,FALSE)</f>
        <v>19.06954054054054</v>
      </c>
      <c r="O488">
        <f>VLOOKUP(K488,RPM!$A$2:$D$62,3,FALSE)</f>
        <v>9.9</v>
      </c>
      <c r="P488">
        <f t="shared" si="65"/>
        <v>14.220156381081081</v>
      </c>
      <c r="Q488" cm="1">
        <f t="array" ref="Q488">_xlfn.XLOOKUP(O488,BSFC!$A$2:$A$24,_xlfn.XLOOKUP(K488,BSFC!$B$2:$O$2,BSFC!$B$2:$O$24,,-1),,-1)</f>
        <v>400</v>
      </c>
      <c r="R488">
        <f t="shared" si="66"/>
        <v>1.5800173756756757</v>
      </c>
      <c r="S488">
        <f t="shared" si="70"/>
        <v>4.8038761578450746E-4</v>
      </c>
      <c r="T488">
        <f t="shared" si="71"/>
        <v>0.19215504631380298</v>
      </c>
      <c r="U488">
        <f t="shared" si="72"/>
        <v>70.213314485788487</v>
      </c>
    </row>
    <row r="489" spans="1:21">
      <c r="A489">
        <f t="shared" si="67"/>
        <v>488</v>
      </c>
      <c r="B489">
        <f t="shared" si="68"/>
        <v>8.2226171312482155</v>
      </c>
      <c r="C489" s="2">
        <f>Specification!$G$30</f>
        <v>109.96225200000001</v>
      </c>
      <c r="D489">
        <f>0.5*Specification!$K$4*Track!B489^2*Specification!$K$3*Specification!$K$2</f>
        <v>35.019795453938563</v>
      </c>
      <c r="E489">
        <v>0</v>
      </c>
      <c r="F489">
        <f>Specification!$C$23*9.81*SIN((E489*PI()/180))</f>
        <v>0</v>
      </c>
      <c r="G489" s="2">
        <f>IF(J489=1,VLOOKUP(K489,RPM!$E$2:$H$62,3,FALSE)-F489-E489-D489,IF(J489=2,VLOOKUP(K489,RPM!$H$2:$K$62,3,FALSE)-F489-E489-D489,IF(J489=3,VLOOKUP(K489,RPM!$K$2:$N$62,3,FALSE)-F489-E489-D489)))</f>
        <v>865.90337968970914</v>
      </c>
      <c r="H489" s="2">
        <f>IF(J489=1,Specification!$I$14,IF(J489=2,Specification!$I$15,IF(J489=3,Specification!$I$16)))</f>
        <v>580.58318951778165</v>
      </c>
      <c r="I489">
        <v>0</v>
      </c>
      <c r="J489">
        <v>2</v>
      </c>
      <c r="K489">
        <f>IF(J489=1,VLOOKUP(B489,RPM!$F$2:$H$62,3,TRUE),IF(J489=2,VLOOKUP(B489,RPM!$I$2:$K$62,3,TRUE),IF(J489=3,VLOOKUP(B489,RPM!$L$2:$N$62,3,TRUE))))</f>
        <v>3700</v>
      </c>
      <c r="L489">
        <f t="shared" si="69"/>
        <v>49.40635462200428</v>
      </c>
      <c r="M489">
        <f t="shared" si="64"/>
        <v>0</v>
      </c>
      <c r="N489">
        <f>VLOOKUP(K489,RPM!$A$2:$D$62,4,FALSE)</f>
        <v>19.06954054054054</v>
      </c>
      <c r="O489">
        <f>VLOOKUP(K489,RPM!$A$2:$D$62,3,FALSE)</f>
        <v>9.9</v>
      </c>
      <c r="P489">
        <f t="shared" si="65"/>
        <v>14.220156381081081</v>
      </c>
      <c r="Q489" cm="1">
        <f t="array" ref="Q489">_xlfn.XLOOKUP(O489,BSFC!$A$2:$A$24,_xlfn.XLOOKUP(K489,BSFC!$B$2:$O$2,BSFC!$B$2:$O$24,,-1),,-1)</f>
        <v>400</v>
      </c>
      <c r="R489">
        <f t="shared" si="66"/>
        <v>1.5800173756756757</v>
      </c>
      <c r="S489">
        <f t="shared" si="70"/>
        <v>4.8038761578450746E-4</v>
      </c>
      <c r="T489">
        <f t="shared" si="71"/>
        <v>0.19215504631380298</v>
      </c>
      <c r="U489">
        <f t="shared" si="72"/>
        <v>70.405469532102288</v>
      </c>
    </row>
    <row r="490" spans="1:21">
      <c r="A490">
        <f t="shared" si="67"/>
        <v>489</v>
      </c>
      <c r="B490">
        <f t="shared" si="68"/>
        <v>8.2226171312482155</v>
      </c>
      <c r="C490">
        <f>Specification!$G$29</f>
        <v>164.943378</v>
      </c>
      <c r="D490">
        <f>0.5*Specification!$K$4*Track!B490^2*Specification!$K$3*Specification!$K$2</f>
        <v>35.019795453938563</v>
      </c>
      <c r="E490">
        <v>0</v>
      </c>
      <c r="F490">
        <f>Specification!$C$23*9.81*SIN((E490*PI()/180))</f>
        <v>0</v>
      </c>
      <c r="G490" s="2">
        <f>IF(J490=1,VLOOKUP(K490,RPM!$E$2:$H$62,3,FALSE)-F490-E490-D490,IF(J490=2,VLOOKUP(K490,RPM!$H$2:$K$62,3,FALSE)-F490-E490-D490,IF(J490=3,VLOOKUP(K490,RPM!$K$2:$N$62,3,FALSE)-F490-E490-D490)))</f>
        <v>865.90337968970914</v>
      </c>
      <c r="H490" s="2">
        <f>IF(J490=1,Specification!$I$14,IF(J490=2,Specification!$I$15,IF(J490=3,Specification!$I$16)))</f>
        <v>580.58318951778165</v>
      </c>
      <c r="I490">
        <f t="shared" ref="I490:I521" si="73">G490/H490</f>
        <v>1.4914372226466073</v>
      </c>
      <c r="J490">
        <v>2</v>
      </c>
      <c r="K490">
        <f>IF(J490=1,VLOOKUP(B490,RPM!$F$2:$H$62,3,TRUE),IF(J490=2,VLOOKUP(B490,RPM!$I$2:$K$62,3,TRUE),IF(J490=3,VLOOKUP(B490,RPM!$L$2:$N$62,3,TRUE))))</f>
        <v>3700</v>
      </c>
      <c r="L490">
        <f t="shared" si="69"/>
        <v>49.526657841728884</v>
      </c>
      <c r="M490">
        <f t="shared" si="64"/>
        <v>0</v>
      </c>
      <c r="N490">
        <f>VLOOKUP(K490,RPM!$A$2:$D$62,4,FALSE)</f>
        <v>19.06954054054054</v>
      </c>
      <c r="O490">
        <f>VLOOKUP(K490,RPM!$A$2:$D$62,3,FALSE)</f>
        <v>9.9</v>
      </c>
      <c r="P490">
        <f t="shared" si="65"/>
        <v>14.220156381081081</v>
      </c>
      <c r="Q490" cm="1">
        <f t="array" ref="Q490">_xlfn.XLOOKUP(O490,BSFC!$A$2:$A$24,_xlfn.XLOOKUP(K490,BSFC!$B$2:$O$2,BSFC!$B$2:$O$24,,-1),,-1)</f>
        <v>400</v>
      </c>
      <c r="R490">
        <f t="shared" si="66"/>
        <v>1.5800173756756757</v>
      </c>
      <c r="S490">
        <f t="shared" si="70"/>
        <v>4.752029437865097E-4</v>
      </c>
      <c r="T490">
        <f t="shared" si="71"/>
        <v>0.19008117751460388</v>
      </c>
      <c r="U490">
        <f t="shared" si="72"/>
        <v>70.595550709616887</v>
      </c>
    </row>
    <row r="491" spans="1:21">
      <c r="A491">
        <f t="shared" si="67"/>
        <v>490</v>
      </c>
      <c r="B491">
        <f t="shared" si="68"/>
        <v>8.4020418311497274</v>
      </c>
      <c r="C491">
        <f>Specification!$G$29</f>
        <v>164.943378</v>
      </c>
      <c r="D491">
        <f>0.5*Specification!$K$4*Track!B491^2*Specification!$K$3*Specification!$K$2</f>
        <v>36.564795302283514</v>
      </c>
      <c r="E491">
        <v>0</v>
      </c>
      <c r="F491">
        <f>Specification!$C$23*9.81*SIN((E491*PI()/180))</f>
        <v>0</v>
      </c>
      <c r="G491" s="2">
        <f>IF(J491=1,VLOOKUP(K491,RPM!$E$2:$H$62,3,FALSE)-F491-E491-D491,IF(J491=2,VLOOKUP(K491,RPM!$H$2:$K$62,3,FALSE)-F491-E491-D491,IF(J491=3,VLOOKUP(K491,RPM!$K$2:$N$62,3,FALSE)-F491-E491-D491)))</f>
        <v>864.35837984136413</v>
      </c>
      <c r="H491" s="2">
        <f>IF(J491=1,Specification!$I$14,IF(J491=2,Specification!$I$15,IF(J491=3,Specification!$I$16)))</f>
        <v>580.58318951778165</v>
      </c>
      <c r="I491">
        <f t="shared" si="73"/>
        <v>1.4887761055556556</v>
      </c>
      <c r="J491">
        <v>2</v>
      </c>
      <c r="K491">
        <f>IF(J491=1,VLOOKUP(B491,RPM!$F$2:$H$62,3,TRUE),IF(J491=2,VLOOKUP(B491,RPM!$I$2:$K$62,3,TRUE),IF(J491=3,VLOOKUP(B491,RPM!$L$2:$N$62,3,TRUE))))</f>
        <v>3700</v>
      </c>
      <c r="L491">
        <f t="shared" si="69"/>
        <v>49.644447316220997</v>
      </c>
      <c r="M491">
        <f t="shared" si="64"/>
        <v>0</v>
      </c>
      <c r="N491">
        <f>VLOOKUP(K491,RPM!$A$2:$D$62,4,FALSE)</f>
        <v>19.06954054054054</v>
      </c>
      <c r="O491">
        <f>VLOOKUP(K491,RPM!$A$2:$D$62,3,FALSE)</f>
        <v>9.9</v>
      </c>
      <c r="P491">
        <f t="shared" si="65"/>
        <v>14.220156381081081</v>
      </c>
      <c r="Q491" cm="1">
        <f t="array" ref="Q491">_xlfn.XLOOKUP(O491,BSFC!$A$2:$A$24,_xlfn.XLOOKUP(K491,BSFC!$B$2:$O$2,BSFC!$B$2:$O$24,,-1),,-1)</f>
        <v>400</v>
      </c>
      <c r="R491">
        <f t="shared" si="66"/>
        <v>1.5800173756756757</v>
      </c>
      <c r="S491">
        <f t="shared" si="70"/>
        <v>4.6527354092311445E-4</v>
      </c>
      <c r="T491">
        <f t="shared" si="71"/>
        <v>0.18610941636924577</v>
      </c>
      <c r="U491">
        <f t="shared" si="72"/>
        <v>70.781660125986136</v>
      </c>
    </row>
    <row r="492" spans="1:21">
      <c r="A492">
        <f t="shared" si="67"/>
        <v>491</v>
      </c>
      <c r="B492">
        <f t="shared" si="68"/>
        <v>8.5774039862595473</v>
      </c>
      <c r="C492">
        <f>Specification!$G$29</f>
        <v>164.943378</v>
      </c>
      <c r="D492">
        <f>0.5*Specification!$K$4*Track!B492^2*Specification!$K$3*Specification!$K$2</f>
        <v>38.107038463696199</v>
      </c>
      <c r="E492">
        <v>0</v>
      </c>
      <c r="F492">
        <f>Specification!$C$23*9.81*SIN((E492*PI()/180))</f>
        <v>0</v>
      </c>
      <c r="G492" s="2">
        <f>IF(J492=1,VLOOKUP(K492,RPM!$E$2:$H$62,3,FALSE)-F492-E492-D492,IF(J492=2,VLOOKUP(K492,RPM!$H$2:$K$62,3,FALSE)-F492-E492-D492,IF(J492=3,VLOOKUP(K492,RPM!$K$2:$N$62,3,FALSE)-F492-E492-D492)))</f>
        <v>856.82914056655659</v>
      </c>
      <c r="H492" s="2">
        <f>IF(J492=1,Specification!$I$14,IF(J492=2,Specification!$I$15,IF(J492=3,Specification!$I$16)))</f>
        <v>580.58318951778165</v>
      </c>
      <c r="I492">
        <f t="shared" si="73"/>
        <v>1.4758076982528863</v>
      </c>
      <c r="J492">
        <v>2</v>
      </c>
      <c r="K492">
        <f>IF(J492=1,VLOOKUP(B492,RPM!$F$2:$H$62,3,TRUE),IF(J492=2,VLOOKUP(B492,RPM!$I$2:$K$62,3,TRUE),IF(J492=3,VLOOKUP(B492,RPM!$L$2:$N$62,3,TRUE))))</f>
        <v>3800</v>
      </c>
      <c r="L492">
        <f t="shared" si="69"/>
        <v>49.759886274434834</v>
      </c>
      <c r="M492">
        <f t="shared" si="64"/>
        <v>0</v>
      </c>
      <c r="N492">
        <f>VLOOKUP(K492,RPM!$A$2:$D$62,4,FALSE)</f>
        <v>18.942815789473684</v>
      </c>
      <c r="O492">
        <f>VLOOKUP(K492,RPM!$A$2:$D$62,3,FALSE)</f>
        <v>10.1</v>
      </c>
      <c r="P492">
        <f t="shared" si="65"/>
        <v>14.125657734210527</v>
      </c>
      <c r="Q492" cm="1">
        <f t="array" ref="Q492">_xlfn.XLOOKUP(O492,BSFC!$A$2:$A$24,_xlfn.XLOOKUP(K492,BSFC!$B$2:$O$2,BSFC!$B$2:$O$24,,-1),,-1)</f>
        <v>360</v>
      </c>
      <c r="R492">
        <f t="shared" si="66"/>
        <v>1.4125657734210528</v>
      </c>
      <c r="S492">
        <f t="shared" si="70"/>
        <v>4.5295867025624563E-4</v>
      </c>
      <c r="T492">
        <f t="shared" si="71"/>
        <v>0.16306512129224843</v>
      </c>
      <c r="U492">
        <f t="shared" si="72"/>
        <v>70.944725247278384</v>
      </c>
    </row>
    <row r="493" spans="1:21">
      <c r="A493">
        <f t="shared" si="67"/>
        <v>492</v>
      </c>
      <c r="B493">
        <f t="shared" si="68"/>
        <v>8.7477696894698216</v>
      </c>
      <c r="C493">
        <f>Specification!$G$29</f>
        <v>164.943378</v>
      </c>
      <c r="D493">
        <f>0.5*Specification!$K$4*Track!B493^2*Specification!$K$3*Specification!$K$2</f>
        <v>39.635847477823432</v>
      </c>
      <c r="E493">
        <v>0</v>
      </c>
      <c r="F493">
        <f>Specification!$C$23*9.81*SIN((E493*PI()/180))</f>
        <v>0</v>
      </c>
      <c r="G493" s="2">
        <f>IF(J493=1,VLOOKUP(K493,RPM!$E$2:$H$62,3,FALSE)-F493-E493-D493,IF(J493=2,VLOOKUP(K493,RPM!$H$2:$K$62,3,FALSE)-F493-E493-D493,IF(J493=3,VLOOKUP(K493,RPM!$K$2:$N$62,3,FALSE)-F493-E493-D493)))</f>
        <v>849.62036088074728</v>
      </c>
      <c r="H493" s="2">
        <f>IF(J493=1,Specification!$I$14,IF(J493=2,Specification!$I$15,IF(J493=3,Specification!$I$16)))</f>
        <v>580.58318951778165</v>
      </c>
      <c r="I493">
        <f t="shared" si="73"/>
        <v>1.4633912524860071</v>
      </c>
      <c r="J493">
        <v>2</v>
      </c>
      <c r="K493">
        <f>IF(J493=1,VLOOKUP(B493,RPM!$F$2:$H$62,3,TRUE),IF(J493=2,VLOOKUP(B493,RPM!$I$2:$K$62,3,TRUE),IF(J493=3,VLOOKUP(B493,RPM!$L$2:$N$62,3,TRUE))))</f>
        <v>3900</v>
      </c>
      <c r="L493">
        <f t="shared" si="69"/>
        <v>49.873128496864652</v>
      </c>
      <c r="M493">
        <f t="shared" si="64"/>
        <v>0</v>
      </c>
      <c r="N493">
        <f>VLOOKUP(K493,RPM!$A$2:$D$62,4,FALSE)</f>
        <v>18.822589743589745</v>
      </c>
      <c r="O493">
        <f>VLOOKUP(K493,RPM!$A$2:$D$62,3,FALSE)</f>
        <v>10.3</v>
      </c>
      <c r="P493">
        <f t="shared" si="65"/>
        <v>14.036005171794873</v>
      </c>
      <c r="Q493" cm="1">
        <f t="array" ref="Q493">_xlfn.XLOOKUP(O493,BSFC!$A$2:$A$24,_xlfn.XLOOKUP(K493,BSFC!$B$2:$O$2,BSFC!$B$2:$O$24,,-1),,-1)</f>
        <v>360</v>
      </c>
      <c r="R493">
        <f t="shared" si="66"/>
        <v>1.4036005171794874</v>
      </c>
      <c r="S493">
        <f t="shared" si="70"/>
        <v>4.4151900546957594E-4</v>
      </c>
      <c r="T493">
        <f t="shared" si="71"/>
        <v>0.15894684196904735</v>
      </c>
      <c r="U493">
        <f t="shared" si="72"/>
        <v>71.103672089247425</v>
      </c>
    </row>
    <row r="494" spans="1:21">
      <c r="A494">
        <f t="shared" si="67"/>
        <v>493</v>
      </c>
      <c r="B494">
        <f t="shared" si="68"/>
        <v>8.9134873671856933</v>
      </c>
      <c r="C494">
        <f>Specification!$G$29</f>
        <v>164.943378</v>
      </c>
      <c r="D494">
        <f>0.5*Specification!$K$4*Track!B494^2*Specification!$K$3*Specification!$K$2</f>
        <v>41.151794129032844</v>
      </c>
      <c r="E494">
        <v>0</v>
      </c>
      <c r="F494">
        <f>Specification!$C$23*9.81*SIN((E494*PI()/180))</f>
        <v>0</v>
      </c>
      <c r="G494" s="2">
        <f>IF(J494=1,VLOOKUP(K494,RPM!$E$2:$H$62,3,FALSE)-F494-E494-D494,IF(J494=2,VLOOKUP(K494,RPM!$H$2:$K$62,3,FALSE)-F494-E494-D494,IF(J494=3,VLOOKUP(K494,RPM!$K$2:$N$62,3,FALSE)-F494-E494-D494)))</f>
        <v>842.70844209143957</v>
      </c>
      <c r="H494" s="2">
        <f>IF(J494=1,Specification!$I$14,IF(J494=2,Specification!$I$15,IF(J494=3,Specification!$I$16)))</f>
        <v>580.58318951778165</v>
      </c>
      <c r="I494">
        <f t="shared" si="73"/>
        <v>1.4514861217242145</v>
      </c>
      <c r="J494">
        <v>2</v>
      </c>
      <c r="K494">
        <f>IF(J494=1,VLOOKUP(B494,RPM!$F$2:$H$62,3,TRUE),IF(J494=2,VLOOKUP(B494,RPM!$I$2:$K$62,3,TRUE),IF(J494=3,VLOOKUP(B494,RPM!$L$2:$N$62,3,TRUE))))</f>
        <v>4000</v>
      </c>
      <c r="L494">
        <f t="shared" si="69"/>
        <v>49.984311534932345</v>
      </c>
      <c r="M494">
        <f t="shared" si="64"/>
        <v>0</v>
      </c>
      <c r="N494">
        <f>VLOOKUP(K494,RPM!$A$2:$D$62,4,FALSE)</f>
        <v>18.708375</v>
      </c>
      <c r="O494">
        <f>VLOOKUP(K494,RPM!$A$2:$D$62,3,FALSE)</f>
        <v>10.5</v>
      </c>
      <c r="P494">
        <f t="shared" si="65"/>
        <v>13.950835237500002</v>
      </c>
      <c r="Q494" cm="1">
        <f t="array" ref="Q494">_xlfn.XLOOKUP(O494,BSFC!$A$2:$A$24,_xlfn.XLOOKUP(K494,BSFC!$B$2:$O$2,BSFC!$B$2:$O$24,,-1),,-1)</f>
        <v>360</v>
      </c>
      <c r="R494">
        <f t="shared" si="66"/>
        <v>1.3950835237500001</v>
      </c>
      <c r="S494">
        <f t="shared" si="70"/>
        <v>4.308600681353006E-4</v>
      </c>
      <c r="T494">
        <f t="shared" si="71"/>
        <v>0.15510962452870822</v>
      </c>
      <c r="U494">
        <f t="shared" si="72"/>
        <v>71.258781713776131</v>
      </c>
    </row>
    <row r="495" spans="1:21">
      <c r="A495">
        <f t="shared" si="67"/>
        <v>494</v>
      </c>
      <c r="B495">
        <f t="shared" si="68"/>
        <v>9.0748680039120888</v>
      </c>
      <c r="C495">
        <f>Specification!$G$29</f>
        <v>164.943378</v>
      </c>
      <c r="D495">
        <f>0.5*Specification!$K$4*Track!B495^2*Specification!$K$3*Specification!$K$2</f>
        <v>42.655408095404979</v>
      </c>
      <c r="E495">
        <v>0</v>
      </c>
      <c r="F495">
        <f>Specification!$C$23*9.81*SIN((E495*PI()/180))</f>
        <v>0</v>
      </c>
      <c r="G495" s="2">
        <f>IF(J495=1,VLOOKUP(K495,RPM!$E$2:$H$62,3,FALSE)-F495-E495-D495,IF(J495=2,VLOOKUP(K495,RPM!$H$2:$K$62,3,FALSE)-F495-E495-D495,IF(J495=3,VLOOKUP(K495,RPM!$K$2:$N$62,3,FALSE)-F495-E495-D495)))</f>
        <v>841.20482812506748</v>
      </c>
      <c r="H495" s="2">
        <f>IF(J495=1,Specification!$I$14,IF(J495=2,Specification!$I$15,IF(J495=3,Specification!$I$16)))</f>
        <v>580.58318951778165</v>
      </c>
      <c r="I495">
        <f t="shared" si="73"/>
        <v>1.4488962879268892</v>
      </c>
      <c r="J495">
        <v>2</v>
      </c>
      <c r="K495">
        <f>IF(J495=1,VLOOKUP(B495,RPM!$F$2:$H$62,3,TRUE),IF(J495=2,VLOOKUP(B495,RPM!$I$2:$K$62,3,TRUE),IF(J495=3,VLOOKUP(B495,RPM!$L$2:$N$62,3,TRUE))))</f>
        <v>4000</v>
      </c>
      <c r="L495">
        <f t="shared" si="69"/>
        <v>50.093553300960721</v>
      </c>
      <c r="M495">
        <f t="shared" si="64"/>
        <v>0</v>
      </c>
      <c r="N495">
        <f>VLOOKUP(K495,RPM!$A$2:$D$62,4,FALSE)</f>
        <v>18.708375</v>
      </c>
      <c r="O495">
        <f>VLOOKUP(K495,RPM!$A$2:$D$62,3,FALSE)</f>
        <v>10.5</v>
      </c>
      <c r="P495">
        <f t="shared" si="65"/>
        <v>13.950835237500002</v>
      </c>
      <c r="Q495" cm="1">
        <f t="array" ref="Q495">_xlfn.XLOOKUP(O495,BSFC!$A$2:$A$24,_xlfn.XLOOKUP(K495,BSFC!$B$2:$O$2,BSFC!$B$2:$O$24,,-1),,-1)</f>
        <v>360</v>
      </c>
      <c r="R495">
        <f t="shared" si="66"/>
        <v>1.3950835237500001</v>
      </c>
      <c r="S495">
        <f t="shared" si="70"/>
        <v>4.2333718858760981E-4</v>
      </c>
      <c r="T495">
        <f t="shared" si="71"/>
        <v>0.15240138789153954</v>
      </c>
      <c r="U495">
        <f t="shared" si="72"/>
        <v>71.411183101667675</v>
      </c>
    </row>
    <row r="496" spans="1:21">
      <c r="A496">
        <f t="shared" si="67"/>
        <v>495</v>
      </c>
      <c r="B496">
        <f t="shared" si="68"/>
        <v>9.2331479931971838</v>
      </c>
      <c r="C496">
        <f>Specification!$G$29</f>
        <v>164.943378</v>
      </c>
      <c r="D496">
        <f>0.5*Specification!$K$4*Track!B496^2*Specification!$K$3*Specification!$K$2</f>
        <v>44.156339218166046</v>
      </c>
      <c r="E496">
        <v>0</v>
      </c>
      <c r="F496">
        <f>Specification!$C$23*9.81*SIN((E496*PI()/180))</f>
        <v>0</v>
      </c>
      <c r="G496" s="2">
        <f>IF(J496=1,VLOOKUP(K496,RPM!$E$2:$H$62,3,FALSE)-F496-E496-D496,IF(J496=2,VLOOKUP(K496,RPM!$H$2:$K$62,3,FALSE)-F496-E496-D496,IF(J496=3,VLOOKUP(K496,RPM!$K$2:$N$62,3,FALSE)-F496-E496-D496)))</f>
        <v>842.78354939331848</v>
      </c>
      <c r="H496" s="2">
        <f>IF(J496=1,Specification!$I$14,IF(J496=2,Specification!$I$15,IF(J496=3,Specification!$I$16)))</f>
        <v>580.58318951778165</v>
      </c>
      <c r="I496">
        <f t="shared" si="73"/>
        <v>1.4516154869956088</v>
      </c>
      <c r="J496">
        <v>2</v>
      </c>
      <c r="K496">
        <f>IF(J496=1,VLOOKUP(B496,RPM!$F$2:$H$62,3,TRUE),IF(J496=2,VLOOKUP(B496,RPM!$I$2:$K$62,3,TRUE),IF(J496=3,VLOOKUP(B496,RPM!$L$2:$N$62,3,TRUE))))</f>
        <v>4100</v>
      </c>
      <c r="L496">
        <f t="shared" si="69"/>
        <v>50.200952010883874</v>
      </c>
      <c r="M496">
        <f t="shared" si="64"/>
        <v>0</v>
      </c>
      <c r="N496">
        <f>VLOOKUP(K496,RPM!$A$2:$D$62,4,FALSE)</f>
        <v>18.773560975609758</v>
      </c>
      <c r="O496">
        <f>VLOOKUP(K496,RPM!$A$2:$D$62,3,FALSE)</f>
        <v>10.8</v>
      </c>
      <c r="P496">
        <f t="shared" si="65"/>
        <v>13.999444419512198</v>
      </c>
      <c r="Q496" cm="1">
        <f t="array" ref="Q496">_xlfn.XLOOKUP(O496,BSFC!$A$2:$A$24,_xlfn.XLOOKUP(K496,BSFC!$B$2:$O$2,BSFC!$B$2:$O$24,,-1),,-1)</f>
        <v>360</v>
      </c>
      <c r="R496">
        <f t="shared" si="66"/>
        <v>1.3999444419512199</v>
      </c>
      <c r="S496">
        <f t="shared" si="70"/>
        <v>4.1764507508235945E-4</v>
      </c>
      <c r="T496">
        <f t="shared" si="71"/>
        <v>0.1503522270296494</v>
      </c>
      <c r="U496">
        <f t="shared" si="72"/>
        <v>71.561535328697317</v>
      </c>
    </row>
    <row r="497" spans="1:21">
      <c r="A497">
        <f t="shared" si="67"/>
        <v>496</v>
      </c>
      <c r="B497">
        <f t="shared" si="68"/>
        <v>9.3890496238049774</v>
      </c>
      <c r="C497">
        <f>Specification!$G$29</f>
        <v>164.943378</v>
      </c>
      <c r="D497">
        <f>0.5*Specification!$K$4*Track!B497^2*Specification!$K$3*Specification!$K$2</f>
        <v>45.660087195760134</v>
      </c>
      <c r="E497">
        <v>0</v>
      </c>
      <c r="F497">
        <f>Specification!$C$23*9.81*SIN((E497*PI()/180))</f>
        <v>0</v>
      </c>
      <c r="G497" s="2">
        <f>IF(J497=1,VLOOKUP(K497,RPM!$E$2:$H$62,3,FALSE)-F497-E497-D497,IF(J497=2,VLOOKUP(K497,RPM!$H$2:$K$62,3,FALSE)-F497-E497-D497,IF(J497=3,VLOOKUP(K497,RPM!$K$2:$N$62,3,FALSE)-F497-E497-D497)))</f>
        <v>844.21280369287888</v>
      </c>
      <c r="H497" s="2">
        <f>IF(J497=1,Specification!$I$14,IF(J497=2,Specification!$I$15,IF(J497=3,Specification!$I$16)))</f>
        <v>580.58318951778165</v>
      </c>
      <c r="I497">
        <f t="shared" si="73"/>
        <v>1.4540772432527054</v>
      </c>
      <c r="J497">
        <v>2</v>
      </c>
      <c r="K497">
        <f>IF(J497=1,VLOOKUP(B497,RPM!$F$2:$H$62,3,TRUE),IF(J497=2,VLOOKUP(B497,RPM!$I$2:$K$62,3,TRUE),IF(J497=3,VLOOKUP(B497,RPM!$L$2:$N$62,3,TRUE))))</f>
        <v>4200</v>
      </c>
      <c r="L497">
        <f t="shared" si="69"/>
        <v>50.306594859686079</v>
      </c>
      <c r="M497">
        <f t="shared" si="64"/>
        <v>0</v>
      </c>
      <c r="N497">
        <f>VLOOKUP(K497,RPM!$A$2:$D$62,4,FALSE)</f>
        <v>18.835642857142858</v>
      </c>
      <c r="O497">
        <f>VLOOKUP(K497,RPM!$A$2:$D$62,3,FALSE)</f>
        <v>11.1</v>
      </c>
      <c r="P497">
        <f t="shared" si="65"/>
        <v>14.045738878571429</v>
      </c>
      <c r="Q497" cm="1">
        <f t="array" ref="Q497">_xlfn.XLOOKUP(O497,BSFC!$A$2:$A$24,_xlfn.XLOOKUP(K497,BSFC!$B$2:$O$2,BSFC!$B$2:$O$24,,-1),,-1)</f>
        <v>340</v>
      </c>
      <c r="R497">
        <f t="shared" si="66"/>
        <v>1.3265420051984127</v>
      </c>
      <c r="S497">
        <f t="shared" si="70"/>
        <v>4.1217551907338153E-4</v>
      </c>
      <c r="T497">
        <f t="shared" si="71"/>
        <v>0.14013967648494971</v>
      </c>
      <c r="U497">
        <f t="shared" si="72"/>
        <v>71.701675005182267</v>
      </c>
    </row>
    <row r="498" spans="1:21">
      <c r="A498">
        <f t="shared" si="67"/>
        <v>497</v>
      </c>
      <c r="B498">
        <f t="shared" si="68"/>
        <v>9.5426624861606513</v>
      </c>
      <c r="C498">
        <f>Specification!$G$29</f>
        <v>164.943378</v>
      </c>
      <c r="D498">
        <f>0.5*Specification!$K$4*Track!B498^2*Specification!$K$3*Specification!$K$2</f>
        <v>47.166385339721344</v>
      </c>
      <c r="E498">
        <v>0</v>
      </c>
      <c r="F498">
        <f>Specification!$C$23*9.81*SIN((E498*PI()/180))</f>
        <v>0</v>
      </c>
      <c r="G498" s="2">
        <f>IF(J498=1,VLOOKUP(K498,RPM!$E$2:$H$62,3,FALSE)-F498-E498-D498,IF(J498=2,VLOOKUP(K498,RPM!$H$2:$K$62,3,FALSE)-F498-E498-D498,IF(J498=3,VLOOKUP(K498,RPM!$K$2:$N$62,3,FALSE)-F498-E498-D498)))</f>
        <v>845.50308911550655</v>
      </c>
      <c r="H498" s="2">
        <f>IF(J498=1,Specification!$I$14,IF(J498=2,Specification!$I$15,IF(J498=3,Specification!$I$16)))</f>
        <v>580.58318951778165</v>
      </c>
      <c r="I498">
        <f t="shared" si="73"/>
        <v>1.4562996386749691</v>
      </c>
      <c r="J498">
        <v>2</v>
      </c>
      <c r="K498">
        <f>IF(J498=1,VLOOKUP(B498,RPM!$F$2:$H$62,3,TRUE),IF(J498=2,VLOOKUP(B498,RPM!$I$2:$K$62,3,TRUE),IF(J498=3,VLOOKUP(B498,RPM!$L$2:$N$62,3,TRUE))))</f>
        <v>4300</v>
      </c>
      <c r="L498">
        <f t="shared" si="69"/>
        <v>50.410562616652214</v>
      </c>
      <c r="M498">
        <f t="shared" si="64"/>
        <v>0</v>
      </c>
      <c r="N498">
        <f>VLOOKUP(K498,RPM!$A$2:$D$62,4,FALSE)</f>
        <v>18.894837209302327</v>
      </c>
      <c r="O498">
        <f>VLOOKUP(K498,RPM!$A$2:$D$62,3,FALSE)</f>
        <v>11.4</v>
      </c>
      <c r="P498">
        <f t="shared" si="65"/>
        <v>14.089880106976747</v>
      </c>
      <c r="Q498" cm="1">
        <f t="array" ref="Q498">_xlfn.XLOOKUP(O498,BSFC!$A$2:$A$24,_xlfn.XLOOKUP(K498,BSFC!$B$2:$O$2,BSFC!$B$2:$O$24,,-1),,-1)</f>
        <v>340</v>
      </c>
      <c r="R498">
        <f t="shared" si="66"/>
        <v>1.3307108989922483</v>
      </c>
      <c r="S498">
        <f t="shared" si="70"/>
        <v>4.0691478629003859E-4</v>
      </c>
      <c r="T498">
        <f t="shared" si="71"/>
        <v>0.13835102733861313</v>
      </c>
      <c r="U498">
        <f t="shared" si="72"/>
        <v>71.840026032520882</v>
      </c>
    </row>
    <row r="499" spans="1:21">
      <c r="A499">
        <f t="shared" si="67"/>
        <v>498</v>
      </c>
      <c r="B499">
        <f t="shared" si="68"/>
        <v>9.6940706930642779</v>
      </c>
      <c r="C499">
        <f>Specification!$G$29</f>
        <v>164.943378</v>
      </c>
      <c r="D499">
        <f>0.5*Specification!$K$4*Track!B499^2*Specification!$K$3*Specification!$K$2</f>
        <v>48.674985692946386</v>
      </c>
      <c r="E499">
        <v>0</v>
      </c>
      <c r="F499">
        <f>Specification!$C$23*9.81*SIN((E499*PI()/180))</f>
        <v>0</v>
      </c>
      <c r="G499" s="2">
        <f>IF(J499=1,VLOOKUP(K499,RPM!$E$2:$H$62,3,FALSE)-F499-E499-D499,IF(J499=2,VLOOKUP(K499,RPM!$H$2:$K$62,3,FALSE)-F499-E499-D499,IF(J499=3,VLOOKUP(K499,RPM!$K$2:$N$62,3,FALSE)-F499-E499-D499)))</f>
        <v>843.99448876228155</v>
      </c>
      <c r="H499" s="2">
        <f>IF(J499=1,Specification!$I$14,IF(J499=2,Specification!$I$15,IF(J499=3,Specification!$I$16)))</f>
        <v>580.58318951778165</v>
      </c>
      <c r="I499">
        <f t="shared" si="73"/>
        <v>1.4537012162947449</v>
      </c>
      <c r="J499">
        <v>2</v>
      </c>
      <c r="K499">
        <f>IF(J499=1,VLOOKUP(B499,RPM!$F$2:$H$62,3,TRUE),IF(J499=2,VLOOKUP(B499,RPM!$I$2:$K$62,3,TRUE),IF(J499=3,VLOOKUP(B499,RPM!$L$2:$N$62,3,TRUE))))</f>
        <v>4300</v>
      </c>
      <c r="L499">
        <f t="shared" si="69"/>
        <v>50.512932704759919</v>
      </c>
      <c r="M499">
        <f t="shared" si="64"/>
        <v>0</v>
      </c>
      <c r="N499">
        <f>VLOOKUP(K499,RPM!$A$2:$D$62,4,FALSE)</f>
        <v>18.894837209302327</v>
      </c>
      <c r="O499">
        <f>VLOOKUP(K499,RPM!$A$2:$D$62,3,FALSE)</f>
        <v>11.4</v>
      </c>
      <c r="P499">
        <f t="shared" si="65"/>
        <v>14.089880106976747</v>
      </c>
      <c r="Q499" cm="1">
        <f t="array" ref="Q499">_xlfn.XLOOKUP(O499,BSFC!$A$2:$A$24,_xlfn.XLOOKUP(K499,BSFC!$B$2:$O$2,BSFC!$B$2:$O$24,,-1),,-1)</f>
        <v>340</v>
      </c>
      <c r="R499">
        <f t="shared" si="66"/>
        <v>1.3307108989922483</v>
      </c>
      <c r="S499">
        <f t="shared" si="70"/>
        <v>4.0066174110505722E-4</v>
      </c>
      <c r="T499">
        <f t="shared" si="71"/>
        <v>0.13622499197571947</v>
      </c>
      <c r="U499">
        <f t="shared" si="72"/>
        <v>71.976251024496605</v>
      </c>
    </row>
    <row r="500" spans="1:21">
      <c r="A500">
        <f t="shared" si="67"/>
        <v>499</v>
      </c>
      <c r="B500">
        <f t="shared" si="68"/>
        <v>9.8428862146586464</v>
      </c>
      <c r="C500">
        <f>Specification!$G$29</f>
        <v>164.943378</v>
      </c>
      <c r="D500">
        <f>0.5*Specification!$K$4*Track!B500^2*Specification!$K$3*Specification!$K$2</f>
        <v>50.180894305531957</v>
      </c>
      <c r="E500">
        <v>0</v>
      </c>
      <c r="F500">
        <f>Specification!$C$23*9.81*SIN((E500*PI()/180))</f>
        <v>0</v>
      </c>
      <c r="G500" s="2">
        <f>IF(J500=1,VLOOKUP(K500,RPM!$E$2:$H$62,3,FALSE)-F500-E500-D500,IF(J500=2,VLOOKUP(K500,RPM!$H$2:$K$62,3,FALSE)-F500-E500-D500,IF(J500=3,VLOOKUP(K500,RPM!$K$2:$N$62,3,FALSE)-F500-E500-D500)))</f>
        <v>845.15804628143997</v>
      </c>
      <c r="H500" s="2">
        <f>IF(J500=1,Specification!$I$14,IF(J500=2,Specification!$I$15,IF(J500=3,Specification!$I$16)))</f>
        <v>580.58318951778165</v>
      </c>
      <c r="I500">
        <f t="shared" si="73"/>
        <v>1.4557053348089666</v>
      </c>
      <c r="J500">
        <v>2</v>
      </c>
      <c r="K500">
        <f>IF(J500=1,VLOOKUP(B500,RPM!$F$2:$H$62,3,TRUE),IF(J500=2,VLOOKUP(B500,RPM!$I$2:$K$62,3,TRUE),IF(J500=3,VLOOKUP(B500,RPM!$L$2:$N$62,3,TRUE))))</f>
        <v>4400</v>
      </c>
      <c r="L500">
        <f t="shared" si="69"/>
        <v>50.613776912563161</v>
      </c>
      <c r="M500">
        <f t="shared" si="64"/>
        <v>0</v>
      </c>
      <c r="N500">
        <f>VLOOKUP(K500,RPM!$A$2:$D$62,4,FALSE)</f>
        <v>18.951340909090909</v>
      </c>
      <c r="O500">
        <f>VLOOKUP(K500,RPM!$A$2:$D$62,3,FALSE)</f>
        <v>11.7</v>
      </c>
      <c r="P500">
        <f t="shared" si="65"/>
        <v>14.132014915909092</v>
      </c>
      <c r="Q500" cm="1">
        <f t="array" ref="Q500">_xlfn.XLOOKUP(O500,BSFC!$A$2:$A$24,_xlfn.XLOOKUP(K500,BSFC!$B$2:$O$2,BSFC!$B$2:$O$24,,-1),,-1)</f>
        <v>340</v>
      </c>
      <c r="R500">
        <f t="shared" si="66"/>
        <v>1.3346902976136366</v>
      </c>
      <c r="S500">
        <f t="shared" si="70"/>
        <v>3.9586995801623533E-4</v>
      </c>
      <c r="T500">
        <f t="shared" si="71"/>
        <v>0.13459578572552</v>
      </c>
      <c r="U500">
        <f t="shared" si="72"/>
        <v>72.110846810222128</v>
      </c>
    </row>
    <row r="501" spans="1:21">
      <c r="A501">
        <f t="shared" si="67"/>
        <v>500</v>
      </c>
      <c r="B501">
        <f t="shared" si="68"/>
        <v>9.9896856659424049</v>
      </c>
      <c r="C501">
        <f>Specification!$G$29</f>
        <v>164.943378</v>
      </c>
      <c r="D501">
        <f>0.5*Specification!$K$4*Track!B501^2*Specification!$K$3*Specification!$K$2</f>
        <v>51.688879011400935</v>
      </c>
      <c r="E501">
        <v>0</v>
      </c>
      <c r="F501">
        <f>Specification!$C$23*9.81*SIN((E501*PI()/180))</f>
        <v>0</v>
      </c>
      <c r="G501" s="2">
        <f>IF(J501=1,VLOOKUP(K501,RPM!$E$2:$H$62,3,FALSE)-F501-E501-D501,IF(J501=2,VLOOKUP(K501,RPM!$H$2:$K$62,3,FALSE)-F501-E501-D501,IF(J501=3,VLOOKUP(K501,RPM!$K$2:$N$62,3,FALSE)-F501-E501-D501)))</f>
        <v>846.2008847681268</v>
      </c>
      <c r="H501" s="2">
        <f>IF(J501=1,Specification!$I$14,IF(J501=2,Specification!$I$15,IF(J501=3,Specification!$I$16)))</f>
        <v>580.58318951778165</v>
      </c>
      <c r="I501">
        <f t="shared" si="73"/>
        <v>1.457501526130925</v>
      </c>
      <c r="J501">
        <v>2</v>
      </c>
      <c r="K501">
        <f>IF(J501=1,VLOOKUP(B501,RPM!$F$2:$H$62,3,TRUE),IF(J501=2,VLOOKUP(B501,RPM!$I$2:$K$62,3,TRUE),IF(J501=3,VLOOKUP(B501,RPM!$L$2:$N$62,3,TRUE))))</f>
        <v>4500</v>
      </c>
      <c r="L501">
        <f t="shared" si="69"/>
        <v>50.713159637488687</v>
      </c>
      <c r="M501">
        <f t="shared" si="64"/>
        <v>0</v>
      </c>
      <c r="N501">
        <f>VLOOKUP(K501,RPM!$A$2:$D$62,4,FALSE)</f>
        <v>19.005333333333333</v>
      </c>
      <c r="O501">
        <f>VLOOKUP(K501,RPM!$A$2:$D$62,3,FALSE)</f>
        <v>12</v>
      </c>
      <c r="P501">
        <f t="shared" si="65"/>
        <v>14.172277066666666</v>
      </c>
      <c r="Q501" cm="1">
        <f t="array" ref="Q501">_xlfn.XLOOKUP(O501,BSFC!$A$2:$A$24,_xlfn.XLOOKUP(K501,BSFC!$B$2:$O$2,BSFC!$B$2:$O$24,,-1),,-1)</f>
        <v>305</v>
      </c>
      <c r="R501">
        <f t="shared" si="66"/>
        <v>1.200706807037037</v>
      </c>
      <c r="S501">
        <f t="shared" si="70"/>
        <v>3.9124430924579879E-4</v>
      </c>
      <c r="T501">
        <f t="shared" si="71"/>
        <v>0.11932951431996863</v>
      </c>
      <c r="U501">
        <f t="shared" si="72"/>
        <v>72.2301763245421</v>
      </c>
    </row>
    <row r="502" spans="1:21">
      <c r="A502">
        <f t="shared" si="67"/>
        <v>501</v>
      </c>
      <c r="B502">
        <f t="shared" si="68"/>
        <v>10.134536139192409</v>
      </c>
      <c r="C502">
        <f>Specification!$G$29</f>
        <v>164.943378</v>
      </c>
      <c r="D502">
        <f>0.5*Specification!$K$4*Track!B502^2*Specification!$K$3*Specification!$K$2</f>
        <v>53.198724415982447</v>
      </c>
      <c r="E502">
        <v>0</v>
      </c>
      <c r="F502">
        <f>Specification!$C$23*9.81*SIN((E502*PI()/180))</f>
        <v>0</v>
      </c>
      <c r="G502" s="2">
        <f>IF(J502=1,VLOOKUP(K502,RPM!$E$2:$H$62,3,FALSE)-F502-E502-D502,IF(J502=2,VLOOKUP(K502,RPM!$H$2:$K$62,3,FALSE)-F502-E502-D502,IF(J502=3,VLOOKUP(K502,RPM!$K$2:$N$62,3,FALSE)-F502-E502-D502)))</f>
        <v>844.6910393635452</v>
      </c>
      <c r="H502" s="2">
        <f>IF(J502=1,Specification!$I$14,IF(J502=2,Specification!$I$15,IF(J502=3,Specification!$I$16)))</f>
        <v>580.58318951778165</v>
      </c>
      <c r="I502">
        <f t="shared" si="73"/>
        <v>1.4549009592667075</v>
      </c>
      <c r="J502">
        <v>2</v>
      </c>
      <c r="K502">
        <f>IF(J502=1,VLOOKUP(B502,RPM!$F$2:$H$62,3,TRUE),IF(J502=2,VLOOKUP(B502,RPM!$I$2:$K$62,3,TRUE),IF(J502=3,VLOOKUP(B502,RPM!$L$2:$N$62,3,TRUE))))</f>
        <v>4500</v>
      </c>
      <c r="L502">
        <f t="shared" si="69"/>
        <v>50.811143000891278</v>
      </c>
      <c r="M502">
        <f t="shared" si="64"/>
        <v>0</v>
      </c>
      <c r="N502">
        <f>VLOOKUP(K502,RPM!$A$2:$D$62,4,FALSE)</f>
        <v>19.005333333333333</v>
      </c>
      <c r="O502">
        <f>VLOOKUP(K502,RPM!$A$2:$D$62,3,FALSE)</f>
        <v>12</v>
      </c>
      <c r="P502">
        <f t="shared" si="65"/>
        <v>14.172277066666666</v>
      </c>
      <c r="Q502" cm="1">
        <f t="array" ref="Q502">_xlfn.XLOOKUP(O502,BSFC!$A$2:$A$24,_xlfn.XLOOKUP(K502,BSFC!$B$2:$O$2,BSFC!$B$2:$O$24,,-1),,-1)</f>
        <v>305</v>
      </c>
      <c r="R502">
        <f t="shared" si="66"/>
        <v>1.200706807037037</v>
      </c>
      <c r="S502">
        <f t="shared" si="70"/>
        <v>3.8573538168483446E-4</v>
      </c>
      <c r="T502">
        <f t="shared" si="71"/>
        <v>0.11764929141387451</v>
      </c>
      <c r="U502">
        <f t="shared" si="72"/>
        <v>72.347825615955969</v>
      </c>
    </row>
    <row r="503" spans="1:21">
      <c r="A503">
        <f t="shared" si="67"/>
        <v>502</v>
      </c>
      <c r="B503">
        <f t="shared" si="68"/>
        <v>10.277092228599022</v>
      </c>
      <c r="C503">
        <f>Specification!$G$29</f>
        <v>164.943378</v>
      </c>
      <c r="D503">
        <f>0.5*Specification!$K$4*Track!B503^2*Specification!$K$3*Specification!$K$2</f>
        <v>54.705875858424761</v>
      </c>
      <c r="E503">
        <v>0</v>
      </c>
      <c r="F503">
        <f>Specification!$C$23*9.81*SIN((E503*PI()/180))</f>
        <v>0</v>
      </c>
      <c r="G503" s="2">
        <f>IF(J503=1,VLOOKUP(K503,RPM!$E$2:$H$62,3,FALSE)-F503-E503-D503,IF(J503=2,VLOOKUP(K503,RPM!$H$2:$K$62,3,FALSE)-F503-E503-D503,IF(J503=3,VLOOKUP(K503,RPM!$K$2:$N$62,3,FALSE)-F503-E503-D503)))</f>
        <v>852.94355926653247</v>
      </c>
      <c r="H503" s="2">
        <f>IF(J503=1,Specification!$I$14,IF(J503=2,Specification!$I$15,IF(J503=3,Specification!$I$16)))</f>
        <v>580.58318951778165</v>
      </c>
      <c r="I503">
        <f t="shared" si="73"/>
        <v>1.4691151495016015</v>
      </c>
      <c r="J503">
        <v>2</v>
      </c>
      <c r="K503">
        <f>IF(J503=1,VLOOKUP(B503,RPM!$F$2:$H$62,3,TRUE),IF(J503=2,VLOOKUP(B503,RPM!$I$2:$K$62,3,TRUE),IF(J503=3,VLOOKUP(B503,RPM!$L$2:$N$62,3,TRUE))))</f>
        <v>4600</v>
      </c>
      <c r="L503">
        <f t="shared" si="69"/>
        <v>50.907779311607165</v>
      </c>
      <c r="M503">
        <f t="shared" si="64"/>
        <v>0</v>
      </c>
      <c r="N503">
        <f>VLOOKUP(K503,RPM!$A$2:$D$62,4,FALSE)</f>
        <v>19.211913043478262</v>
      </c>
      <c r="O503">
        <f>VLOOKUP(K503,RPM!$A$2:$D$62,3,FALSE)</f>
        <v>12.4</v>
      </c>
      <c r="P503">
        <f t="shared" si="65"/>
        <v>14.326323556521741</v>
      </c>
      <c r="Q503" cm="1">
        <f t="array" ref="Q503">_xlfn.XLOOKUP(O503,BSFC!$A$2:$A$24,_xlfn.XLOOKUP(K503,BSFC!$B$2:$O$2,BSFC!$B$2:$O$24,,-1),,-1)</f>
        <v>305</v>
      </c>
      <c r="R503">
        <f t="shared" si="66"/>
        <v>1.2137579679830919</v>
      </c>
      <c r="S503">
        <f t="shared" si="70"/>
        <v>3.8456751517343494E-4</v>
      </c>
      <c r="T503">
        <f t="shared" si="71"/>
        <v>0.11729309212789765</v>
      </c>
      <c r="U503">
        <f t="shared" si="72"/>
        <v>72.465118708083864</v>
      </c>
    </row>
    <row r="504" spans="1:21">
      <c r="A504">
        <f t="shared" si="67"/>
        <v>503</v>
      </c>
      <c r="B504">
        <f t="shared" si="68"/>
        <v>10.419062096663673</v>
      </c>
      <c r="C504">
        <f>Specification!$G$29</f>
        <v>164.943378</v>
      </c>
      <c r="D504">
        <f>0.5*Specification!$K$4*Track!B504^2*Specification!$K$3*Specification!$K$2</f>
        <v>56.227751971422286</v>
      </c>
      <c r="E504">
        <v>0</v>
      </c>
      <c r="F504">
        <f>Specification!$C$23*9.81*SIN((E504*PI()/180))</f>
        <v>0</v>
      </c>
      <c r="G504" s="2">
        <f>IF(J504=1,VLOOKUP(K504,RPM!$E$2:$H$62,3,FALSE)-F504-E504-D504,IF(J504=2,VLOOKUP(K504,RPM!$H$2:$K$62,3,FALSE)-F504-E504-D504,IF(J504=3,VLOOKUP(K504,RPM!$K$2:$N$62,3,FALSE)-F504-E504-D504)))</f>
        <v>860.76604933532906</v>
      </c>
      <c r="H504" s="2">
        <f>IF(J504=1,Specification!$I$14,IF(J504=2,Specification!$I$15,IF(J504=3,Specification!$I$16)))</f>
        <v>580.58318951778165</v>
      </c>
      <c r="I504">
        <f t="shared" si="73"/>
        <v>1.4825886537470376</v>
      </c>
      <c r="J504">
        <v>2</v>
      </c>
      <c r="K504">
        <f>IF(J504=1,VLOOKUP(B504,RPM!$F$2:$H$62,3,TRUE),IF(J504=2,VLOOKUP(B504,RPM!$I$2:$K$62,3,TRUE),IF(J504=3,VLOOKUP(B504,RPM!$L$2:$N$62,3,TRUE))))</f>
        <v>4700</v>
      </c>
      <c r="L504">
        <f t="shared" si="69"/>
        <v>51.0031106438622</v>
      </c>
      <c r="M504">
        <f t="shared" si="64"/>
        <v>0</v>
      </c>
      <c r="N504">
        <f>VLOOKUP(K504,RPM!$A$2:$D$62,4,FALSE)</f>
        <v>19.409702127659575</v>
      </c>
      <c r="O504">
        <f>VLOOKUP(K504,RPM!$A$2:$D$62,3,FALSE)</f>
        <v>12.8</v>
      </c>
      <c r="P504">
        <f t="shared" si="65"/>
        <v>14.473814876595746</v>
      </c>
      <c r="Q504" cm="1">
        <f t="array" ref="Q504">_xlfn.XLOOKUP(O504,BSFC!$A$2:$A$24,_xlfn.XLOOKUP(K504,BSFC!$B$2:$O$2,BSFC!$B$2:$O$24,,-1),,-1)</f>
        <v>305</v>
      </c>
      <c r="R504">
        <f t="shared" si="66"/>
        <v>1.2262537603782506</v>
      </c>
      <c r="S504">
        <f t="shared" si="70"/>
        <v>3.8328001527739681E-4</v>
      </c>
      <c r="T504">
        <f t="shared" si="71"/>
        <v>0.11690040465960602</v>
      </c>
      <c r="U504">
        <f t="shared" si="72"/>
        <v>72.582019112743467</v>
      </c>
    </row>
    <row r="505" spans="1:21">
      <c r="A505">
        <f t="shared" si="67"/>
        <v>504</v>
      </c>
      <c r="B505">
        <f t="shared" si="68"/>
        <v>10.56039924821158</v>
      </c>
      <c r="C505">
        <f>Specification!$G$29</f>
        <v>164.943378</v>
      </c>
      <c r="D505">
        <f>0.5*Specification!$K$4*Track!B505^2*Specification!$K$3*Specification!$K$2</f>
        <v>57.763585468411428</v>
      </c>
      <c r="E505">
        <v>0</v>
      </c>
      <c r="F505">
        <f>Specification!$C$23*9.81*SIN((E505*PI()/180))</f>
        <v>0</v>
      </c>
      <c r="G505" s="2">
        <f>IF(J505=1,VLOOKUP(K505,RPM!$E$2:$H$62,3,FALSE)-F505-E505-D505,IF(J505=2,VLOOKUP(K505,RPM!$H$2:$K$62,3,FALSE)-F505-E505-D505,IF(J505=3,VLOOKUP(K505,RPM!$K$2:$N$62,3,FALSE)-F505-E505-D505)))</f>
        <v>859.23021583833997</v>
      </c>
      <c r="H505" s="2">
        <f>IF(J505=1,Specification!$I$14,IF(J505=2,Specification!$I$15,IF(J505=3,Specification!$I$16)))</f>
        <v>580.58318951778165</v>
      </c>
      <c r="I505">
        <f t="shared" si="73"/>
        <v>1.4799433248351468</v>
      </c>
      <c r="J505">
        <v>2</v>
      </c>
      <c r="K505">
        <f>IF(J505=1,VLOOKUP(B505,RPM!$F$2:$H$62,3,TRUE),IF(J505=2,VLOOKUP(B505,RPM!$I$2:$K$62,3,TRUE),IF(J505=3,VLOOKUP(B505,RPM!$L$2:$N$62,3,TRUE))))</f>
        <v>4700</v>
      </c>
      <c r="L505">
        <f t="shared" si="69"/>
        <v>51.097183925423494</v>
      </c>
      <c r="M505">
        <f t="shared" si="64"/>
        <v>0</v>
      </c>
      <c r="N505">
        <f>VLOOKUP(K505,RPM!$A$2:$D$62,4,FALSE)</f>
        <v>19.409702127659575</v>
      </c>
      <c r="O505">
        <f>VLOOKUP(K505,RPM!$A$2:$D$62,3,FALSE)</f>
        <v>12.8</v>
      </c>
      <c r="P505">
        <f t="shared" si="65"/>
        <v>14.473814876595746</v>
      </c>
      <c r="Q505" cm="1">
        <f t="array" ref="Q505">_xlfn.XLOOKUP(O505,BSFC!$A$2:$A$24,_xlfn.XLOOKUP(K505,BSFC!$B$2:$O$2,BSFC!$B$2:$O$24,,-1),,-1)</f>
        <v>305</v>
      </c>
      <c r="R505">
        <f t="shared" si="66"/>
        <v>1.2262537603782506</v>
      </c>
      <c r="S505">
        <f t="shared" si="70"/>
        <v>3.782220172644518E-4</v>
      </c>
      <c r="T505">
        <f t="shared" si="71"/>
        <v>0.1153577152656578</v>
      </c>
      <c r="U505">
        <f t="shared" si="72"/>
        <v>72.697376828009126</v>
      </c>
    </row>
    <row r="506" spans="1:21">
      <c r="A506">
        <f t="shared" si="67"/>
        <v>505</v>
      </c>
      <c r="B506">
        <f t="shared" si="68"/>
        <v>10.699622373303555</v>
      </c>
      <c r="C506">
        <f>Specification!$G$29</f>
        <v>164.943378</v>
      </c>
      <c r="D506">
        <f>0.5*Specification!$K$4*Track!B506^2*Specification!$K$3*Specification!$K$2</f>
        <v>59.296678633655027</v>
      </c>
      <c r="E506">
        <v>0</v>
      </c>
      <c r="F506">
        <f>Specification!$C$23*9.81*SIN((E506*PI()/180))</f>
        <v>0</v>
      </c>
      <c r="G506" s="2">
        <f>IF(J506=1,VLOOKUP(K506,RPM!$E$2:$H$62,3,FALSE)-F506-E506-D506,IF(J506=2,VLOOKUP(K506,RPM!$H$2:$K$62,3,FALSE)-F506-E506-D506,IF(J506=3,VLOOKUP(K506,RPM!$K$2:$N$62,3,FALSE)-F506-E506-D506)))</f>
        <v>866.65214026398269</v>
      </c>
      <c r="H506" s="2">
        <f>IF(J506=1,Specification!$I$14,IF(J506=2,Specification!$I$15,IF(J506=3,Specification!$I$16)))</f>
        <v>580.58318951778165</v>
      </c>
      <c r="I506">
        <f t="shared" si="73"/>
        <v>1.4927268923921186</v>
      </c>
      <c r="J506">
        <v>2</v>
      </c>
      <c r="K506">
        <f>IF(J506=1,VLOOKUP(B506,RPM!$F$2:$H$62,3,TRUE),IF(J506=2,VLOOKUP(B506,RPM!$I$2:$K$62,3,TRUE),IF(J506=3,VLOOKUP(B506,RPM!$L$2:$N$62,3,TRUE))))</f>
        <v>4800</v>
      </c>
      <c r="L506">
        <f t="shared" si="69"/>
        <v>51.190043666123408</v>
      </c>
      <c r="M506">
        <f t="shared" si="64"/>
        <v>0</v>
      </c>
      <c r="N506">
        <f>VLOOKUP(K506,RPM!$A$2:$D$62,4,FALSE)</f>
        <v>19.599249999999998</v>
      </c>
      <c r="O506">
        <f>VLOOKUP(K506,RPM!$A$2:$D$62,3,FALSE)</f>
        <v>13.2</v>
      </c>
      <c r="P506">
        <f t="shared" si="65"/>
        <v>14.615160724999999</v>
      </c>
      <c r="Q506" cm="1">
        <f t="array" ref="Q506">_xlfn.XLOOKUP(O506,BSFC!$A$2:$A$24,_xlfn.XLOOKUP(K506,BSFC!$B$2:$O$2,BSFC!$B$2:$O$24,,-1),,-1)</f>
        <v>280</v>
      </c>
      <c r="R506">
        <f t="shared" si="66"/>
        <v>1.1367347230555553</v>
      </c>
      <c r="S506">
        <f t="shared" si="70"/>
        <v>3.7698889866974304E-4</v>
      </c>
      <c r="T506">
        <f t="shared" si="71"/>
        <v>0.10555689162752804</v>
      </c>
      <c r="U506">
        <f t="shared" si="72"/>
        <v>72.802933719636655</v>
      </c>
    </row>
    <row r="507" spans="1:21">
      <c r="A507">
        <f t="shared" si="67"/>
        <v>506</v>
      </c>
      <c r="B507">
        <f t="shared" si="68"/>
        <v>10.83823660546688</v>
      </c>
      <c r="C507">
        <f>Specification!$G$29</f>
        <v>164.943378</v>
      </c>
      <c r="D507">
        <f>0.5*Specification!$K$4*Track!B507^2*Specification!$K$3*Specification!$K$2</f>
        <v>60.843014468209105</v>
      </c>
      <c r="E507">
        <v>0</v>
      </c>
      <c r="F507">
        <f>Specification!$C$23*9.81*SIN((E507*PI()/180))</f>
        <v>0</v>
      </c>
      <c r="G507" s="2">
        <f>IF(J507=1,VLOOKUP(K507,RPM!$E$2:$H$62,3,FALSE)-F507-E507-D507,IF(J507=2,VLOOKUP(K507,RPM!$H$2:$K$62,3,FALSE)-F507-E507-D507,IF(J507=3,VLOOKUP(K507,RPM!$K$2:$N$62,3,FALSE)-F507-E507-D507)))</f>
        <v>865.10580442942864</v>
      </c>
      <c r="H507" s="2">
        <f>IF(J507=1,Specification!$I$14,IF(J507=2,Specification!$I$15,IF(J507=3,Specification!$I$16)))</f>
        <v>580.58318951778165</v>
      </c>
      <c r="I507">
        <f t="shared" si="73"/>
        <v>1.4900634741904335</v>
      </c>
      <c r="J507">
        <v>2</v>
      </c>
      <c r="K507">
        <f>IF(J507=1,VLOOKUP(B507,RPM!$F$2:$H$62,3,TRUE),IF(J507=2,VLOOKUP(B507,RPM!$I$2:$K$62,3,TRUE),IF(J507=3,VLOOKUP(B507,RPM!$L$2:$N$62,3,TRUE))))</f>
        <v>4800</v>
      </c>
      <c r="L507">
        <f t="shared" si="69"/>
        <v>51.281731712752965</v>
      </c>
      <c r="M507">
        <f t="shared" si="64"/>
        <v>0</v>
      </c>
      <c r="N507">
        <f>VLOOKUP(K507,RPM!$A$2:$D$62,4,FALSE)</f>
        <v>19.599249999999998</v>
      </c>
      <c r="O507">
        <f>VLOOKUP(K507,RPM!$A$2:$D$62,3,FALSE)</f>
        <v>13.2</v>
      </c>
      <c r="P507">
        <f t="shared" si="65"/>
        <v>14.615160724999999</v>
      </c>
      <c r="Q507" cm="1">
        <f t="array" ref="Q507">_xlfn.XLOOKUP(O507,BSFC!$A$2:$A$24,_xlfn.XLOOKUP(K507,BSFC!$B$2:$O$2,BSFC!$B$2:$O$24,,-1),,-1)</f>
        <v>280</v>
      </c>
      <c r="R507">
        <f t="shared" si="66"/>
        <v>1.1367347230555553</v>
      </c>
      <c r="S507">
        <f t="shared" si="70"/>
        <v>3.7223209390340692E-4</v>
      </c>
      <c r="T507">
        <f t="shared" si="71"/>
        <v>0.10422498629295394</v>
      </c>
      <c r="U507">
        <f t="shared" si="72"/>
        <v>72.907158705929604</v>
      </c>
    </row>
    <row r="508" spans="1:21">
      <c r="A508">
        <f t="shared" si="67"/>
        <v>507</v>
      </c>
      <c r="B508">
        <f t="shared" si="68"/>
        <v>10.974857614769457</v>
      </c>
      <c r="C508">
        <f>Specification!$G$29</f>
        <v>164.943378</v>
      </c>
      <c r="D508">
        <f>0.5*Specification!$K$4*Track!B508^2*Specification!$K$3*Specification!$K$2</f>
        <v>62.386591232079411</v>
      </c>
      <c r="E508">
        <v>0</v>
      </c>
      <c r="F508">
        <f>Specification!$C$23*9.81*SIN((E508*PI()/180))</f>
        <v>0</v>
      </c>
      <c r="G508" s="2">
        <f>IF(J508=1,VLOOKUP(K508,RPM!$E$2:$H$62,3,FALSE)-F508-E508-D508,IF(J508=2,VLOOKUP(K508,RPM!$H$2:$K$62,3,FALSE)-F508-E508-D508,IF(J508=3,VLOOKUP(K508,RPM!$K$2:$N$62,3,FALSE)-F508-E508-D508)))</f>
        <v>872.15173433436757</v>
      </c>
      <c r="H508" s="2">
        <f>IF(J508=1,Specification!$I$14,IF(J508=2,Specification!$I$15,IF(J508=3,Specification!$I$16)))</f>
        <v>580.58318951778165</v>
      </c>
      <c r="I508">
        <f t="shared" si="73"/>
        <v>1.5021994265089826</v>
      </c>
      <c r="J508">
        <v>2</v>
      </c>
      <c r="K508">
        <f>IF(J508=1,VLOOKUP(B508,RPM!$F$2:$H$62,3,TRUE),IF(J508=2,VLOOKUP(B508,RPM!$I$2:$K$62,3,TRUE),IF(J508=3,VLOOKUP(B508,RPM!$L$2:$N$62,3,TRUE))))</f>
        <v>4900</v>
      </c>
      <c r="L508">
        <f t="shared" si="69"/>
        <v>51.372287846307358</v>
      </c>
      <c r="M508">
        <f t="shared" si="64"/>
        <v>0</v>
      </c>
      <c r="N508">
        <f>VLOOKUP(K508,RPM!$A$2:$D$62,4,FALSE)</f>
        <v>19.781061224489797</v>
      </c>
      <c r="O508">
        <f>VLOOKUP(K508,RPM!$A$2:$D$62,3,FALSE)</f>
        <v>13.6</v>
      </c>
      <c r="P508">
        <f t="shared" si="65"/>
        <v>14.750737355102043</v>
      </c>
      <c r="Q508" cm="1">
        <f t="array" ref="Q508">_xlfn.XLOOKUP(O508,BSFC!$A$2:$A$24,_xlfn.XLOOKUP(K508,BSFC!$B$2:$O$2,BSFC!$B$2:$O$24,,-1),,-1)</f>
        <v>280</v>
      </c>
      <c r="R508">
        <f t="shared" si="66"/>
        <v>1.1472795720634923</v>
      </c>
      <c r="S508">
        <f t="shared" si="70"/>
        <v>3.7104715054288989E-4</v>
      </c>
      <c r="T508">
        <f t="shared" si="71"/>
        <v>0.10389320215200917</v>
      </c>
      <c r="U508">
        <f t="shared" si="72"/>
        <v>73.011051908081612</v>
      </c>
    </row>
    <row r="509" spans="1:21">
      <c r="A509">
        <f t="shared" si="67"/>
        <v>508</v>
      </c>
      <c r="B509">
        <f t="shared" si="68"/>
        <v>11.11089098666174</v>
      </c>
      <c r="C509">
        <f>Specification!$G$29</f>
        <v>164.943378</v>
      </c>
      <c r="D509">
        <f>0.5*Specification!$K$4*Track!B509^2*Specification!$K$3*Specification!$K$2</f>
        <v>63.942739791937491</v>
      </c>
      <c r="E509">
        <v>0</v>
      </c>
      <c r="F509">
        <f>Specification!$C$23*9.81*SIN((E509*PI()/180))</f>
        <v>0</v>
      </c>
      <c r="G509" s="2">
        <f>IF(J509=1,VLOOKUP(K509,RPM!$E$2:$H$62,3,FALSE)-F509-E509-D509,IF(J509=2,VLOOKUP(K509,RPM!$H$2:$K$62,3,FALSE)-F509-E509-D509,IF(J509=3,VLOOKUP(K509,RPM!$K$2:$N$62,3,FALSE)-F509-E509-D509)))</f>
        <v>878.84151217656643</v>
      </c>
      <c r="H509" s="2">
        <f>IF(J509=1,Specification!$I$14,IF(J509=2,Specification!$I$15,IF(J509=3,Specification!$I$16)))</f>
        <v>580.58318951778165</v>
      </c>
      <c r="I509">
        <f t="shared" si="73"/>
        <v>1.5137219403588156</v>
      </c>
      <c r="J509">
        <v>2</v>
      </c>
      <c r="K509">
        <f>IF(J509=1,VLOOKUP(B509,RPM!$F$2:$H$62,3,TRUE),IF(J509=2,VLOOKUP(B509,RPM!$I$2:$K$62,3,TRUE),IF(J509=3,VLOOKUP(B509,RPM!$L$2:$N$62,3,TRUE))))</f>
        <v>5000</v>
      </c>
      <c r="L509">
        <f t="shared" si="69"/>
        <v>51.461744508736828</v>
      </c>
      <c r="M509">
        <f t="shared" si="64"/>
        <v>0</v>
      </c>
      <c r="N509">
        <f>VLOOKUP(K509,RPM!$A$2:$D$62,4,FALSE)</f>
        <v>19.9556</v>
      </c>
      <c r="O509">
        <f>VLOOKUP(K509,RPM!$A$2:$D$62,3,FALSE)</f>
        <v>14</v>
      </c>
      <c r="P509">
        <f t="shared" si="65"/>
        <v>14.880890920000001</v>
      </c>
      <c r="Q509" cm="1">
        <f t="array" ref="Q509">_xlfn.XLOOKUP(O509,BSFC!$A$2:$A$24,_xlfn.XLOOKUP(K509,BSFC!$B$2:$O$2,BSFC!$B$2:$O$24,,-1),,-1)</f>
        <v>305</v>
      </c>
      <c r="R509">
        <f t="shared" si="66"/>
        <v>1.2607421473888889</v>
      </c>
      <c r="S509">
        <f t="shared" si="70"/>
        <v>3.6977634324450025E-4</v>
      </c>
      <c r="T509">
        <f t="shared" si="71"/>
        <v>0.11278178468957258</v>
      </c>
      <c r="U509">
        <f t="shared" si="72"/>
        <v>73.123833692771186</v>
      </c>
    </row>
    <row r="510" spans="1:21">
      <c r="A510">
        <f t="shared" si="67"/>
        <v>509</v>
      </c>
      <c r="B510">
        <f t="shared" si="68"/>
        <v>11.2463034992925</v>
      </c>
      <c r="C510">
        <f>Specification!$G$29</f>
        <v>164.943378</v>
      </c>
      <c r="D510">
        <f>0.5*Specification!$K$4*Track!B510^2*Specification!$K$3*Specification!$K$2</f>
        <v>65.510824678635345</v>
      </c>
      <c r="E510">
        <v>0</v>
      </c>
      <c r="F510">
        <f>Specification!$C$23*9.81*SIN((E510*PI()/180))</f>
        <v>0</v>
      </c>
      <c r="G510" s="2">
        <f>IF(J510=1,VLOOKUP(K510,RPM!$E$2:$H$62,3,FALSE)-F510-E510-D510,IF(J510=2,VLOOKUP(K510,RPM!$H$2:$K$62,3,FALSE)-F510-E510-D510,IF(J510=3,VLOOKUP(K510,RPM!$K$2:$N$62,3,FALSE)-F510-E510-D510)))</f>
        <v>877.27342728986855</v>
      </c>
      <c r="H510" s="2">
        <f>IF(J510=1,Specification!$I$14,IF(J510=2,Specification!$I$15,IF(J510=3,Specification!$I$16)))</f>
        <v>580.58318951778165</v>
      </c>
      <c r="I510">
        <f t="shared" si="73"/>
        <v>1.511021061458067</v>
      </c>
      <c r="J510">
        <v>2</v>
      </c>
      <c r="K510">
        <f>IF(J510=1,VLOOKUP(B510,RPM!$F$2:$H$62,3,TRUE),IF(J510=2,VLOOKUP(B510,RPM!$I$2:$K$62,3,TRUE),IF(J510=3,VLOOKUP(B510,RPM!$L$2:$N$62,3,TRUE))))</f>
        <v>5000</v>
      </c>
      <c r="L510">
        <f t="shared" si="69"/>
        <v>51.550137723800567</v>
      </c>
      <c r="M510">
        <f t="shared" si="64"/>
        <v>0</v>
      </c>
      <c r="N510">
        <f>VLOOKUP(K510,RPM!$A$2:$D$62,4,FALSE)</f>
        <v>19.9556</v>
      </c>
      <c r="O510">
        <f>VLOOKUP(K510,RPM!$A$2:$D$62,3,FALSE)</f>
        <v>14</v>
      </c>
      <c r="P510">
        <f t="shared" si="65"/>
        <v>14.880890920000001</v>
      </c>
      <c r="Q510" cm="1">
        <f t="array" ref="Q510">_xlfn.XLOOKUP(O510,BSFC!$A$2:$A$24,_xlfn.XLOOKUP(K510,BSFC!$B$2:$O$2,BSFC!$B$2:$O$24,,-1),,-1)</f>
        <v>305</v>
      </c>
      <c r="R510">
        <f t="shared" si="66"/>
        <v>1.2607421473888889</v>
      </c>
      <c r="S510">
        <f t="shared" si="70"/>
        <v>3.6538049761989001E-4</v>
      </c>
      <c r="T510">
        <f t="shared" si="71"/>
        <v>0.11144105177406645</v>
      </c>
      <c r="U510">
        <f t="shared" si="72"/>
        <v>73.235274744545251</v>
      </c>
    </row>
    <row r="511" spans="1:21">
      <c r="A511">
        <f t="shared" si="67"/>
        <v>510</v>
      </c>
      <c r="B511">
        <f t="shared" si="68"/>
        <v>11.379867508943804</v>
      </c>
      <c r="C511">
        <f>Specification!$G$29</f>
        <v>164.943378</v>
      </c>
      <c r="D511">
        <f>0.5*Specification!$K$4*Track!B511^2*Specification!$K$3*Specification!$K$2</f>
        <v>67.076111688608222</v>
      </c>
      <c r="E511">
        <v>0</v>
      </c>
      <c r="F511">
        <f>Specification!$C$23*9.81*SIN((E511*PI()/180))</f>
        <v>0</v>
      </c>
      <c r="G511" s="2">
        <f>IF(J511=1,VLOOKUP(K511,RPM!$E$2:$H$62,3,FALSE)-F511-E511-D511,IF(J511=2,VLOOKUP(K511,RPM!$H$2:$K$62,3,FALSE)-F511-E511-D511,IF(J511=3,VLOOKUP(K511,RPM!$K$2:$N$62,3,FALSE)-F511-E511-D511)))</f>
        <v>896.5708730265377</v>
      </c>
      <c r="H511" s="2">
        <f>IF(J511=1,Specification!$I$14,IF(J511=2,Specification!$I$15,IF(J511=3,Specification!$I$16)))</f>
        <v>580.58318951778165</v>
      </c>
      <c r="I511">
        <f t="shared" si="73"/>
        <v>1.5442590988058194</v>
      </c>
      <c r="J511">
        <v>2</v>
      </c>
      <c r="K511">
        <f>IF(J511=1,VLOOKUP(B511,RPM!$F$2:$H$62,3,TRUE),IF(J511=2,VLOOKUP(B511,RPM!$I$2:$K$62,3,TRUE),IF(J511=3,VLOOKUP(B511,RPM!$L$2:$N$62,3,TRUE))))</f>
        <v>5100</v>
      </c>
      <c r="L511">
        <f t="shared" si="69"/>
        <v>51.637494428867278</v>
      </c>
      <c r="M511">
        <f t="shared" si="64"/>
        <v>0</v>
      </c>
      <c r="N511">
        <f>VLOOKUP(K511,RPM!$A$2:$D$62,4,FALSE)</f>
        <v>20.397194509803921</v>
      </c>
      <c r="O511">
        <f>VLOOKUP(K511,RPM!$A$2:$D$62,3,FALSE)</f>
        <v>14.596</v>
      </c>
      <c r="P511">
        <f t="shared" si="65"/>
        <v>15.210187945960785</v>
      </c>
      <c r="Q511" cm="1">
        <f t="array" ref="Q511">_xlfn.XLOOKUP(O511,BSFC!$A$2:$A$24,_xlfn.XLOOKUP(K511,BSFC!$B$2:$O$2,BSFC!$B$2:$O$24,,-1),,-1)</f>
        <v>305</v>
      </c>
      <c r="R511">
        <f t="shared" si="66"/>
        <v>1.2886409231994553</v>
      </c>
      <c r="S511">
        <f t="shared" si="70"/>
        <v>3.690866395568146E-4</v>
      </c>
      <c r="T511">
        <f t="shared" si="71"/>
        <v>0.11257142506482845</v>
      </c>
      <c r="U511">
        <f t="shared" si="72"/>
        <v>73.347846169610079</v>
      </c>
    </row>
    <row r="512" spans="1:21">
      <c r="A512">
        <f t="shared" si="67"/>
        <v>511</v>
      </c>
      <c r="B512">
        <f t="shared" si="68"/>
        <v>11.514768895584771</v>
      </c>
      <c r="C512">
        <f>Specification!$G$29</f>
        <v>164.943378</v>
      </c>
      <c r="D512">
        <f>0.5*Specification!$K$4*Track!B512^2*Specification!$K$3*Specification!$K$2</f>
        <v>68.675830427843181</v>
      </c>
      <c r="E512">
        <v>0</v>
      </c>
      <c r="F512">
        <f>Specification!$C$23*9.81*SIN((E512*PI()/180))</f>
        <v>0</v>
      </c>
      <c r="G512" s="2">
        <f>IF(J512=1,VLOOKUP(K512,RPM!$E$2:$H$62,3,FALSE)-F512-E512-D512,IF(J512=2,VLOOKUP(K512,RPM!$H$2:$K$62,3,FALSE)-F512-E512-D512,IF(J512=3,VLOOKUP(K512,RPM!$K$2:$N$62,3,FALSE)-F512-E512-D512)))</f>
        <v>894.97115428730274</v>
      </c>
      <c r="H512" s="2">
        <f>IF(J512=1,Specification!$I$14,IF(J512=2,Specification!$I$15,IF(J512=3,Specification!$I$16)))</f>
        <v>580.58318951778165</v>
      </c>
      <c r="I512">
        <f t="shared" si="73"/>
        <v>1.5415037335659756</v>
      </c>
      <c r="J512">
        <v>2</v>
      </c>
      <c r="K512">
        <f>IF(J512=1,VLOOKUP(B512,RPM!$F$2:$H$62,3,TRUE),IF(J512=2,VLOOKUP(B512,RPM!$I$2:$K$62,3,TRUE),IF(J512=3,VLOOKUP(B512,RPM!$L$2:$N$62,3,TRUE))))</f>
        <v>5100</v>
      </c>
      <c r="L512">
        <f t="shared" si="69"/>
        <v>51.723840370734656</v>
      </c>
      <c r="M512">
        <f t="shared" si="64"/>
        <v>0</v>
      </c>
      <c r="N512">
        <f>VLOOKUP(K512,RPM!$A$2:$D$62,4,FALSE)</f>
        <v>20.397194509803921</v>
      </c>
      <c r="O512">
        <f>VLOOKUP(K512,RPM!$A$2:$D$62,3,FALSE)</f>
        <v>14.596</v>
      </c>
      <c r="P512">
        <f t="shared" si="65"/>
        <v>15.210187945960785</v>
      </c>
      <c r="Q512" cm="1">
        <f t="array" ref="Q512">_xlfn.XLOOKUP(O512,BSFC!$A$2:$A$24,_xlfn.XLOOKUP(K512,BSFC!$B$2:$O$2,BSFC!$B$2:$O$24,,-1),,-1)</f>
        <v>305</v>
      </c>
      <c r="R512">
        <f t="shared" si="66"/>
        <v>1.2886409231994553</v>
      </c>
      <c r="S512">
        <f t="shared" si="70"/>
        <v>3.6481611227050833E-4</v>
      </c>
      <c r="T512">
        <f t="shared" si="71"/>
        <v>0.11126891424250504</v>
      </c>
      <c r="U512">
        <f t="shared" si="72"/>
        <v>73.459115083852581</v>
      </c>
    </row>
    <row r="513" spans="1:21">
      <c r="A513">
        <f t="shared" si="67"/>
        <v>512</v>
      </c>
      <c r="B513">
        <f t="shared" si="68"/>
        <v>11.647871487351605</v>
      </c>
      <c r="C513">
        <f>Specification!$G$29</f>
        <v>164.943378</v>
      </c>
      <c r="D513">
        <f>0.5*Specification!$K$4*Track!B513^2*Specification!$K$3*Specification!$K$2</f>
        <v>70.272694847222709</v>
      </c>
      <c r="E513">
        <v>0</v>
      </c>
      <c r="F513">
        <f>Specification!$C$23*9.81*SIN((E513*PI()/180))</f>
        <v>0</v>
      </c>
      <c r="G513" s="2">
        <f>IF(J513=1,VLOOKUP(K513,RPM!$E$2:$H$62,3,FALSE)-F513-E513-D513,IF(J513=2,VLOOKUP(K513,RPM!$H$2:$K$62,3,FALSE)-F513-E513-D513,IF(J513=3,VLOOKUP(K513,RPM!$K$2:$N$62,3,FALSE)-F513-E513-D513)))</f>
        <v>913.43460981661747</v>
      </c>
      <c r="H513" s="2">
        <f>IF(J513=1,Specification!$I$14,IF(J513=2,Specification!$I$15,IF(J513=3,Specification!$I$16)))</f>
        <v>580.58318951778165</v>
      </c>
      <c r="I513">
        <f t="shared" si="73"/>
        <v>1.5733053011322877</v>
      </c>
      <c r="J513">
        <v>2</v>
      </c>
      <c r="K513">
        <f>IF(J513=1,VLOOKUP(B513,RPM!$F$2:$H$62,3,TRUE),IF(J513=2,VLOOKUP(B513,RPM!$I$2:$K$62,3,TRUE),IF(J513=3,VLOOKUP(B513,RPM!$L$2:$N$62,3,TRUE))))</f>
        <v>5200</v>
      </c>
      <c r="L513">
        <f t="shared" si="69"/>
        <v>51.809200869738433</v>
      </c>
      <c r="M513">
        <f t="shared" si="64"/>
        <v>0</v>
      </c>
      <c r="N513">
        <f>VLOOKUP(K513,RPM!$A$2:$D$62,4,FALSE)</f>
        <v>20.821804615384618</v>
      </c>
      <c r="O513">
        <f>VLOOKUP(K513,RPM!$A$2:$D$62,3,FALSE)</f>
        <v>15.192</v>
      </c>
      <c r="P513">
        <f t="shared" si="65"/>
        <v>15.526819701692311</v>
      </c>
      <c r="Q513" cm="1">
        <f t="array" ref="Q513">_xlfn.XLOOKUP(O513,BSFC!$A$2:$A$24,_xlfn.XLOOKUP(K513,BSFC!$B$2:$O$2,BSFC!$B$2:$O$24,,-1),,-1)</f>
        <v>325</v>
      </c>
      <c r="R513">
        <f t="shared" si="66"/>
        <v>1.4017267786250003</v>
      </c>
      <c r="S513">
        <f t="shared" si="70"/>
        <v>3.6816029935503493E-4</v>
      </c>
      <c r="T513">
        <f t="shared" si="71"/>
        <v>0.11965209729038635</v>
      </c>
      <c r="U513">
        <f t="shared" si="72"/>
        <v>73.578767181142965</v>
      </c>
    </row>
    <row r="514" spans="1:21">
      <c r="A514">
        <f t="shared" si="67"/>
        <v>513</v>
      </c>
      <c r="B514">
        <f t="shared" si="68"/>
        <v>11.782169612941543</v>
      </c>
      <c r="C514">
        <f>Specification!$G$29</f>
        <v>164.943378</v>
      </c>
      <c r="D514">
        <f>0.5*Specification!$K$4*Track!B514^2*Specification!$K$3*Specification!$K$2</f>
        <v>71.902502937526521</v>
      </c>
      <c r="E514">
        <v>0</v>
      </c>
      <c r="F514">
        <f>Specification!$C$23*9.81*SIN((E514*PI()/180))</f>
        <v>0</v>
      </c>
      <c r="G514" s="2">
        <f>IF(J514=1,VLOOKUP(K514,RPM!$E$2:$H$62,3,FALSE)-F514-E514-D514,IF(J514=2,VLOOKUP(K514,RPM!$H$2:$K$62,3,FALSE)-F514-E514-D514,IF(J514=3,VLOOKUP(K514,RPM!$K$2:$N$62,3,FALSE)-F514-E514-D514)))</f>
        <v>931.10812846939689</v>
      </c>
      <c r="H514" s="2">
        <f>IF(J514=1,Specification!$I$14,IF(J514=2,Specification!$I$15,IF(J514=3,Specification!$I$16)))</f>
        <v>580.58318951778165</v>
      </c>
      <c r="I514">
        <f t="shared" si="73"/>
        <v>1.6037462766408253</v>
      </c>
      <c r="J514">
        <v>2</v>
      </c>
      <c r="K514">
        <f>IF(J514=1,VLOOKUP(B514,RPM!$F$2:$H$62,3,TRUE),IF(J514=2,VLOOKUP(B514,RPM!$I$2:$K$62,3,TRUE),IF(J514=3,VLOOKUP(B514,RPM!$L$2:$N$62,3,TRUE))))</f>
        <v>5300</v>
      </c>
      <c r="L514">
        <f t="shared" si="69"/>
        <v>51.893590200874421</v>
      </c>
      <c r="M514">
        <f t="shared" ref="M514:M521" si="74">TAN(E514*PI()/180)+M513</f>
        <v>0</v>
      </c>
      <c r="N514">
        <f>VLOOKUP(K514,RPM!$A$2:$D$62,4,FALSE)</f>
        <v>21.230391698113209</v>
      </c>
      <c r="O514">
        <f>VLOOKUP(K514,RPM!$A$2:$D$62,3,FALSE)</f>
        <v>15.788</v>
      </c>
      <c r="P514">
        <f t="shared" si="65"/>
        <v>15.83150308928302</v>
      </c>
      <c r="Q514" cm="1">
        <f t="array" ref="Q514">_xlfn.XLOOKUP(O514,BSFC!$A$2:$A$24,_xlfn.XLOOKUP(K514,BSFC!$B$2:$O$2,BSFC!$B$2:$O$24,,-1),,-1)</f>
        <v>325</v>
      </c>
      <c r="R514">
        <f t="shared" si="66"/>
        <v>1.4292329177824947</v>
      </c>
      <c r="S514">
        <f t="shared" si="70"/>
        <v>3.7111387682831065E-4</v>
      </c>
      <c r="T514">
        <f t="shared" si="71"/>
        <v>0.12061200996920096</v>
      </c>
      <c r="U514">
        <f t="shared" si="72"/>
        <v>73.699379191112172</v>
      </c>
    </row>
    <row r="515" spans="1:21">
      <c r="A515">
        <f t="shared" si="67"/>
        <v>514</v>
      </c>
      <c r="B515">
        <f t="shared" si="68"/>
        <v>11.91750868853909</v>
      </c>
      <c r="C515">
        <f>Specification!$G$29</f>
        <v>164.943378</v>
      </c>
      <c r="D515">
        <f>0.5*Specification!$K$4*Track!B515^2*Specification!$K$3*Specification!$K$2</f>
        <v>73.563845243169752</v>
      </c>
      <c r="E515">
        <v>0</v>
      </c>
      <c r="F515">
        <f>Specification!$C$23*9.81*SIN((E515*PI()/180))</f>
        <v>0</v>
      </c>
      <c r="G515" s="2">
        <f>IF(J515=1,VLOOKUP(K515,RPM!$E$2:$H$62,3,FALSE)-F515-E515-D515,IF(J515=2,VLOOKUP(K515,RPM!$H$2:$K$62,3,FALSE)-F515-E515-D515,IF(J515=3,VLOOKUP(K515,RPM!$K$2:$N$62,3,FALSE)-F515-E515-D515)))</f>
        <v>929.44678616375359</v>
      </c>
      <c r="H515" s="2">
        <f>IF(J515=1,Specification!$I$14,IF(J515=2,Specification!$I$15,IF(J515=3,Specification!$I$16)))</f>
        <v>580.58318951778165</v>
      </c>
      <c r="I515">
        <f t="shared" si="73"/>
        <v>1.6008847705971812</v>
      </c>
      <c r="J515">
        <v>2</v>
      </c>
      <c r="K515">
        <f>IF(J515=1,VLOOKUP(B515,RPM!$F$2:$H$62,3,TRUE),IF(J515=2,VLOOKUP(B515,RPM!$I$2:$K$62,3,TRUE),IF(J515=3,VLOOKUP(B515,RPM!$L$2:$N$62,3,TRUE))))</f>
        <v>5300</v>
      </c>
      <c r="L515">
        <f t="shared" si="69"/>
        <v>51.977032707549107</v>
      </c>
      <c r="M515">
        <f t="shared" si="74"/>
        <v>0</v>
      </c>
      <c r="N515">
        <f>VLOOKUP(K515,RPM!$A$2:$D$62,4,FALSE)</f>
        <v>21.230391698113209</v>
      </c>
      <c r="O515">
        <f>VLOOKUP(K515,RPM!$A$2:$D$62,3,FALSE)</f>
        <v>15.788</v>
      </c>
      <c r="P515">
        <f t="shared" ref="P515:P578" si="75">N515*0.7457</f>
        <v>15.83150308928302</v>
      </c>
      <c r="Q515" cm="1">
        <f t="array" ref="Q515">_xlfn.XLOOKUP(O515,BSFC!$A$2:$A$24,_xlfn.XLOOKUP(K515,BSFC!$B$2:$O$2,BSFC!$B$2:$O$24,,-1),,-1)</f>
        <v>325</v>
      </c>
      <c r="R515">
        <f t="shared" ref="R515:R578" si="76">Q515*P515/3600</f>
        <v>1.4292329177824947</v>
      </c>
      <c r="S515">
        <f t="shared" si="70"/>
        <v>3.669500839438362E-4</v>
      </c>
      <c r="T515">
        <f t="shared" si="71"/>
        <v>0.11925877728174676</v>
      </c>
      <c r="U515">
        <f t="shared" si="72"/>
        <v>73.818637968393915</v>
      </c>
    </row>
    <row r="516" spans="1:21">
      <c r="A516">
        <f t="shared" ref="A516:A579" si="77">A515+1</f>
        <v>515</v>
      </c>
      <c r="B516">
        <f t="shared" ref="B516:B579" si="78">IF(SQRT(B515^2+2*I515)&gt;13.4112,13.4112,SQRT(B515^2+2*I515))</f>
        <v>12.051090526695045</v>
      </c>
      <c r="C516">
        <f>Specification!$G$29</f>
        <v>164.943378</v>
      </c>
      <c r="D516">
        <f>0.5*Specification!$K$4*Track!B516^2*Specification!$K$3*Specification!$K$2</f>
        <v>75.222223276273482</v>
      </c>
      <c r="E516">
        <v>0</v>
      </c>
      <c r="F516">
        <f>Specification!$C$23*9.81*SIN((E516*PI()/180))</f>
        <v>0</v>
      </c>
      <c r="G516" s="2">
        <f>IF(J516=1,VLOOKUP(K516,RPM!$E$2:$H$62,3,FALSE)-F516-E516-D516,IF(J516=2,VLOOKUP(K516,RPM!$H$2:$K$62,3,FALSE)-F516-E516-D516,IF(J516=3,VLOOKUP(K516,RPM!$K$2:$N$62,3,FALSE)-F516-E516-D516)))</f>
        <v>946.37679684621105</v>
      </c>
      <c r="H516" s="2">
        <f>IF(J516=1,Specification!$I$14,IF(J516=2,Specification!$I$15,IF(J516=3,Specification!$I$16)))</f>
        <v>580.58318951778165</v>
      </c>
      <c r="I516">
        <f t="shared" si="73"/>
        <v>1.6300451234770486</v>
      </c>
      <c r="J516">
        <v>2</v>
      </c>
      <c r="K516">
        <f>IF(J516=1,VLOOKUP(B516,RPM!$F$2:$H$62,3,TRUE),IF(J516=2,VLOOKUP(B516,RPM!$I$2:$K$62,3,TRUE),IF(J516=3,VLOOKUP(B516,RPM!$L$2:$N$62,3,TRUE))))</f>
        <v>5400</v>
      </c>
      <c r="L516">
        <f t="shared" ref="L516:L579" si="79">IF(I516=0,ABS(1/B516)+L515,ABS((B517-B516)/I516)+L515)</f>
        <v>52.059552221116476</v>
      </c>
      <c r="M516">
        <f t="shared" si="74"/>
        <v>0</v>
      </c>
      <c r="N516">
        <f>VLOOKUP(K516,RPM!$A$2:$D$62,4,FALSE)</f>
        <v>21.623845925925924</v>
      </c>
      <c r="O516">
        <f>VLOOKUP(K516,RPM!$A$2:$D$62,3,FALSE)</f>
        <v>16.384</v>
      </c>
      <c r="P516">
        <f t="shared" si="75"/>
        <v>16.124901906962961</v>
      </c>
      <c r="Q516" cm="1">
        <f t="array" ref="Q516">_xlfn.XLOOKUP(O516,BSFC!$A$2:$A$24,_xlfn.XLOOKUP(K516,BSFC!$B$2:$O$2,BSFC!$B$2:$O$24,,-1),,-1)</f>
        <v>350</v>
      </c>
      <c r="R516">
        <f t="shared" si="76"/>
        <v>1.5676987965102878</v>
      </c>
      <c r="S516">
        <f t="shared" ref="S516:S579" si="80">(L516-L515)/3600*P516</f>
        <v>3.6961640602337022E-4</v>
      </c>
      <c r="T516">
        <f t="shared" ref="T516:T579" si="81">S516*Q516</f>
        <v>0.12936574210817958</v>
      </c>
      <c r="U516">
        <f t="shared" ref="U516:U579" si="82">U515+T516</f>
        <v>73.948003710502093</v>
      </c>
    </row>
    <row r="517" spans="1:21">
      <c r="A517">
        <f t="shared" si="77"/>
        <v>516</v>
      </c>
      <c r="B517">
        <f t="shared" si="78"/>
        <v>12.185601057377234</v>
      </c>
      <c r="C517">
        <f>Specification!$G$29</f>
        <v>164.943378</v>
      </c>
      <c r="D517">
        <f>0.5*Specification!$K$4*Track!B517^2*Specification!$K$3*Specification!$K$2</f>
        <v>76.910808910537341</v>
      </c>
      <c r="E517">
        <v>0</v>
      </c>
      <c r="F517">
        <f>Specification!$C$23*9.81*SIN((E517*PI()/180))</f>
        <v>0</v>
      </c>
      <c r="G517" s="2">
        <f>IF(J517=1,VLOOKUP(K517,RPM!$E$2:$H$62,3,FALSE)-F517-E517-D517,IF(J517=2,VLOOKUP(K517,RPM!$H$2:$K$62,3,FALSE)-F517-E517-D517,IF(J517=3,VLOOKUP(K517,RPM!$K$2:$N$62,3,FALSE)-F517-E517-D517)))</f>
        <v>944.68821121194719</v>
      </c>
      <c r="H517" s="2">
        <f>IF(J517=1,Specification!$I$14,IF(J517=2,Specification!$I$15,IF(J517=3,Specification!$I$16)))</f>
        <v>580.58318951778165</v>
      </c>
      <c r="I517">
        <f t="shared" si="73"/>
        <v>1.6271366933592797</v>
      </c>
      <c r="J517">
        <v>2</v>
      </c>
      <c r="K517">
        <f>IF(J517=1,VLOOKUP(B517,RPM!$F$2:$H$62,3,TRUE),IF(J517=2,VLOOKUP(B517,RPM!$I$2:$K$62,3,TRUE),IF(J517=3,VLOOKUP(B517,RPM!$L$2:$N$62,3,TRUE))))</f>
        <v>5400</v>
      </c>
      <c r="L517">
        <f t="shared" si="79"/>
        <v>52.141171522343832</v>
      </c>
      <c r="M517">
        <f t="shared" si="74"/>
        <v>0</v>
      </c>
      <c r="N517">
        <f>VLOOKUP(K517,RPM!$A$2:$D$62,4,FALSE)</f>
        <v>21.623845925925924</v>
      </c>
      <c r="O517">
        <f>VLOOKUP(K517,RPM!$A$2:$D$62,3,FALSE)</f>
        <v>16.384</v>
      </c>
      <c r="P517">
        <f t="shared" si="75"/>
        <v>16.124901906962961</v>
      </c>
      <c r="Q517" cm="1">
        <f t="array" ref="Q517">_xlfn.XLOOKUP(O517,BSFC!$A$2:$A$24,_xlfn.XLOOKUP(K517,BSFC!$B$2:$O$2,BSFC!$B$2:$O$24,,-1),,-1)</f>
        <v>350</v>
      </c>
      <c r="R517">
        <f t="shared" si="76"/>
        <v>1.5676987965102878</v>
      </c>
      <c r="S517">
        <f t="shared" si="80"/>
        <v>3.65584229446104E-4</v>
      </c>
      <c r="T517">
        <f t="shared" si="81"/>
        <v>0.1279544803061364</v>
      </c>
      <c r="U517">
        <f t="shared" si="82"/>
        <v>74.075958190808223</v>
      </c>
    </row>
    <row r="518" spans="1:21">
      <c r="A518">
        <f t="shared" si="77"/>
        <v>517</v>
      </c>
      <c r="B518">
        <f t="shared" si="78"/>
        <v>12.318406817290608</v>
      </c>
      <c r="C518">
        <f>Specification!$G$29</f>
        <v>164.943378</v>
      </c>
      <c r="D518">
        <f>0.5*Specification!$K$4*Track!B518^2*Specification!$K$3*Specification!$K$2</f>
        <v>78.596381662983163</v>
      </c>
      <c r="E518">
        <v>0</v>
      </c>
      <c r="F518">
        <f>Specification!$C$23*9.81*SIN((E518*PI()/180))</f>
        <v>0</v>
      </c>
      <c r="G518" s="2">
        <f>IF(J518=1,VLOOKUP(K518,RPM!$E$2:$H$62,3,FALSE)-F518-E518-D518,IF(J518=2,VLOOKUP(K518,RPM!$H$2:$K$62,3,FALSE)-F518-E518-D518,IF(J518=3,VLOOKUP(K518,RPM!$K$2:$N$62,3,FALSE)-F518-E518-D518)))</f>
        <v>960.91508576722447</v>
      </c>
      <c r="H518" s="2">
        <f>IF(J518=1,Specification!$I$14,IF(J518=2,Specification!$I$15,IF(J518=3,Specification!$I$16)))</f>
        <v>580.58318951778165</v>
      </c>
      <c r="I518">
        <f t="shared" si="73"/>
        <v>1.6550859603174823</v>
      </c>
      <c r="J518">
        <v>2</v>
      </c>
      <c r="K518">
        <f>IF(J518=1,VLOOKUP(B518,RPM!$F$2:$H$62,3,TRUE),IF(J518=2,VLOOKUP(B518,RPM!$I$2:$K$62,3,TRUE),IF(J518=3,VLOOKUP(B518,RPM!$L$2:$N$62,3,TRUE))))</f>
        <v>5500</v>
      </c>
      <c r="L518">
        <f t="shared" si="79"/>
        <v>52.221912897560109</v>
      </c>
      <c r="M518">
        <f t="shared" si="74"/>
        <v>0</v>
      </c>
      <c r="N518">
        <f>VLOOKUP(K518,RPM!$A$2:$D$62,4,FALSE)</f>
        <v>22.00299272727273</v>
      </c>
      <c r="O518">
        <f>VLOOKUP(K518,RPM!$A$2:$D$62,3,FALSE)</f>
        <v>16.98</v>
      </c>
      <c r="P518">
        <f t="shared" si="75"/>
        <v>16.407631676727274</v>
      </c>
      <c r="Q518" cm="1">
        <f t="array" ref="Q518">_xlfn.XLOOKUP(O518,BSFC!$A$2:$A$24,_xlfn.XLOOKUP(K518,BSFC!$B$2:$O$2,BSFC!$B$2:$O$24,,-1),,-1)</f>
        <v>350</v>
      </c>
      <c r="R518">
        <f t="shared" si="76"/>
        <v>1.5951864130151516</v>
      </c>
      <c r="S518">
        <f t="shared" si="80"/>
        <v>3.6799298489475401E-4</v>
      </c>
      <c r="T518">
        <f t="shared" si="81"/>
        <v>0.1287975447131639</v>
      </c>
      <c r="U518">
        <f t="shared" si="82"/>
        <v>74.204755735521388</v>
      </c>
    </row>
    <row r="519" spans="1:21">
      <c r="A519">
        <f t="shared" si="77"/>
        <v>518</v>
      </c>
      <c r="B519">
        <f t="shared" si="78"/>
        <v>12.452040733827797</v>
      </c>
      <c r="C519">
        <f>Specification!$G$29</f>
        <v>164.943378</v>
      </c>
      <c r="D519">
        <f>0.5*Specification!$K$4*Track!B519^2*Specification!$K$3*Specification!$K$2</f>
        <v>80.310907436418447</v>
      </c>
      <c r="E519">
        <v>0</v>
      </c>
      <c r="F519">
        <f>Specification!$C$23*9.81*SIN((E519*PI()/180))</f>
        <v>0</v>
      </c>
      <c r="G519" s="2">
        <f>IF(J519=1,VLOOKUP(K519,RPM!$E$2:$H$62,3,FALSE)-F519-E519-D519,IF(J519=2,VLOOKUP(K519,RPM!$H$2:$K$62,3,FALSE)-F519-E519-D519,IF(J519=3,VLOOKUP(K519,RPM!$K$2:$N$62,3,FALSE)-F519-E519-D519)))</f>
        <v>940.87836140497643</v>
      </c>
      <c r="H519" s="2">
        <f>IF(J519=1,Specification!$I$14,IF(J519=2,Specification!$I$15,IF(J519=3,Specification!$I$16)))</f>
        <v>580.58318951778165</v>
      </c>
      <c r="I519">
        <f t="shared" si="73"/>
        <v>1.6205745849900464</v>
      </c>
      <c r="J519">
        <v>2</v>
      </c>
      <c r="K519">
        <f>IF(J519=1,VLOOKUP(B519,RPM!$F$2:$H$62,3,TRUE),IF(J519=2,VLOOKUP(B519,RPM!$I$2:$K$62,3,TRUE),IF(J519=3,VLOOKUP(B519,RPM!$L$2:$N$62,3,TRUE))))</f>
        <v>5600</v>
      </c>
      <c r="L519">
        <f t="shared" si="79"/>
        <v>52.301805669751403</v>
      </c>
      <c r="M519">
        <f t="shared" si="74"/>
        <v>0</v>
      </c>
      <c r="N519">
        <f>VLOOKUP(K519,RPM!$A$2:$D$62,4,FALSE)</f>
        <v>21.615172857142859</v>
      </c>
      <c r="O519">
        <f>VLOOKUP(K519,RPM!$A$2:$D$62,3,FALSE)</f>
        <v>16.984000000000002</v>
      </c>
      <c r="P519">
        <f t="shared" si="75"/>
        <v>16.118434399571431</v>
      </c>
      <c r="Q519" cm="1">
        <f t="array" ref="Q519">_xlfn.XLOOKUP(O519,BSFC!$A$2:$A$24,_xlfn.XLOOKUP(K519,BSFC!$B$2:$O$2,BSFC!$B$2:$O$24,,-1),,-1)</f>
        <v>350</v>
      </c>
      <c r="R519">
        <f t="shared" si="76"/>
        <v>1.5670700110694447</v>
      </c>
      <c r="S519">
        <f t="shared" si="80"/>
        <v>3.5770733543479563E-4</v>
      </c>
      <c r="T519">
        <f t="shared" si="81"/>
        <v>0.12519756740217847</v>
      </c>
      <c r="U519">
        <f t="shared" si="82"/>
        <v>74.32995330292357</v>
      </c>
    </row>
    <row r="520" spans="1:21">
      <c r="A520">
        <f t="shared" si="77"/>
        <v>519</v>
      </c>
      <c r="B520">
        <f t="shared" si="78"/>
        <v>12.58151292996541</v>
      </c>
      <c r="C520">
        <f>Specification!$G$29</f>
        <v>164.943378</v>
      </c>
      <c r="D520">
        <f>0.5*Specification!$K$4*Track!B520^2*Specification!$K$3*Specification!$K$2</f>
        <v>81.989682412678093</v>
      </c>
      <c r="E520">
        <v>0</v>
      </c>
      <c r="F520">
        <f>Specification!$C$23*9.81*SIN((E520*PI()/180))</f>
        <v>0</v>
      </c>
      <c r="G520" s="2">
        <f>IF(J520=1,VLOOKUP(K520,RPM!$E$2:$H$62,3,FALSE)-F520-E520-D520,IF(J520=2,VLOOKUP(K520,RPM!$H$2:$K$62,3,FALSE)-F520-E520-D520,IF(J520=3,VLOOKUP(K520,RPM!$K$2:$N$62,3,FALSE)-F520-E520-D520)))</f>
        <v>939.19958642871677</v>
      </c>
      <c r="H520" s="2">
        <f>IF(J520=1,Specification!$I$14,IF(J520=2,Specification!$I$15,IF(J520=3,Specification!$I$16)))</f>
        <v>580.58318951778165</v>
      </c>
      <c r="I520">
        <f t="shared" si="73"/>
        <v>1.6176830528090096</v>
      </c>
      <c r="J520">
        <v>2</v>
      </c>
      <c r="K520">
        <f>IF(J520=1,VLOOKUP(B520,RPM!$F$2:$H$62,3,TRUE),IF(J520=2,VLOOKUP(B520,RPM!$I$2:$K$62,3,TRUE),IF(J520=3,VLOOKUP(B520,RPM!$L$2:$N$62,3,TRUE))))</f>
        <v>5600</v>
      </c>
      <c r="L520">
        <f t="shared" si="79"/>
        <v>52.380885335244002</v>
      </c>
      <c r="M520">
        <f t="shared" si="74"/>
        <v>0</v>
      </c>
      <c r="N520">
        <f>VLOOKUP(K520,RPM!$A$2:$D$62,4,FALSE)</f>
        <v>21.615172857142859</v>
      </c>
      <c r="O520">
        <f>VLOOKUP(K520,RPM!$A$2:$D$62,3,FALSE)</f>
        <v>16.984000000000002</v>
      </c>
      <c r="P520">
        <f t="shared" si="75"/>
        <v>16.118434399571431</v>
      </c>
      <c r="Q520" cm="1">
        <f t="array" ref="Q520">_xlfn.XLOOKUP(O520,BSFC!$A$2:$A$24,_xlfn.XLOOKUP(K520,BSFC!$B$2:$O$2,BSFC!$B$2:$O$24,,-1),,-1)</f>
        <v>350</v>
      </c>
      <c r="R520">
        <f t="shared" si="76"/>
        <v>1.5670700110694447</v>
      </c>
      <c r="S520">
        <f t="shared" si="80"/>
        <v>3.5406677793958964E-4</v>
      </c>
      <c r="T520">
        <f t="shared" si="81"/>
        <v>0.12392337227885637</v>
      </c>
      <c r="U520">
        <f t="shared" si="82"/>
        <v>74.453876675202423</v>
      </c>
    </row>
    <row r="521" spans="1:21">
      <c r="A521">
        <f t="shared" si="77"/>
        <v>520</v>
      </c>
      <c r="B521">
        <f t="shared" si="78"/>
        <v>12.709438764654591</v>
      </c>
      <c r="C521">
        <f>Specification!$G$29</f>
        <v>164.943378</v>
      </c>
      <c r="D521">
        <f>0.5*Specification!$K$4*Track!B521^2*Specification!$K$3*Specification!$K$2</f>
        <v>83.66546201191926</v>
      </c>
      <c r="E521">
        <v>0</v>
      </c>
      <c r="F521">
        <f>Specification!$C$23*9.81*SIN((E521*PI()/180))</f>
        <v>0</v>
      </c>
      <c r="G521" s="2">
        <f>IF(J521=1,VLOOKUP(K521,RPM!$E$2:$H$62,3,FALSE)-F521-E521-D521,IF(J521=2,VLOOKUP(K521,RPM!$H$2:$K$62,3,FALSE)-F521-E521-D521,IF(J521=3,VLOOKUP(K521,RPM!$K$2:$N$62,3,FALSE)-F521-E521-D521)))</f>
        <v>919.84449240167373</v>
      </c>
      <c r="H521" s="2">
        <f>IF(J521=1,Specification!$I$14,IF(J521=2,Specification!$I$15,IF(J521=3,Specification!$I$16)))</f>
        <v>580.58318951778165</v>
      </c>
      <c r="I521">
        <f t="shared" si="73"/>
        <v>1.5843457216969619</v>
      </c>
      <c r="J521">
        <v>2</v>
      </c>
      <c r="K521">
        <f>IF(J521=1,VLOOKUP(B521,RPM!$F$2:$H$62,3,TRUE),IF(J521=2,VLOOKUP(B521,RPM!$I$2:$K$62,3,TRUE),IF(J521=3,VLOOKUP(B521,RPM!$L$2:$N$62,3,TRUE))))</f>
        <v>5700</v>
      </c>
      <c r="L521">
        <f t="shared" si="79"/>
        <v>52.459184884864399</v>
      </c>
      <c r="M521">
        <f t="shared" si="74"/>
        <v>0</v>
      </c>
      <c r="N521">
        <f>VLOOKUP(K521,RPM!$A$2:$D$62,4,FALSE)</f>
        <v>21.240960701754386</v>
      </c>
      <c r="O521">
        <f>VLOOKUP(K521,RPM!$A$2:$D$62,3,FALSE)</f>
        <v>16.988</v>
      </c>
      <c r="P521">
        <f t="shared" si="75"/>
        <v>15.839384395298246</v>
      </c>
      <c r="Q521" cm="1">
        <f t="array" ref="Q521">_xlfn.XLOOKUP(O521,BSFC!$A$2:$A$24,_xlfn.XLOOKUP(K521,BSFC!$B$2:$O$2,BSFC!$B$2:$O$24,,-1),,-1)</f>
        <v>350</v>
      </c>
      <c r="R521">
        <f t="shared" si="76"/>
        <v>1.5399401495428851</v>
      </c>
      <c r="S521">
        <f t="shared" si="80"/>
        <v>3.4450462900449761E-4</v>
      </c>
      <c r="T521">
        <f t="shared" si="81"/>
        <v>0.12057662015157417</v>
      </c>
      <c r="U521">
        <f t="shared" si="82"/>
        <v>74.57445329535399</v>
      </c>
    </row>
    <row r="522" spans="1:21">
      <c r="A522">
        <f t="shared" si="77"/>
        <v>521</v>
      </c>
      <c r="B522">
        <f t="shared" si="78"/>
        <v>12.833492321106469</v>
      </c>
      <c r="C522">
        <f>Specification!$G$29</f>
        <v>164.943378</v>
      </c>
      <c r="D522">
        <f>0.5*Specification!$K$4*Track!B522^2*Specification!$K$3*Specification!$K$2</f>
        <v>85.306707022154441</v>
      </c>
      <c r="E522">
        <v>1</v>
      </c>
      <c r="F522">
        <f>Specification!$C$23*9.81*SIN((E522*PI()/180))</f>
        <v>95.955295733149597</v>
      </c>
      <c r="G522" s="2">
        <f>IF(J522=1,VLOOKUP(K522,RPM!$E$2:$H$62,3,FALSE)-F522-E522-D522,IF(J522=2,VLOOKUP(K522,RPM!$H$2:$K$62,3,FALSE)-F522-E522-D522,IF(J522=3,VLOOKUP(K522,RPM!$K$2:$N$62,3,FALSE)-F522-E522-D522)))</f>
        <v>821.24795165828903</v>
      </c>
      <c r="H522" s="2">
        <f>IF(J522=1,Specification!$I$14,IF(J522=2,Specification!$I$15,IF(J522=3,Specification!$I$16)))</f>
        <v>580.58318951778165</v>
      </c>
      <c r="I522">
        <f t="shared" ref="I522:I553" si="83">G522/H522</f>
        <v>1.4145224430979437</v>
      </c>
      <c r="J522">
        <v>2</v>
      </c>
      <c r="K522">
        <f>IF(J522=1,VLOOKUP(B522,RPM!$F$2:$H$62,3,TRUE),IF(J522=2,VLOOKUP(B522,RPM!$I$2:$K$62,3,TRUE),IF(J522=3,VLOOKUP(B522,RPM!$L$2:$N$62,3,TRUE))))</f>
        <v>5700</v>
      </c>
      <c r="L522">
        <f t="shared" si="79"/>
        <v>52.536774225916069</v>
      </c>
      <c r="M522">
        <f>TAN(E522*PI()/180)+M521</f>
        <v>1.7455064928217585E-2</v>
      </c>
      <c r="N522">
        <f>VLOOKUP(K522,RPM!$A$2:$D$62,4,FALSE)</f>
        <v>21.240960701754386</v>
      </c>
      <c r="O522">
        <f>VLOOKUP(K522,RPM!$A$2:$D$62,3,FALSE)</f>
        <v>16.988</v>
      </c>
      <c r="P522">
        <f t="shared" si="75"/>
        <v>15.839384395298246</v>
      </c>
      <c r="Q522" cm="1">
        <f t="array" ref="Q522">_xlfn.XLOOKUP(O522,BSFC!$A$2:$A$24,_xlfn.XLOOKUP(K522,BSFC!$B$2:$O$2,BSFC!$B$2:$O$24,,-1),,-1)</f>
        <v>350</v>
      </c>
      <c r="R522">
        <f t="shared" si="76"/>
        <v>1.5399401495428851</v>
      </c>
      <c r="S522">
        <f t="shared" si="80"/>
        <v>3.4137983274869384E-4</v>
      </c>
      <c r="T522">
        <f t="shared" si="81"/>
        <v>0.11948294146204284</v>
      </c>
      <c r="U522">
        <f t="shared" si="82"/>
        <v>74.693936236816029</v>
      </c>
    </row>
    <row r="523" spans="1:21">
      <c r="A523">
        <f t="shared" si="77"/>
        <v>522</v>
      </c>
      <c r="B523">
        <f t="shared" si="78"/>
        <v>12.943244185369238</v>
      </c>
      <c r="C523">
        <f>Specification!$G$29</f>
        <v>164.943378</v>
      </c>
      <c r="D523">
        <f>0.5*Specification!$K$4*Track!B523^2*Specification!$K$3*Specification!$K$2</f>
        <v>86.772029817430209</v>
      </c>
      <c r="E523">
        <v>2</v>
      </c>
      <c r="F523">
        <f>Specification!$C$23*9.81*SIN((E523*PI()/180))</f>
        <v>191.88136255367905</v>
      </c>
      <c r="G523" s="2">
        <f>IF(J523=1,VLOOKUP(K523,RPM!$E$2:$H$62,3,FALSE)-F523-E523-D523,IF(J523=2,VLOOKUP(K523,RPM!$H$2:$K$62,3,FALSE)-F523-E523-D523,IF(J523=3,VLOOKUP(K523,RPM!$K$2:$N$62,3,FALSE)-F523-E523-D523)))</f>
        <v>705.78687914667523</v>
      </c>
      <c r="H523" s="2">
        <f>IF(J523=1,Specification!$I$14,IF(J523=2,Specification!$I$15,IF(J523=3,Specification!$I$16)))</f>
        <v>580.58318951778165</v>
      </c>
      <c r="I523">
        <f t="shared" si="83"/>
        <v>1.2156515928972811</v>
      </c>
      <c r="J523">
        <v>2</v>
      </c>
      <c r="K523">
        <f>IF(J523=1,VLOOKUP(B523,RPM!$F$2:$H$62,3,TRUE),IF(J523=2,VLOOKUP(B523,RPM!$I$2:$K$62,3,TRUE),IF(J523=3,VLOOKUP(B523,RPM!$L$2:$N$62,3,TRUE))))</f>
        <v>5800</v>
      </c>
      <c r="L523">
        <f t="shared" si="79"/>
        <v>52.613756307352361</v>
      </c>
      <c r="M523">
        <f t="shared" ref="M523:M586" si="84">TAN(E523*PI()/180)+M522</f>
        <v>5.2375834419965316E-2</v>
      </c>
      <c r="N523">
        <f>VLOOKUP(K523,RPM!$A$2:$D$62,4,FALSE)</f>
        <v>20.879652413793107</v>
      </c>
      <c r="O523">
        <f>VLOOKUP(K523,RPM!$A$2:$D$62,3,FALSE)</f>
        <v>16.992000000000001</v>
      </c>
      <c r="P523">
        <f t="shared" si="75"/>
        <v>15.569956804965519</v>
      </c>
      <c r="Q523" cm="1">
        <f t="array" ref="Q523">_xlfn.XLOOKUP(O523,BSFC!$A$2:$A$24,_xlfn.XLOOKUP(K523,BSFC!$B$2:$O$2,BSFC!$B$2:$O$24,,-1),,-1)</f>
        <v>350</v>
      </c>
      <c r="R523">
        <f t="shared" si="76"/>
        <v>1.5137458004827589</v>
      </c>
      <c r="S523">
        <f t="shared" si="80"/>
        <v>3.3294657853316612E-4</v>
      </c>
      <c r="T523">
        <f t="shared" si="81"/>
        <v>0.11653130248660815</v>
      </c>
      <c r="U523">
        <f t="shared" si="82"/>
        <v>74.810467539302635</v>
      </c>
    </row>
    <row r="524" spans="1:21">
      <c r="A524">
        <f t="shared" si="77"/>
        <v>523</v>
      </c>
      <c r="B524">
        <f t="shared" si="78"/>
        <v>13.036827575291818</v>
      </c>
      <c r="C524">
        <f>Specification!$G$29</f>
        <v>164.943378</v>
      </c>
      <c r="D524">
        <f>0.5*Specification!$K$4*Track!B524^2*Specification!$K$3*Specification!$K$2</f>
        <v>88.031339628227116</v>
      </c>
      <c r="E524">
        <v>3</v>
      </c>
      <c r="F524">
        <f>Specification!$C$23*9.81*SIN((E524*PI()/180))</f>
        <v>287.74898045237813</v>
      </c>
      <c r="G524" s="2">
        <f>IF(J524=1,VLOOKUP(K524,RPM!$E$2:$H$62,3,FALSE)-F524-E524-D524,IF(J524=2,VLOOKUP(K524,RPM!$H$2:$K$62,3,FALSE)-F524-E524-D524,IF(J524=3,VLOOKUP(K524,RPM!$K$2:$N$62,3,FALSE)-F524-E524-D524)))</f>
        <v>607.6599514371793</v>
      </c>
      <c r="H524" s="2">
        <f>IF(J524=1,Specification!$I$14,IF(J524=2,Specification!$I$15,IF(J524=3,Specification!$I$16)))</f>
        <v>580.58318951778165</v>
      </c>
      <c r="I524">
        <f t="shared" si="83"/>
        <v>1.0466371786304853</v>
      </c>
      <c r="J524">
        <v>2</v>
      </c>
      <c r="K524">
        <f>IF(J524=1,VLOOKUP(B524,RPM!$F$2:$H$62,3,TRUE),IF(J524=2,VLOOKUP(B524,RPM!$I$2:$K$62,3,TRUE),IF(J524=3,VLOOKUP(B524,RPM!$L$2:$N$62,3,TRUE))))</f>
        <v>5800</v>
      </c>
      <c r="L524">
        <f t="shared" si="79"/>
        <v>52.690227344617362</v>
      </c>
      <c r="M524">
        <f t="shared" si="84"/>
        <v>0.10478361370300651</v>
      </c>
      <c r="N524">
        <f>VLOOKUP(K524,RPM!$A$2:$D$62,4,FALSE)</f>
        <v>20.879652413793107</v>
      </c>
      <c r="O524">
        <f>VLOOKUP(K524,RPM!$A$2:$D$62,3,FALSE)</f>
        <v>16.992000000000001</v>
      </c>
      <c r="P524">
        <f t="shared" si="75"/>
        <v>15.569956804965519</v>
      </c>
      <c r="Q524" cm="1">
        <f t="array" ref="Q524">_xlfn.XLOOKUP(O524,BSFC!$A$2:$A$24,_xlfn.XLOOKUP(K524,BSFC!$B$2:$O$2,BSFC!$B$2:$O$24,,-1),,-1)</f>
        <v>350</v>
      </c>
      <c r="R524">
        <f t="shared" si="76"/>
        <v>1.5137458004827589</v>
      </c>
      <c r="S524">
        <f t="shared" si="80"/>
        <v>3.3073631862416155E-4</v>
      </c>
      <c r="T524">
        <f t="shared" si="81"/>
        <v>0.11575771151845654</v>
      </c>
      <c r="U524">
        <f t="shared" si="82"/>
        <v>74.926225250821091</v>
      </c>
    </row>
    <row r="525" spans="1:21">
      <c r="A525">
        <f t="shared" si="77"/>
        <v>524</v>
      </c>
      <c r="B525">
        <f t="shared" si="78"/>
        <v>13.116865005981808</v>
      </c>
      <c r="C525">
        <f>Specification!$G$29</f>
        <v>164.943378</v>
      </c>
      <c r="D525">
        <f>0.5*Specification!$K$4*Track!B525^2*Specification!$K$3*Specification!$K$2</f>
        <v>89.115565137489099</v>
      </c>
      <c r="E525">
        <v>4</v>
      </c>
      <c r="F525">
        <f>Specification!$C$23*9.81*SIN((E525*PI()/180))</f>
        <v>383.52894722414453</v>
      </c>
      <c r="G525" s="2">
        <f>IF(J525=1,VLOOKUP(K525,RPM!$E$2:$H$62,3,FALSE)-F525-E525-D525,IF(J525=2,VLOOKUP(K525,RPM!$H$2:$K$62,3,FALSE)-F525-E525-D525,IF(J525=3,VLOOKUP(K525,RPM!$K$2:$N$62,3,FALSE)-F525-E525-D525)))</f>
        <v>493.30470957884387</v>
      </c>
      <c r="H525" s="2">
        <f>IF(J525=1,Specification!$I$14,IF(J525=2,Specification!$I$15,IF(J525=3,Specification!$I$16)))</f>
        <v>580.58318951778165</v>
      </c>
      <c r="I525">
        <f t="shared" si="83"/>
        <v>0.84967101784082111</v>
      </c>
      <c r="J525">
        <v>2</v>
      </c>
      <c r="K525">
        <f>IF(J525=1,VLOOKUP(B525,RPM!$F$2:$H$62,3,TRUE),IF(J525=2,VLOOKUP(B525,RPM!$I$2:$K$62,3,TRUE),IF(J525=3,VLOOKUP(B525,RPM!$L$2:$N$62,3,TRUE))))</f>
        <v>5900</v>
      </c>
      <c r="L525">
        <f t="shared" si="79"/>
        <v>52.766277749471939</v>
      </c>
      <c r="M525">
        <f t="shared" si="84"/>
        <v>0.17471042564651693</v>
      </c>
      <c r="N525">
        <f>VLOOKUP(K525,RPM!$A$2:$D$62,4,FALSE)</f>
        <v>20.530591864406777</v>
      </c>
      <c r="O525">
        <f>VLOOKUP(K525,RPM!$A$2:$D$62,3,FALSE)</f>
        <v>16.995999999999999</v>
      </c>
      <c r="P525">
        <f t="shared" si="75"/>
        <v>15.309662353288134</v>
      </c>
      <c r="Q525" cm="1">
        <f t="array" ref="Q525">_xlfn.XLOOKUP(O525,BSFC!$A$2:$A$24,_xlfn.XLOOKUP(K525,BSFC!$B$2:$O$2,BSFC!$B$2:$O$24,,-1),,-1)</f>
        <v>350</v>
      </c>
      <c r="R525">
        <f t="shared" si="76"/>
        <v>1.4884393954585686</v>
      </c>
      <c r="S525">
        <f t="shared" si="80"/>
        <v>3.2341833893178819E-4</v>
      </c>
      <c r="T525">
        <f t="shared" si="81"/>
        <v>0.11319641862612587</v>
      </c>
      <c r="U525">
        <f t="shared" si="82"/>
        <v>75.039421669447222</v>
      </c>
    </row>
    <row r="526" spans="1:21">
      <c r="A526">
        <f t="shared" si="77"/>
        <v>525</v>
      </c>
      <c r="B526">
        <f t="shared" si="78"/>
        <v>13.181482830881803</v>
      </c>
      <c r="C526">
        <f>Specification!$G$29</f>
        <v>164.943378</v>
      </c>
      <c r="D526">
        <f>0.5*Specification!$K$4*Track!B526^2*Specification!$K$3*Specification!$K$2</f>
        <v>89.995750755612306</v>
      </c>
      <c r="E526">
        <v>5</v>
      </c>
      <c r="F526">
        <f>Specification!$C$23*9.81*SIN((E526*PI()/180))</f>
        <v>479.192087363258</v>
      </c>
      <c r="G526" s="2">
        <f>IF(J526=1,VLOOKUP(K526,RPM!$E$2:$H$62,3,FALSE)-F526-E526-D526,IF(J526=2,VLOOKUP(K526,RPM!$H$2:$K$62,3,FALSE)-F526-E526-D526,IF(J526=3,VLOOKUP(K526,RPM!$K$2:$N$62,3,FALSE)-F526-E526-D526)))</f>
        <v>395.76138382160718</v>
      </c>
      <c r="H526" s="2">
        <f>IF(J526=1,Specification!$I$14,IF(J526=2,Specification!$I$15,IF(J526=3,Specification!$I$16)))</f>
        <v>580.58318951778165</v>
      </c>
      <c r="I526">
        <f t="shared" si="83"/>
        <v>0.6816618031092444</v>
      </c>
      <c r="J526">
        <v>2</v>
      </c>
      <c r="K526">
        <f>IF(J526=1,VLOOKUP(B526,RPM!$F$2:$H$62,3,TRUE),IF(J526=2,VLOOKUP(B526,RPM!$I$2:$K$62,3,TRUE),IF(J526=3,VLOOKUP(B526,RPM!$L$2:$N$62,3,TRUE))))</f>
        <v>5900</v>
      </c>
      <c r="L526">
        <f t="shared" si="79"/>
        <v>52.841993514620455</v>
      </c>
      <c r="M526">
        <f t="shared" si="84"/>
        <v>0.26219908917244095</v>
      </c>
      <c r="N526">
        <f>VLOOKUP(K526,RPM!$A$2:$D$62,4,FALSE)</f>
        <v>20.530591864406777</v>
      </c>
      <c r="O526">
        <f>VLOOKUP(K526,RPM!$A$2:$D$62,3,FALSE)</f>
        <v>16.995999999999999</v>
      </c>
      <c r="P526">
        <f t="shared" si="75"/>
        <v>15.309662353288134</v>
      </c>
      <c r="Q526" cm="1">
        <f t="array" ref="Q526">_xlfn.XLOOKUP(O526,BSFC!$A$2:$A$24,_xlfn.XLOOKUP(K526,BSFC!$B$2:$O$2,BSFC!$B$2:$O$24,,-1),,-1)</f>
        <v>350</v>
      </c>
      <c r="R526">
        <f t="shared" si="76"/>
        <v>1.4884393954585686</v>
      </c>
      <c r="S526">
        <f t="shared" si="80"/>
        <v>3.2199522201239973E-4</v>
      </c>
      <c r="T526">
        <f t="shared" si="81"/>
        <v>0.11269832770433991</v>
      </c>
      <c r="U526">
        <f t="shared" si="82"/>
        <v>75.152119997151559</v>
      </c>
    </row>
    <row r="527" spans="1:21">
      <c r="A527">
        <f t="shared" si="77"/>
        <v>526</v>
      </c>
      <c r="B527">
        <f t="shared" si="78"/>
        <v>13.233095375876736</v>
      </c>
      <c r="C527">
        <f>Specification!$G$29</f>
        <v>164.943378</v>
      </c>
      <c r="D527">
        <f>0.5*Specification!$K$4*Track!B527^2*Specification!$K$3*Specification!$K$2</f>
        <v>90.701893371898521</v>
      </c>
      <c r="E527">
        <v>6</v>
      </c>
      <c r="F527">
        <f>Specification!$C$23*9.81*SIN((E527*PI()/180))</f>
        <v>574.70926095052266</v>
      </c>
      <c r="G527" s="2">
        <f>IF(J527=1,VLOOKUP(K527,RPM!$E$2:$H$62,3,FALSE)-F527-E527-D527,IF(J527=2,VLOOKUP(K527,RPM!$H$2:$K$62,3,FALSE)-F527-E527-D527,IF(J527=3,VLOOKUP(K527,RPM!$K$2:$N$62,3,FALSE)-F527-E527-D527)))</f>
        <v>298.53806761805635</v>
      </c>
      <c r="H527" s="2">
        <f>IF(J527=1,Specification!$I$14,IF(J527=2,Specification!$I$15,IF(J527=3,Specification!$I$16)))</f>
        <v>580.58318951778165</v>
      </c>
      <c r="I527">
        <f t="shared" si="83"/>
        <v>0.51420377477001156</v>
      </c>
      <c r="J527">
        <v>2</v>
      </c>
      <c r="K527">
        <f>IF(J527=1,VLOOKUP(B527,RPM!$F$2:$H$62,3,TRUE),IF(J527=2,VLOOKUP(B527,RPM!$I$2:$K$62,3,TRUE),IF(J527=3,VLOOKUP(B527,RPM!$L$2:$N$62,3,TRUE))))</f>
        <v>5900</v>
      </c>
      <c r="L527">
        <f t="shared" si="79"/>
        <v>52.917451000314145</v>
      </c>
      <c r="M527">
        <f t="shared" si="84"/>
        <v>0.36730332443811742</v>
      </c>
      <c r="N527">
        <f>VLOOKUP(K527,RPM!$A$2:$D$62,4,FALSE)</f>
        <v>20.530591864406777</v>
      </c>
      <c r="O527">
        <f>VLOOKUP(K527,RPM!$A$2:$D$62,3,FALSE)</f>
        <v>16.995999999999999</v>
      </c>
      <c r="P527">
        <f t="shared" si="75"/>
        <v>15.309662353288134</v>
      </c>
      <c r="Q527" cm="1">
        <f t="array" ref="Q527">_xlfn.XLOOKUP(O527,BSFC!$A$2:$A$24,_xlfn.XLOOKUP(K527,BSFC!$B$2:$O$2,BSFC!$B$2:$O$24,,-1),,-1)</f>
        <v>350</v>
      </c>
      <c r="R527">
        <f t="shared" si="76"/>
        <v>1.4884393954585686</v>
      </c>
      <c r="S527">
        <f t="shared" si="80"/>
        <v>3.2089684111068364E-4</v>
      </c>
      <c r="T527">
        <f t="shared" si="81"/>
        <v>0.11231389438873927</v>
      </c>
      <c r="U527">
        <f t="shared" si="82"/>
        <v>75.264433891540293</v>
      </c>
    </row>
    <row r="528" spans="1:21">
      <c r="A528">
        <f t="shared" si="77"/>
        <v>527</v>
      </c>
      <c r="B528">
        <f t="shared" si="78"/>
        <v>13.271895899855087</v>
      </c>
      <c r="C528">
        <f>Specification!$G$29</f>
        <v>164.943378</v>
      </c>
      <c r="D528">
        <f>0.5*Specification!$K$4*Track!B528^2*Specification!$K$3*Specification!$K$2</f>
        <v>91.234563967733806</v>
      </c>
      <c r="E528">
        <v>7</v>
      </c>
      <c r="F528">
        <f>Specification!$C$23*9.81*SIN((E528*PI()/180))</f>
        <v>670.05137252956831</v>
      </c>
      <c r="G528" s="2">
        <f>IF(J528=1,VLOOKUP(K528,RPM!$E$2:$H$62,3,FALSE)-F528-E528-D528,IF(J528=2,VLOOKUP(K528,RPM!$H$2:$K$62,3,FALSE)-F528-E528-D528,IF(J528=3,VLOOKUP(K528,RPM!$K$2:$N$62,3,FALSE)-F528-E528-D528)))</f>
        <v>201.6632854431754</v>
      </c>
      <c r="H528" s="2">
        <f>IF(J528=1,Specification!$I$14,IF(J528=2,Specification!$I$15,IF(J528=3,Specification!$I$16)))</f>
        <v>580.58318951778165</v>
      </c>
      <c r="I528">
        <f t="shared" si="83"/>
        <v>0.34734606355149905</v>
      </c>
      <c r="J528">
        <v>2</v>
      </c>
      <c r="K528">
        <f>IF(J528=1,VLOOKUP(B528,RPM!$F$2:$H$62,3,TRUE),IF(J528=2,VLOOKUP(B528,RPM!$I$2:$K$62,3,TRUE),IF(J528=3,VLOOKUP(B528,RPM!$L$2:$N$62,3,TRUE))))</f>
        <v>5900</v>
      </c>
      <c r="L528">
        <f t="shared" si="79"/>
        <v>52.992724041242887</v>
      </c>
      <c r="M528">
        <f t="shared" si="84"/>
        <v>0.49008788534102199</v>
      </c>
      <c r="N528">
        <f>VLOOKUP(K528,RPM!$A$2:$D$62,4,FALSE)</f>
        <v>20.530591864406777</v>
      </c>
      <c r="O528">
        <f>VLOOKUP(K528,RPM!$A$2:$D$62,3,FALSE)</f>
        <v>16.995999999999999</v>
      </c>
      <c r="P528">
        <f t="shared" si="75"/>
        <v>15.309662353288134</v>
      </c>
      <c r="Q528" cm="1">
        <f t="array" ref="Q528">_xlfn.XLOOKUP(O528,BSFC!$A$2:$A$24,_xlfn.XLOOKUP(K528,BSFC!$B$2:$O$2,BSFC!$B$2:$O$24,,-1),,-1)</f>
        <v>350</v>
      </c>
      <c r="R528">
        <f t="shared" si="76"/>
        <v>1.4884393954585686</v>
      </c>
      <c r="S528">
        <f t="shared" si="80"/>
        <v>3.2011245581230088E-4</v>
      </c>
      <c r="T528">
        <f t="shared" si="81"/>
        <v>0.11203935953430531</v>
      </c>
      <c r="U528">
        <f t="shared" si="82"/>
        <v>75.3764732510746</v>
      </c>
    </row>
    <row r="529" spans="1:21">
      <c r="A529">
        <f t="shared" si="77"/>
        <v>528</v>
      </c>
      <c r="B529">
        <f t="shared" si="78"/>
        <v>13.298041694313238</v>
      </c>
      <c r="C529">
        <f>Specification!$G$29</f>
        <v>164.943378</v>
      </c>
      <c r="D529">
        <f>0.5*Specification!$K$4*Track!B529^2*Specification!$K$3*Specification!$K$2</f>
        <v>91.594384419685483</v>
      </c>
      <c r="E529">
        <v>8</v>
      </c>
      <c r="F529">
        <f>Specification!$C$23*9.81*SIN((E529*PI()/180))</f>
        <v>765.1893799696079</v>
      </c>
      <c r="G529" s="2">
        <f>IF(J529=1,VLOOKUP(K529,RPM!$E$2:$H$62,3,FALSE)-F529-E529-D529,IF(J529=2,VLOOKUP(K529,RPM!$H$2:$K$62,3,FALSE)-F529-E529-D529,IF(J529=3,VLOOKUP(K529,RPM!$K$2:$N$62,3,FALSE)-F529-E529-D529)))</f>
        <v>105.16545755118413</v>
      </c>
      <c r="H529" s="2">
        <f>IF(J529=1,Specification!$I$14,IF(J529=2,Specification!$I$15,IF(J529=3,Specification!$I$16)))</f>
        <v>580.58318951778165</v>
      </c>
      <c r="I529">
        <f t="shared" si="83"/>
        <v>0.18113762067160782</v>
      </c>
      <c r="J529">
        <v>2</v>
      </c>
      <c r="K529">
        <f>IF(J529=1,VLOOKUP(B529,RPM!$F$2:$H$62,3,TRUE),IF(J529=2,VLOOKUP(B529,RPM!$I$2:$K$62,3,TRUE),IF(J529=3,VLOOKUP(B529,RPM!$L$2:$N$62,3,TRUE))))</f>
        <v>5900</v>
      </c>
      <c r="L529">
        <f t="shared" si="79"/>
        <v>53.067884609220847</v>
      </c>
      <c r="M529">
        <f t="shared" si="84"/>
        <v>0.63062872004341342</v>
      </c>
      <c r="N529">
        <f>VLOOKUP(K529,RPM!$A$2:$D$62,4,FALSE)</f>
        <v>20.530591864406777</v>
      </c>
      <c r="O529">
        <f>VLOOKUP(K529,RPM!$A$2:$D$62,3,FALSE)</f>
        <v>16.995999999999999</v>
      </c>
      <c r="P529">
        <f t="shared" si="75"/>
        <v>15.309662353288134</v>
      </c>
      <c r="Q529" cm="1">
        <f t="array" ref="Q529">_xlfn.XLOOKUP(O529,BSFC!$A$2:$A$24,_xlfn.XLOOKUP(K529,BSFC!$B$2:$O$2,BSFC!$B$2:$O$24,,-1),,-1)</f>
        <v>350</v>
      </c>
      <c r="R529">
        <f t="shared" si="76"/>
        <v>1.4884393954585686</v>
      </c>
      <c r="S529">
        <f t="shared" si="80"/>
        <v>3.1963414389553601E-4</v>
      </c>
      <c r="T529">
        <f t="shared" si="81"/>
        <v>0.11187195036343761</v>
      </c>
      <c r="U529">
        <f t="shared" si="82"/>
        <v>75.488345201438037</v>
      </c>
    </row>
    <row r="530" spans="1:21">
      <c r="A530">
        <f t="shared" si="77"/>
        <v>529</v>
      </c>
      <c r="B530">
        <f t="shared" si="78"/>
        <v>13.311656100765092</v>
      </c>
      <c r="C530">
        <f>Specification!$G$29</f>
        <v>164.943378</v>
      </c>
      <c r="D530">
        <f>0.5*Specification!$K$4*Track!B530^2*Specification!$K$3*Specification!$K$2</f>
        <v>91.782027313545001</v>
      </c>
      <c r="E530">
        <v>8</v>
      </c>
      <c r="F530">
        <f>Specification!$C$23*9.81*SIN((E530*PI()/180))</f>
        <v>765.1893799696079</v>
      </c>
      <c r="G530" s="2">
        <f>IF(J530=1,VLOOKUP(K530,RPM!$E$2:$H$62,3,FALSE)-F530-E530-D530,IF(J530=2,VLOOKUP(K530,RPM!$H$2:$K$62,3,FALSE)-F530-E530-D530,IF(J530=3,VLOOKUP(K530,RPM!$K$2:$N$62,3,FALSE)-F530-E530-D530)))</f>
        <v>89.036466732595244</v>
      </c>
      <c r="H530" s="2">
        <f>IF(J530=1,Specification!$I$14,IF(J530=2,Specification!$I$15,IF(J530=3,Specification!$I$16)))</f>
        <v>580.58318951778165</v>
      </c>
      <c r="I530">
        <f t="shared" si="83"/>
        <v>0.15335694925398508</v>
      </c>
      <c r="J530">
        <v>2</v>
      </c>
      <c r="K530">
        <f>IF(J530=1,VLOOKUP(B530,RPM!$F$2:$H$62,3,TRUE),IF(J530=2,VLOOKUP(B530,RPM!$I$2:$K$62,3,TRUE),IF(J530=3,VLOOKUP(B530,RPM!$L$2:$N$62,3,TRUE))))</f>
        <v>6000</v>
      </c>
      <c r="L530">
        <f t="shared" si="79"/>
        <v>53.142974263296715</v>
      </c>
      <c r="M530">
        <f t="shared" si="84"/>
        <v>0.77116955474580484</v>
      </c>
      <c r="N530">
        <f>VLOOKUP(K530,RPM!$A$2:$D$62,4,FALSE)</f>
        <v>20.193166666666666</v>
      </c>
      <c r="O530">
        <f>VLOOKUP(K530,RPM!$A$2:$D$62,3,FALSE)</f>
        <v>17</v>
      </c>
      <c r="P530">
        <f t="shared" si="75"/>
        <v>15.058044383333334</v>
      </c>
      <c r="Q530" cm="1">
        <f t="array" ref="Q530">_xlfn.XLOOKUP(O530,BSFC!$A$2:$A$24,_xlfn.XLOOKUP(K530,BSFC!$B$2:$O$2,BSFC!$B$2:$O$24,,-1),,-1)</f>
        <v>360</v>
      </c>
      <c r="R530">
        <f t="shared" si="76"/>
        <v>1.5058044383333336</v>
      </c>
      <c r="S530">
        <f t="shared" si="80"/>
        <v>3.1408426216765511E-4</v>
      </c>
      <c r="T530">
        <f t="shared" si="81"/>
        <v>0.11307033438035584</v>
      </c>
      <c r="U530">
        <f t="shared" si="82"/>
        <v>75.60141553581839</v>
      </c>
    </row>
    <row r="531" spans="1:21">
      <c r="A531">
        <f t="shared" si="77"/>
        <v>530</v>
      </c>
      <c r="B531">
        <f t="shared" si="78"/>
        <v>13.323171621034703</v>
      </c>
      <c r="C531">
        <f>Specification!$G$29</f>
        <v>164.943378</v>
      </c>
      <c r="D531">
        <f>0.5*Specification!$K$4*Track!B531^2*Specification!$K$3*Specification!$K$2</f>
        <v>91.940891836799693</v>
      </c>
      <c r="E531">
        <v>8</v>
      </c>
      <c r="F531">
        <f>Specification!$C$23*9.81*SIN((E531*PI()/180))</f>
        <v>765.1893799696079</v>
      </c>
      <c r="G531" s="2">
        <f>IF(J531=1,VLOOKUP(K531,RPM!$E$2:$H$62,3,FALSE)-F531-E531-D531,IF(J531=2,VLOOKUP(K531,RPM!$H$2:$K$62,3,FALSE)-F531-E531-D531,IF(J531=3,VLOOKUP(K531,RPM!$K$2:$N$62,3,FALSE)-F531-E531-D531)))</f>
        <v>88.877602209340552</v>
      </c>
      <c r="H531" s="2">
        <f>IF(J531=1,Specification!$I$14,IF(J531=2,Specification!$I$15,IF(J531=3,Specification!$I$16)))</f>
        <v>580.58318951778165</v>
      </c>
      <c r="I531">
        <f t="shared" si="83"/>
        <v>0.15308332003749564</v>
      </c>
      <c r="J531">
        <v>2</v>
      </c>
      <c r="K531">
        <f>IF(J531=1,VLOOKUP(B531,RPM!$F$2:$H$62,3,TRUE),IF(J531=2,VLOOKUP(B531,RPM!$I$2:$K$62,3,TRUE),IF(J531=3,VLOOKUP(B531,RPM!$L$2:$N$62,3,TRUE))))</f>
        <v>6000</v>
      </c>
      <c r="L531">
        <f t="shared" si="79"/>
        <v>53.21799912945113</v>
      </c>
      <c r="M531">
        <f t="shared" si="84"/>
        <v>0.91171038944819627</v>
      </c>
      <c r="N531">
        <f>VLOOKUP(K531,RPM!$A$2:$D$62,4,FALSE)</f>
        <v>20.193166666666666</v>
      </c>
      <c r="O531">
        <f>VLOOKUP(K531,RPM!$A$2:$D$62,3,FALSE)</f>
        <v>17</v>
      </c>
      <c r="P531">
        <f t="shared" si="75"/>
        <v>15.058044383333334</v>
      </c>
      <c r="Q531" cm="1">
        <f t="array" ref="Q531">_xlfn.XLOOKUP(O531,BSFC!$A$2:$A$24,_xlfn.XLOOKUP(K531,BSFC!$B$2:$O$2,BSFC!$B$2:$O$24,,-1),,-1)</f>
        <v>360</v>
      </c>
      <c r="R531">
        <f t="shared" si="76"/>
        <v>1.5058044383333336</v>
      </c>
      <c r="S531">
        <f t="shared" si="80"/>
        <v>3.1381326789078375E-4</v>
      </c>
      <c r="T531">
        <f t="shared" si="81"/>
        <v>0.11297277644068215</v>
      </c>
      <c r="U531">
        <f t="shared" si="82"/>
        <v>75.714388312259075</v>
      </c>
    </row>
    <row r="532" spans="1:21">
      <c r="A532">
        <f t="shared" si="77"/>
        <v>531</v>
      </c>
      <c r="B532">
        <f t="shared" si="78"/>
        <v>13.33465667663099</v>
      </c>
      <c r="C532">
        <f>Specification!$G$29</f>
        <v>164.943378</v>
      </c>
      <c r="D532">
        <f>0.5*Specification!$K$4*Track!B532^2*Specification!$K$3*Specification!$K$2</f>
        <v>92.099472903874272</v>
      </c>
      <c r="E532">
        <v>8</v>
      </c>
      <c r="F532">
        <f>Specification!$C$23*9.81*SIN((E532*PI()/180))</f>
        <v>765.1893799696079</v>
      </c>
      <c r="G532" s="2">
        <f>IF(J532=1,VLOOKUP(K532,RPM!$E$2:$H$62,3,FALSE)-F532-E532-D532,IF(J532=2,VLOOKUP(K532,RPM!$H$2:$K$62,3,FALSE)-F532-E532-D532,IF(J532=3,VLOOKUP(K532,RPM!$K$2:$N$62,3,FALSE)-F532-E532-D532)))</f>
        <v>88.719021142265973</v>
      </c>
      <c r="H532" s="2">
        <f>IF(J532=1,Specification!$I$14,IF(J532=2,Specification!$I$15,IF(J532=3,Specification!$I$16)))</f>
        <v>580.58318951778165</v>
      </c>
      <c r="I532">
        <f t="shared" si="83"/>
        <v>0.15281017904764663</v>
      </c>
      <c r="J532">
        <v>2</v>
      </c>
      <c r="K532">
        <f>IF(J532=1,VLOOKUP(B532,RPM!$F$2:$H$62,3,TRUE),IF(J532=2,VLOOKUP(B532,RPM!$I$2:$K$62,3,TRUE),IF(J532=3,VLOOKUP(B532,RPM!$L$2:$N$62,3,TRUE))))</f>
        <v>6000</v>
      </c>
      <c r="L532">
        <f t="shared" si="79"/>
        <v>53.292959490245323</v>
      </c>
      <c r="M532">
        <f t="shared" si="84"/>
        <v>1.0522512241505877</v>
      </c>
      <c r="N532">
        <f>VLOOKUP(K532,RPM!$A$2:$D$62,4,FALSE)</f>
        <v>20.193166666666666</v>
      </c>
      <c r="O532">
        <f>VLOOKUP(K532,RPM!$A$2:$D$62,3,FALSE)</f>
        <v>17</v>
      </c>
      <c r="P532">
        <f t="shared" si="75"/>
        <v>15.058044383333334</v>
      </c>
      <c r="Q532" cm="1">
        <f t="array" ref="Q532">_xlfn.XLOOKUP(O532,BSFC!$A$2:$A$24,_xlfn.XLOOKUP(K532,BSFC!$B$2:$O$2,BSFC!$B$2:$O$24,,-1),,-1)</f>
        <v>360</v>
      </c>
      <c r="R532">
        <f t="shared" si="76"/>
        <v>1.5058044383333336</v>
      </c>
      <c r="S532">
        <f t="shared" si="80"/>
        <v>3.1354345550823508E-4</v>
      </c>
      <c r="T532">
        <f t="shared" si="81"/>
        <v>0.11287564398296462</v>
      </c>
      <c r="U532">
        <f t="shared" si="82"/>
        <v>75.827263956242035</v>
      </c>
    </row>
    <row r="533" spans="1:21">
      <c r="A533">
        <f t="shared" si="77"/>
        <v>532</v>
      </c>
      <c r="B533">
        <f t="shared" si="78"/>
        <v>13.346111382785427</v>
      </c>
      <c r="C533">
        <f>Specification!$G$29</f>
        <v>164.943378</v>
      </c>
      <c r="D533">
        <f>0.5*Specification!$K$4*Track!B533^2*Specification!$K$3*Specification!$K$2</f>
        <v>92.257771020529319</v>
      </c>
      <c r="E533">
        <v>8</v>
      </c>
      <c r="F533">
        <f>Specification!$C$23*9.81*SIN((E533*PI()/180))</f>
        <v>765.1893799696079</v>
      </c>
      <c r="G533" s="2">
        <f>IF(J533=1,VLOOKUP(K533,RPM!$E$2:$H$62,3,FALSE)-F533-E533-D533,IF(J533=2,VLOOKUP(K533,RPM!$H$2:$K$62,3,FALSE)-F533-E533-D533,IF(J533=3,VLOOKUP(K533,RPM!$K$2:$N$62,3,FALSE)-F533-E533-D533)))</f>
        <v>88.560723025610926</v>
      </c>
      <c r="H533" s="2">
        <f>IF(J533=1,Specification!$I$14,IF(J533=2,Specification!$I$15,IF(J533=3,Specification!$I$16)))</f>
        <v>580.58318951778165</v>
      </c>
      <c r="I533">
        <f t="shared" si="83"/>
        <v>0.15253752541331297</v>
      </c>
      <c r="J533">
        <v>2</v>
      </c>
      <c r="K533">
        <f>IF(J533=1,VLOOKUP(B533,RPM!$F$2:$H$62,3,TRUE),IF(J533=2,VLOOKUP(B533,RPM!$I$2:$K$62,3,TRUE),IF(J533=3,VLOOKUP(B533,RPM!$L$2:$N$62,3,TRUE))))</f>
        <v>6000</v>
      </c>
      <c r="L533">
        <f t="shared" si="79"/>
        <v>53.367855626427058</v>
      </c>
      <c r="M533">
        <f t="shared" si="84"/>
        <v>1.1927920588529792</v>
      </c>
      <c r="N533">
        <f>VLOOKUP(K533,RPM!$A$2:$D$62,4,FALSE)</f>
        <v>20.193166666666666</v>
      </c>
      <c r="O533">
        <f>VLOOKUP(K533,RPM!$A$2:$D$62,3,FALSE)</f>
        <v>17</v>
      </c>
      <c r="P533">
        <f t="shared" si="75"/>
        <v>15.058044383333334</v>
      </c>
      <c r="Q533" cm="1">
        <f t="array" ref="Q533">_xlfn.XLOOKUP(O533,BSFC!$A$2:$A$24,_xlfn.XLOOKUP(K533,BSFC!$B$2:$O$2,BSFC!$B$2:$O$24,,-1),,-1)</f>
        <v>360</v>
      </c>
      <c r="R533">
        <f t="shared" si="76"/>
        <v>1.5058044383333336</v>
      </c>
      <c r="S533">
        <f t="shared" si="80"/>
        <v>3.1327481743465116E-4</v>
      </c>
      <c r="T533">
        <f t="shared" si="81"/>
        <v>0.11277893427647442</v>
      </c>
      <c r="U533">
        <f t="shared" si="82"/>
        <v>75.940042890518512</v>
      </c>
    </row>
    <row r="534" spans="1:21">
      <c r="A534">
        <f t="shared" si="77"/>
        <v>533</v>
      </c>
      <c r="B534">
        <f t="shared" si="78"/>
        <v>13.357535854061608</v>
      </c>
      <c r="C534">
        <f>Specification!$G$29</f>
        <v>164.943378</v>
      </c>
      <c r="D534">
        <f>0.5*Specification!$K$4*Track!B534^2*Specification!$K$3*Specification!$K$2</f>
        <v>92.415786691622912</v>
      </c>
      <c r="E534">
        <v>8</v>
      </c>
      <c r="F534">
        <f>Specification!$C$23*9.81*SIN((E534*PI()/180))</f>
        <v>765.1893799696079</v>
      </c>
      <c r="G534" s="2">
        <f>IF(J534=1,VLOOKUP(K534,RPM!$E$2:$H$62,3,FALSE)-F534-E534-D534,IF(J534=2,VLOOKUP(K534,RPM!$H$2:$K$62,3,FALSE)-F534-E534-D534,IF(J534=3,VLOOKUP(K534,RPM!$K$2:$N$62,3,FALSE)-F534-E534-D534)))</f>
        <v>88.402707354517332</v>
      </c>
      <c r="H534" s="2">
        <f>IF(J534=1,Specification!$I$14,IF(J534=2,Specification!$I$15,IF(J534=3,Specification!$I$16)))</f>
        <v>580.58318951778165</v>
      </c>
      <c r="I534">
        <f t="shared" si="83"/>
        <v>0.15226535826492407</v>
      </c>
      <c r="J534">
        <v>2</v>
      </c>
      <c r="K534">
        <f>IF(J534=1,VLOOKUP(B534,RPM!$F$2:$H$62,3,TRUE),IF(J534=2,VLOOKUP(B534,RPM!$I$2:$K$62,3,TRUE),IF(J534=3,VLOOKUP(B534,RPM!$L$2:$N$62,3,TRUE))))</f>
        <v>6000</v>
      </c>
      <c r="L534">
        <f t="shared" si="79"/>
        <v>53.442687816946673</v>
      </c>
      <c r="M534">
        <f t="shared" si="84"/>
        <v>1.3333328935553708</v>
      </c>
      <c r="N534">
        <f>VLOOKUP(K534,RPM!$A$2:$D$62,4,FALSE)</f>
        <v>20.193166666666666</v>
      </c>
      <c r="O534">
        <f>VLOOKUP(K534,RPM!$A$2:$D$62,3,FALSE)</f>
        <v>17</v>
      </c>
      <c r="P534">
        <f t="shared" si="75"/>
        <v>15.058044383333334</v>
      </c>
      <c r="Q534" cm="1">
        <f t="array" ref="Q534">_xlfn.XLOOKUP(O534,BSFC!$A$2:$A$24,_xlfn.XLOOKUP(K534,BSFC!$B$2:$O$2,BSFC!$B$2:$O$24,,-1),,-1)</f>
        <v>360</v>
      </c>
      <c r="R534">
        <f t="shared" si="76"/>
        <v>1.5058044383333336</v>
      </c>
      <c r="S534">
        <f t="shared" si="80"/>
        <v>3.1300734615178288E-4</v>
      </c>
      <c r="T534">
        <f t="shared" si="81"/>
        <v>0.11268264461464184</v>
      </c>
      <c r="U534">
        <f t="shared" si="82"/>
        <v>76.052725535133149</v>
      </c>
    </row>
    <row r="535" spans="1:21">
      <c r="A535">
        <f t="shared" si="77"/>
        <v>534</v>
      </c>
      <c r="B535">
        <f t="shared" si="78"/>
        <v>13.368930204360826</v>
      </c>
      <c r="C535">
        <f>Specification!$G$29</f>
        <v>164.943378</v>
      </c>
      <c r="D535">
        <f>0.5*Specification!$K$4*Track!B535^2*Specification!$K$3*Specification!$K$2</f>
        <v>92.573520421112406</v>
      </c>
      <c r="E535">
        <v>8</v>
      </c>
      <c r="F535">
        <f>Specification!$C$23*9.81*SIN((E535*PI()/180))</f>
        <v>765.1893799696079</v>
      </c>
      <c r="G535" s="2">
        <f>IF(J535=1,VLOOKUP(K535,RPM!$E$2:$H$62,3,FALSE)-F535-E535-D535,IF(J535=2,VLOOKUP(K535,RPM!$H$2:$K$62,3,FALSE)-F535-E535-D535,IF(J535=3,VLOOKUP(K535,RPM!$K$2:$N$62,3,FALSE)-F535-E535-D535)))</f>
        <v>88.244973625027839</v>
      </c>
      <c r="H535" s="2">
        <f>IF(J535=1,Specification!$I$14,IF(J535=2,Specification!$I$15,IF(J535=3,Specification!$I$16)))</f>
        <v>580.58318951778165</v>
      </c>
      <c r="I535">
        <f t="shared" si="83"/>
        <v>0.15199367673446071</v>
      </c>
      <c r="J535">
        <v>2</v>
      </c>
      <c r="K535">
        <f>IF(J535=1,VLOOKUP(B535,RPM!$F$2:$H$62,3,TRUE),IF(J535=2,VLOOKUP(B535,RPM!$I$2:$K$62,3,TRUE),IF(J535=3,VLOOKUP(B535,RPM!$L$2:$N$62,3,TRUE))))</f>
        <v>6000</v>
      </c>
      <c r="L535">
        <f t="shared" si="79"/>
        <v>53.517456338972856</v>
      </c>
      <c r="M535">
        <f t="shared" si="84"/>
        <v>1.4738737282577623</v>
      </c>
      <c r="N535">
        <f>VLOOKUP(K535,RPM!$A$2:$D$62,4,FALSE)</f>
        <v>20.193166666666666</v>
      </c>
      <c r="O535">
        <f>VLOOKUP(K535,RPM!$A$2:$D$62,3,FALSE)</f>
        <v>17</v>
      </c>
      <c r="P535">
        <f t="shared" si="75"/>
        <v>15.058044383333334</v>
      </c>
      <c r="Q535" cm="1">
        <f t="array" ref="Q535">_xlfn.XLOOKUP(O535,BSFC!$A$2:$A$24,_xlfn.XLOOKUP(K535,BSFC!$B$2:$O$2,BSFC!$B$2:$O$24,,-1),,-1)</f>
        <v>360</v>
      </c>
      <c r="R535">
        <f t="shared" si="76"/>
        <v>1.5058044383333336</v>
      </c>
      <c r="S535">
        <f t="shared" si="80"/>
        <v>3.1274103420736058E-4</v>
      </c>
      <c r="T535">
        <f t="shared" si="81"/>
        <v>0.11258677231464981</v>
      </c>
      <c r="U535">
        <f t="shared" si="82"/>
        <v>76.165312307447792</v>
      </c>
    </row>
    <row r="536" spans="1:21">
      <c r="A536">
        <f t="shared" si="77"/>
        <v>535</v>
      </c>
      <c r="B536">
        <f t="shared" si="78"/>
        <v>13.380294546927587</v>
      </c>
      <c r="C536">
        <f>Specification!$G$29</f>
        <v>164.943378</v>
      </c>
      <c r="D536">
        <f>0.5*Specification!$K$4*Track!B536^2*Specification!$K$3*Specification!$K$2</f>
        <v>92.730972712055902</v>
      </c>
      <c r="E536">
        <v>8</v>
      </c>
      <c r="F536">
        <f>Specification!$C$23*9.81*SIN((E536*PI()/180))</f>
        <v>765.1893799696079</v>
      </c>
      <c r="G536" s="2">
        <f>IF(J536=1,VLOOKUP(K536,RPM!$E$2:$H$62,3,FALSE)-F536-E536-D536,IF(J536=2,VLOOKUP(K536,RPM!$H$2:$K$62,3,FALSE)-F536-E536-D536,IF(J536=3,VLOOKUP(K536,RPM!$K$2:$N$62,3,FALSE)-F536-E536-D536)))</f>
        <v>88.087521334084343</v>
      </c>
      <c r="H536" s="2">
        <f>IF(J536=1,Specification!$I$14,IF(J536=2,Specification!$I$15,IF(J536=3,Specification!$I$16)))</f>
        <v>580.58318951778165</v>
      </c>
      <c r="I536">
        <f t="shared" si="83"/>
        <v>0.15172247995545257</v>
      </c>
      <c r="J536">
        <v>2</v>
      </c>
      <c r="K536">
        <f>IF(J536=1,VLOOKUP(B536,RPM!$F$2:$H$62,3,TRUE),IF(J536=2,VLOOKUP(B536,RPM!$I$2:$K$62,3,TRUE),IF(J536=3,VLOOKUP(B536,RPM!$L$2:$N$62,3,TRUE))))</f>
        <v>6000</v>
      </c>
      <c r="L536">
        <f t="shared" si="79"/>
        <v>53.592161467908255</v>
      </c>
      <c r="M536">
        <f t="shared" si="84"/>
        <v>1.6144145629601538</v>
      </c>
      <c r="N536">
        <f>VLOOKUP(K536,RPM!$A$2:$D$62,4,FALSE)</f>
        <v>20.193166666666666</v>
      </c>
      <c r="O536">
        <f>VLOOKUP(K536,RPM!$A$2:$D$62,3,FALSE)</f>
        <v>17</v>
      </c>
      <c r="P536">
        <f t="shared" si="75"/>
        <v>15.058044383333334</v>
      </c>
      <c r="Q536" cm="1">
        <f t="array" ref="Q536">_xlfn.XLOOKUP(O536,BSFC!$A$2:$A$24,_xlfn.XLOOKUP(K536,BSFC!$B$2:$O$2,BSFC!$B$2:$O$24,,-1),,-1)</f>
        <v>360</v>
      </c>
      <c r="R536">
        <f t="shared" si="76"/>
        <v>1.5058044383333336</v>
      </c>
      <c r="S536">
        <f t="shared" si="80"/>
        <v>3.124758742144106E-4</v>
      </c>
      <c r="T536">
        <f t="shared" si="81"/>
        <v>0.11249131471718782</v>
      </c>
      <c r="U536">
        <f t="shared" si="82"/>
        <v>76.277803622164981</v>
      </c>
    </row>
    <row r="537" spans="1:21">
      <c r="A537">
        <f t="shared" si="77"/>
        <v>536</v>
      </c>
      <c r="B537">
        <f t="shared" si="78"/>
        <v>13.391628994355058</v>
      </c>
      <c r="C537">
        <f>Specification!$G$29</f>
        <v>164.943378</v>
      </c>
      <c r="D537">
        <f>0.5*Specification!$K$4*Track!B537^2*Specification!$K$3*Specification!$K$2</f>
        <v>92.888144066613989</v>
      </c>
      <c r="E537">
        <v>8</v>
      </c>
      <c r="F537">
        <f>Specification!$C$23*9.81*SIN((E537*PI()/180))</f>
        <v>765.1893799696079</v>
      </c>
      <c r="G537" s="2">
        <f>IF(J537=1,VLOOKUP(K537,RPM!$E$2:$H$62,3,FALSE)-F537-E537-D537,IF(J537=2,VLOOKUP(K537,RPM!$H$2:$K$62,3,FALSE)-F537-E537-D537,IF(J537=3,VLOOKUP(K537,RPM!$K$2:$N$62,3,FALSE)-F537-E537-D537)))</f>
        <v>87.930349979526255</v>
      </c>
      <c r="H537" s="2">
        <f>IF(J537=1,Specification!$I$14,IF(J537=2,Specification!$I$15,IF(J537=3,Specification!$I$16)))</f>
        <v>580.58318951778165</v>
      </c>
      <c r="I537">
        <f t="shared" si="83"/>
        <v>0.1514517670629752</v>
      </c>
      <c r="J537">
        <v>2</v>
      </c>
      <c r="K537">
        <f>IF(J537=1,VLOOKUP(B537,RPM!$F$2:$H$62,3,TRUE),IF(J537=2,VLOOKUP(B537,RPM!$I$2:$K$62,3,TRUE),IF(J537=3,VLOOKUP(B537,RPM!$L$2:$N$62,3,TRUE))))</f>
        <v>6000</v>
      </c>
      <c r="L537">
        <f t="shared" si="79"/>
        <v>53.666803477404926</v>
      </c>
      <c r="M537">
        <f t="shared" si="84"/>
        <v>1.7549553976625454</v>
      </c>
      <c r="N537">
        <f>VLOOKUP(K537,RPM!$A$2:$D$62,4,FALSE)</f>
        <v>20.193166666666666</v>
      </c>
      <c r="O537">
        <f>VLOOKUP(K537,RPM!$A$2:$D$62,3,FALSE)</f>
        <v>17</v>
      </c>
      <c r="P537">
        <f t="shared" si="75"/>
        <v>15.058044383333334</v>
      </c>
      <c r="Q537" cm="1">
        <f t="array" ref="Q537">_xlfn.XLOOKUP(O537,BSFC!$A$2:$A$24,_xlfn.XLOOKUP(K537,BSFC!$B$2:$O$2,BSFC!$B$2:$O$24,,-1),,-1)</f>
        <v>360</v>
      </c>
      <c r="R537">
        <f t="shared" si="76"/>
        <v>1.5058044383333336</v>
      </c>
      <c r="S537">
        <f t="shared" si="80"/>
        <v>3.1221185885057178E-4</v>
      </c>
      <c r="T537">
        <f t="shared" si="81"/>
        <v>0.11239626918620584</v>
      </c>
      <c r="U537">
        <f t="shared" si="82"/>
        <v>76.390199891351187</v>
      </c>
    </row>
    <row r="538" spans="1:21">
      <c r="A538">
        <f t="shared" si="77"/>
        <v>537</v>
      </c>
      <c r="B538">
        <f t="shared" si="78"/>
        <v>13.402933658590459</v>
      </c>
      <c r="C538">
        <f>Specification!$G$29</f>
        <v>164.943378</v>
      </c>
      <c r="D538">
        <f>0.5*Specification!$K$4*Track!B538^2*Specification!$K$3*Specification!$K$2</f>
        <v>93.045034986051192</v>
      </c>
      <c r="E538">
        <v>8</v>
      </c>
      <c r="F538">
        <f>Specification!$C$23*9.81*SIN((E538*PI()/180))</f>
        <v>765.1893799696079</v>
      </c>
      <c r="G538" s="2">
        <f>IF(J538=1,VLOOKUP(K538,RPM!$E$2:$H$62,3,FALSE)-F538-E538-D538,IF(J538=2,VLOOKUP(K538,RPM!$H$2:$K$62,3,FALSE)-F538-E538-D538,IF(J538=3,VLOOKUP(K538,RPM!$K$2:$N$62,3,FALSE)-F538-E538-D538)))</f>
        <v>87.773459060089053</v>
      </c>
      <c r="H538" s="2">
        <f>IF(J538=1,Specification!$I$14,IF(J538=2,Specification!$I$15,IF(J538=3,Specification!$I$16)))</f>
        <v>580.58318951778165</v>
      </c>
      <c r="I538">
        <f t="shared" si="83"/>
        <v>0.15118153719364757</v>
      </c>
      <c r="J538">
        <v>2</v>
      </c>
      <c r="K538">
        <f>IF(J538=1,VLOOKUP(B538,RPM!$F$2:$H$62,3,TRUE),IF(J538=2,VLOOKUP(B538,RPM!$I$2:$K$62,3,TRUE),IF(J538=3,VLOOKUP(B538,RPM!$L$2:$N$62,3,TRUE))))</f>
        <v>6000</v>
      </c>
      <c r="L538">
        <f t="shared" si="79"/>
        <v>53.721481724252961</v>
      </c>
      <c r="M538">
        <f t="shared" si="84"/>
        <v>1.8954962323649369</v>
      </c>
      <c r="N538">
        <f>VLOOKUP(K538,RPM!$A$2:$D$62,4,FALSE)</f>
        <v>20.193166666666666</v>
      </c>
      <c r="O538">
        <f>VLOOKUP(K538,RPM!$A$2:$D$62,3,FALSE)</f>
        <v>17</v>
      </c>
      <c r="P538">
        <f t="shared" si="75"/>
        <v>15.058044383333334</v>
      </c>
      <c r="Q538" cm="1">
        <f t="array" ref="Q538">_xlfn.XLOOKUP(O538,BSFC!$A$2:$A$24,_xlfn.XLOOKUP(K538,BSFC!$B$2:$O$2,BSFC!$B$2:$O$24,,-1),,-1)</f>
        <v>360</v>
      </c>
      <c r="R538">
        <f t="shared" si="76"/>
        <v>1.5058044383333336</v>
      </c>
      <c r="S538">
        <f t="shared" si="80"/>
        <v>2.2870762995571081E-4</v>
      </c>
      <c r="T538">
        <f t="shared" si="81"/>
        <v>8.233474678405589E-2</v>
      </c>
      <c r="U538">
        <f t="shared" si="82"/>
        <v>76.472534638135244</v>
      </c>
    </row>
    <row r="539" spans="1:21">
      <c r="A539">
        <f t="shared" si="77"/>
        <v>538</v>
      </c>
      <c r="B539">
        <f t="shared" si="78"/>
        <v>13.411199999999999</v>
      </c>
      <c r="C539">
        <f>Specification!$G$29</f>
        <v>164.943378</v>
      </c>
      <c r="D539">
        <f>0.5*Specification!$K$4*Track!B539^2*Specification!$K$3*Specification!$K$2</f>
        <v>93.159842569492653</v>
      </c>
      <c r="E539">
        <v>8</v>
      </c>
      <c r="F539">
        <f>Specification!$C$23*9.81*SIN((E539*PI()/180))</f>
        <v>765.1893799696079</v>
      </c>
      <c r="G539" s="2">
        <f>IF(J539=1,VLOOKUP(K539,RPM!$E$2:$H$62,3,FALSE)-F539-E539-D539,IF(J539=2,VLOOKUP(K539,RPM!$H$2:$K$62,3,FALSE)-F539-E539-D539,IF(J539=3,VLOOKUP(K539,RPM!$K$2:$N$62,3,FALSE)-F539-E539-D539)))</f>
        <v>87.658651476647591</v>
      </c>
      <c r="H539" s="2">
        <f>IF(J539=1,Specification!$I$14,IF(J539=2,Specification!$I$15,IF(J539=3,Specification!$I$16)))</f>
        <v>580.58318951778165</v>
      </c>
      <c r="I539">
        <v>0</v>
      </c>
      <c r="J539">
        <v>2</v>
      </c>
      <c r="K539">
        <f>IF(J539=1,VLOOKUP(B539,RPM!$F$2:$H$62,3,TRUE),IF(J539=2,VLOOKUP(B539,RPM!$I$2:$K$62,3,TRUE),IF(J539=3,VLOOKUP(B539,RPM!$L$2:$N$62,3,TRUE))))</f>
        <v>6000</v>
      </c>
      <c r="L539">
        <f t="shared" si="79"/>
        <v>53.796046267321444</v>
      </c>
      <c r="M539">
        <f t="shared" si="84"/>
        <v>2.0360370670673285</v>
      </c>
      <c r="N539">
        <f>VLOOKUP(K539,RPM!$A$2:$D$62,4,FALSE)</f>
        <v>20.193166666666666</v>
      </c>
      <c r="O539">
        <f>VLOOKUP(K539,RPM!$A$2:$D$62,3,FALSE)</f>
        <v>17</v>
      </c>
      <c r="P539">
        <f t="shared" si="75"/>
        <v>15.058044383333334</v>
      </c>
      <c r="Q539" cm="1">
        <f t="array" ref="Q539">_xlfn.XLOOKUP(O539,BSFC!$A$2:$A$24,_xlfn.XLOOKUP(K539,BSFC!$B$2:$O$2,BSFC!$B$2:$O$24,,-1),,-1)</f>
        <v>360</v>
      </c>
      <c r="R539">
        <f t="shared" si="76"/>
        <v>1.5058044383333336</v>
      </c>
      <c r="S539">
        <f t="shared" si="80"/>
        <v>3.1188783304116362E-4</v>
      </c>
      <c r="T539">
        <f t="shared" si="81"/>
        <v>0.1122796198948189</v>
      </c>
      <c r="U539">
        <f t="shared" si="82"/>
        <v>76.584814258030065</v>
      </c>
    </row>
    <row r="540" spans="1:21">
      <c r="A540">
        <f t="shared" si="77"/>
        <v>539</v>
      </c>
      <c r="B540">
        <f t="shared" si="78"/>
        <v>13.411199999999999</v>
      </c>
      <c r="C540">
        <f>Specification!$G$29</f>
        <v>164.943378</v>
      </c>
      <c r="D540">
        <f>0.5*Specification!$K$4*Track!B540^2*Specification!$K$3*Specification!$K$2</f>
        <v>93.159842569492653</v>
      </c>
      <c r="E540">
        <v>7</v>
      </c>
      <c r="F540">
        <f>Specification!$C$23*9.81*SIN((E540*PI()/180))</f>
        <v>670.05137252956831</v>
      </c>
      <c r="G540" s="2">
        <f>IF(J540=1,VLOOKUP(K540,RPM!$E$2:$H$62,3,FALSE)-F540-E540-D540,IF(J540=2,VLOOKUP(K540,RPM!$H$2:$K$62,3,FALSE)-F540-E540-D540,IF(J540=3,VLOOKUP(K540,RPM!$K$2:$N$62,3,FALSE)-F540-E540-D540)))</f>
        <v>183.79665891668719</v>
      </c>
      <c r="H540" s="2">
        <f>IF(J540=1,Specification!$I$14,IF(J540=2,Specification!$I$15,IF(J540=3,Specification!$I$16)))</f>
        <v>580.58318951778165</v>
      </c>
      <c r="I540">
        <v>0</v>
      </c>
      <c r="J540">
        <v>2</v>
      </c>
      <c r="K540">
        <f>IF(J540=1,VLOOKUP(B540,RPM!$F$2:$H$62,3,TRUE),IF(J540=2,VLOOKUP(B540,RPM!$I$2:$K$62,3,TRUE),IF(J540=3,VLOOKUP(B540,RPM!$L$2:$N$62,3,TRUE))))</f>
        <v>6000</v>
      </c>
      <c r="L540">
        <f t="shared" si="79"/>
        <v>53.870610810389927</v>
      </c>
      <c r="M540">
        <f t="shared" si="84"/>
        <v>2.1588216279702332</v>
      </c>
      <c r="N540">
        <f>VLOOKUP(K540,RPM!$A$2:$D$62,4,FALSE)</f>
        <v>20.193166666666666</v>
      </c>
      <c r="O540">
        <f>VLOOKUP(K540,RPM!$A$2:$D$62,3,FALSE)</f>
        <v>17</v>
      </c>
      <c r="P540">
        <f t="shared" si="75"/>
        <v>15.058044383333334</v>
      </c>
      <c r="Q540" cm="1">
        <f t="array" ref="Q540">_xlfn.XLOOKUP(O540,BSFC!$A$2:$A$24,_xlfn.XLOOKUP(K540,BSFC!$B$2:$O$2,BSFC!$B$2:$O$24,,-1),,-1)</f>
        <v>360</v>
      </c>
      <c r="R540">
        <f t="shared" si="76"/>
        <v>1.5058044383333336</v>
      </c>
      <c r="S540">
        <f t="shared" si="80"/>
        <v>3.1188783304116362E-4</v>
      </c>
      <c r="T540">
        <f t="shared" si="81"/>
        <v>0.1122796198948189</v>
      </c>
      <c r="U540">
        <f t="shared" si="82"/>
        <v>76.697093877924885</v>
      </c>
    </row>
    <row r="541" spans="1:21">
      <c r="A541">
        <f t="shared" si="77"/>
        <v>540</v>
      </c>
      <c r="B541">
        <f t="shared" si="78"/>
        <v>13.411199999999999</v>
      </c>
      <c r="C541">
        <f>Specification!$G$29</f>
        <v>164.943378</v>
      </c>
      <c r="D541">
        <f>0.5*Specification!$K$4*Track!B541^2*Specification!$K$3*Specification!$K$2</f>
        <v>93.159842569492653</v>
      </c>
      <c r="E541">
        <v>6</v>
      </c>
      <c r="F541">
        <f>Specification!$C$23*9.81*SIN((E541*PI()/180))</f>
        <v>574.70926095052266</v>
      </c>
      <c r="G541" s="2">
        <f>IF(J541=1,VLOOKUP(K541,RPM!$E$2:$H$62,3,FALSE)-F541-E541-D541,IF(J541=2,VLOOKUP(K541,RPM!$H$2:$K$62,3,FALSE)-F541-E541-D541,IF(J541=3,VLOOKUP(K541,RPM!$K$2:$N$62,3,FALSE)-F541-E541-D541)))</f>
        <v>280.13877049573284</v>
      </c>
      <c r="H541" s="2">
        <f>IF(J541=1,Specification!$I$14,IF(J541=2,Specification!$I$15,IF(J541=3,Specification!$I$16)))</f>
        <v>580.58318951778165</v>
      </c>
      <c r="I541">
        <v>0</v>
      </c>
      <c r="J541">
        <v>2</v>
      </c>
      <c r="K541">
        <f>IF(J541=1,VLOOKUP(B541,RPM!$F$2:$H$62,3,TRUE),IF(J541=2,VLOOKUP(B541,RPM!$I$2:$K$62,3,TRUE),IF(J541=3,VLOOKUP(B541,RPM!$L$2:$N$62,3,TRUE))))</f>
        <v>6000</v>
      </c>
      <c r="L541">
        <f t="shared" si="79"/>
        <v>53.94517535345841</v>
      </c>
      <c r="M541">
        <f t="shared" si="84"/>
        <v>2.2639258632359098</v>
      </c>
      <c r="N541">
        <f>VLOOKUP(K541,RPM!$A$2:$D$62,4,FALSE)</f>
        <v>20.193166666666666</v>
      </c>
      <c r="O541">
        <f>VLOOKUP(K541,RPM!$A$2:$D$62,3,FALSE)</f>
        <v>17</v>
      </c>
      <c r="P541">
        <f t="shared" si="75"/>
        <v>15.058044383333334</v>
      </c>
      <c r="Q541" cm="1">
        <f t="array" ref="Q541">_xlfn.XLOOKUP(O541,BSFC!$A$2:$A$24,_xlfn.XLOOKUP(K541,BSFC!$B$2:$O$2,BSFC!$B$2:$O$24,,-1),,-1)</f>
        <v>360</v>
      </c>
      <c r="R541">
        <f t="shared" si="76"/>
        <v>1.5058044383333336</v>
      </c>
      <c r="S541">
        <f t="shared" si="80"/>
        <v>3.1188783304116362E-4</v>
      </c>
      <c r="T541">
        <f t="shared" si="81"/>
        <v>0.1122796198948189</v>
      </c>
      <c r="U541">
        <f t="shared" si="82"/>
        <v>76.809373497819706</v>
      </c>
    </row>
    <row r="542" spans="1:21">
      <c r="A542">
        <f t="shared" si="77"/>
        <v>541</v>
      </c>
      <c r="B542">
        <f t="shared" si="78"/>
        <v>13.411199999999999</v>
      </c>
      <c r="C542">
        <f>Specification!$G$29</f>
        <v>164.943378</v>
      </c>
      <c r="D542">
        <f>0.5*Specification!$K$4*Track!B542^2*Specification!$K$3*Specification!$K$2</f>
        <v>93.159842569492653</v>
      </c>
      <c r="E542">
        <v>5</v>
      </c>
      <c r="F542">
        <f>Specification!$C$23*9.81*SIN((E542*PI()/180))</f>
        <v>479.192087363258</v>
      </c>
      <c r="G542" s="2">
        <f>IF(J542=1,VLOOKUP(K542,RPM!$E$2:$H$62,3,FALSE)-F542-E542-D542,IF(J542=2,VLOOKUP(K542,RPM!$H$2:$K$62,3,FALSE)-F542-E542-D542,IF(J542=3,VLOOKUP(K542,RPM!$K$2:$N$62,3,FALSE)-F542-E542-D542)))</f>
        <v>376.65594408299751</v>
      </c>
      <c r="H542" s="2">
        <f>IF(J542=1,Specification!$I$14,IF(J542=2,Specification!$I$15,IF(J542=3,Specification!$I$16)))</f>
        <v>580.58318951778165</v>
      </c>
      <c r="I542">
        <v>0</v>
      </c>
      <c r="J542">
        <v>2</v>
      </c>
      <c r="K542">
        <f>IF(J542=1,VLOOKUP(B542,RPM!$F$2:$H$62,3,TRUE),IF(J542=2,VLOOKUP(B542,RPM!$I$2:$K$62,3,TRUE),IF(J542=3,VLOOKUP(B542,RPM!$L$2:$N$62,3,TRUE))))</f>
        <v>6000</v>
      </c>
      <c r="L542">
        <f t="shared" si="79"/>
        <v>54.019739896526893</v>
      </c>
      <c r="M542">
        <f t="shared" si="84"/>
        <v>2.3514145267618338</v>
      </c>
      <c r="N542">
        <f>VLOOKUP(K542,RPM!$A$2:$D$62,4,FALSE)</f>
        <v>20.193166666666666</v>
      </c>
      <c r="O542">
        <f>VLOOKUP(K542,RPM!$A$2:$D$62,3,FALSE)</f>
        <v>17</v>
      </c>
      <c r="P542">
        <f t="shared" si="75"/>
        <v>15.058044383333334</v>
      </c>
      <c r="Q542" cm="1">
        <f t="array" ref="Q542">_xlfn.XLOOKUP(O542,BSFC!$A$2:$A$24,_xlfn.XLOOKUP(K542,BSFC!$B$2:$O$2,BSFC!$B$2:$O$24,,-1),,-1)</f>
        <v>360</v>
      </c>
      <c r="R542">
        <f t="shared" si="76"/>
        <v>1.5058044383333336</v>
      </c>
      <c r="S542">
        <f t="shared" si="80"/>
        <v>3.1188783304116362E-4</v>
      </c>
      <c r="T542">
        <f t="shared" si="81"/>
        <v>0.1122796198948189</v>
      </c>
      <c r="U542">
        <f t="shared" si="82"/>
        <v>76.921653117714527</v>
      </c>
    </row>
    <row r="543" spans="1:21">
      <c r="A543">
        <f t="shared" si="77"/>
        <v>542</v>
      </c>
      <c r="B543">
        <f t="shared" si="78"/>
        <v>13.411199999999999</v>
      </c>
      <c r="C543">
        <f>Specification!$G$29</f>
        <v>164.943378</v>
      </c>
      <c r="D543">
        <f>0.5*Specification!$K$4*Track!B543^2*Specification!$K$3*Specification!$K$2</f>
        <v>93.159842569492653</v>
      </c>
      <c r="E543">
        <v>4</v>
      </c>
      <c r="F543">
        <f>Specification!$C$23*9.81*SIN((E543*PI()/180))</f>
        <v>383.52894722414453</v>
      </c>
      <c r="G543" s="2">
        <f>IF(J543=1,VLOOKUP(K543,RPM!$E$2:$H$62,3,FALSE)-F543-E543-D543,IF(J543=2,VLOOKUP(K543,RPM!$H$2:$K$62,3,FALSE)-F543-E543-D543,IF(J543=3,VLOOKUP(K543,RPM!$K$2:$N$62,3,FALSE)-F543-E543-D543)))</f>
        <v>142.22223382841003</v>
      </c>
      <c r="H543" s="2">
        <f>IF(J543=1,Specification!$I$14,IF(J543=2,Specification!$I$15,IF(J543=3,Specification!$I$16)))</f>
        <v>578.8367922628039</v>
      </c>
      <c r="I543">
        <v>0</v>
      </c>
      <c r="J543">
        <v>3</v>
      </c>
      <c r="K543">
        <f>IF(J543=1,VLOOKUP(B543,RPM!$F$2:$H$62,3,TRUE),IF(J543=2,VLOOKUP(B543,RPM!$I$2:$K$62,3,TRUE),IF(J543=3,VLOOKUP(B543,RPM!$L$2:$N$62,3,TRUE))))</f>
        <v>4200</v>
      </c>
      <c r="L543">
        <f t="shared" si="79"/>
        <v>54.094304439595376</v>
      </c>
      <c r="M543">
        <f t="shared" si="84"/>
        <v>2.4213413387053442</v>
      </c>
      <c r="N543">
        <f>VLOOKUP(K543,RPM!$A$2:$D$62,4,FALSE)</f>
        <v>18.835642857142858</v>
      </c>
      <c r="O543">
        <f>VLOOKUP(K543,RPM!$A$2:$D$62,3,FALSE)</f>
        <v>11.1</v>
      </c>
      <c r="P543">
        <f t="shared" si="75"/>
        <v>14.045738878571429</v>
      </c>
      <c r="Q543" cm="1">
        <f t="array" ref="Q543">_xlfn.XLOOKUP(O543,BSFC!$A$2:$A$24,_xlfn.XLOOKUP(K543,BSFC!$B$2:$O$2,BSFC!$B$2:$O$24,,-1),,-1)</f>
        <v>340</v>
      </c>
      <c r="R543">
        <f t="shared" si="76"/>
        <v>1.3265420051984127</v>
      </c>
      <c r="S543">
        <f t="shared" si="80"/>
        <v>2.9092058376108538E-4</v>
      </c>
      <c r="T543">
        <f t="shared" si="81"/>
        <v>9.8912998478769026E-2</v>
      </c>
      <c r="U543">
        <f t="shared" si="82"/>
        <v>77.020566116193294</v>
      </c>
    </row>
    <row r="544" spans="1:21">
      <c r="A544">
        <f t="shared" si="77"/>
        <v>543</v>
      </c>
      <c r="B544">
        <f t="shared" si="78"/>
        <v>13.411199999999999</v>
      </c>
      <c r="C544">
        <f>Specification!$G$29</f>
        <v>164.943378</v>
      </c>
      <c r="D544">
        <f>0.5*Specification!$K$4*Track!B544^2*Specification!$K$3*Specification!$K$2</f>
        <v>93.159842569492653</v>
      </c>
      <c r="E544">
        <v>3</v>
      </c>
      <c r="F544">
        <f>Specification!$C$23*9.81*SIN((E544*PI()/180))</f>
        <v>287.74898045237813</v>
      </c>
      <c r="G544" s="2">
        <f>IF(J544=1,VLOOKUP(K544,RPM!$E$2:$H$62,3,FALSE)-F544-E544-D544,IF(J544=2,VLOOKUP(K544,RPM!$H$2:$K$62,3,FALSE)-F544-E544-D544,IF(J544=3,VLOOKUP(K544,RPM!$K$2:$N$62,3,FALSE)-F544-E544-D544)))</f>
        <v>239.00220060017642</v>
      </c>
      <c r="H544" s="2">
        <f>IF(J544=1,Specification!$I$14,IF(J544=2,Specification!$I$15,IF(J544=3,Specification!$I$16)))</f>
        <v>578.8367922628039</v>
      </c>
      <c r="I544">
        <v>0</v>
      </c>
      <c r="J544">
        <v>3</v>
      </c>
      <c r="K544">
        <f>IF(J544=1,VLOOKUP(B544,RPM!$F$2:$H$62,3,TRUE),IF(J544=2,VLOOKUP(B544,RPM!$I$2:$K$62,3,TRUE),IF(J544=3,VLOOKUP(B544,RPM!$L$2:$N$62,3,TRUE))))</f>
        <v>4200</v>
      </c>
      <c r="L544">
        <f t="shared" si="79"/>
        <v>54.168868982663859</v>
      </c>
      <c r="M544">
        <f t="shared" si="84"/>
        <v>2.4737491179883855</v>
      </c>
      <c r="N544">
        <f>VLOOKUP(K544,RPM!$A$2:$D$62,4,FALSE)</f>
        <v>18.835642857142858</v>
      </c>
      <c r="O544">
        <f>VLOOKUP(K544,RPM!$A$2:$D$62,3,FALSE)</f>
        <v>11.1</v>
      </c>
      <c r="P544">
        <f t="shared" si="75"/>
        <v>14.045738878571429</v>
      </c>
      <c r="Q544" cm="1">
        <f t="array" ref="Q544">_xlfn.XLOOKUP(O544,BSFC!$A$2:$A$24,_xlfn.XLOOKUP(K544,BSFC!$B$2:$O$2,BSFC!$B$2:$O$24,,-1),,-1)</f>
        <v>340</v>
      </c>
      <c r="R544">
        <f t="shared" si="76"/>
        <v>1.3265420051984127</v>
      </c>
      <c r="S544">
        <f t="shared" si="80"/>
        <v>2.9092058376108538E-4</v>
      </c>
      <c r="T544">
        <f t="shared" si="81"/>
        <v>9.8912998478769026E-2</v>
      </c>
      <c r="U544">
        <f t="shared" si="82"/>
        <v>77.11947911467206</v>
      </c>
    </row>
    <row r="545" spans="1:21">
      <c r="A545">
        <f t="shared" si="77"/>
        <v>544</v>
      </c>
      <c r="B545">
        <f t="shared" si="78"/>
        <v>13.411199999999999</v>
      </c>
      <c r="C545">
        <f>Specification!$G$29</f>
        <v>164.943378</v>
      </c>
      <c r="D545">
        <f>0.5*Specification!$K$4*Track!B545^2*Specification!$K$3*Specification!$K$2</f>
        <v>93.159842569492653</v>
      </c>
      <c r="E545">
        <v>2</v>
      </c>
      <c r="F545">
        <f>Specification!$C$23*9.81*SIN((E545*PI()/180))</f>
        <v>191.88136255367905</v>
      </c>
      <c r="G545" s="2">
        <f>IF(J545=1,VLOOKUP(K545,RPM!$E$2:$H$62,3,FALSE)-F545-E545-D545,IF(J545=2,VLOOKUP(K545,RPM!$H$2:$K$62,3,FALSE)-F545-E545-D545,IF(J545=3,VLOOKUP(K545,RPM!$K$2:$N$62,3,FALSE)-F545-E545-D545)))</f>
        <v>335.86981849887547</v>
      </c>
      <c r="H545" s="2">
        <f>IF(J545=1,Specification!$I$14,IF(J545=2,Specification!$I$15,IF(J545=3,Specification!$I$16)))</f>
        <v>578.8367922628039</v>
      </c>
      <c r="I545">
        <v>0</v>
      </c>
      <c r="J545">
        <v>3</v>
      </c>
      <c r="K545">
        <f>IF(J545=1,VLOOKUP(B545,RPM!$F$2:$H$62,3,TRUE),IF(J545=2,VLOOKUP(B545,RPM!$I$2:$K$62,3,TRUE),IF(J545=3,VLOOKUP(B545,RPM!$L$2:$N$62,3,TRUE))))</f>
        <v>4200</v>
      </c>
      <c r="L545">
        <f t="shared" si="79"/>
        <v>54.243433525732343</v>
      </c>
      <c r="M545">
        <f t="shared" si="84"/>
        <v>2.5086698874801332</v>
      </c>
      <c r="N545">
        <f>VLOOKUP(K545,RPM!$A$2:$D$62,4,FALSE)</f>
        <v>18.835642857142858</v>
      </c>
      <c r="O545">
        <f>VLOOKUP(K545,RPM!$A$2:$D$62,3,FALSE)</f>
        <v>11.1</v>
      </c>
      <c r="P545">
        <f t="shared" si="75"/>
        <v>14.045738878571429</v>
      </c>
      <c r="Q545" cm="1">
        <f t="array" ref="Q545">_xlfn.XLOOKUP(O545,BSFC!$A$2:$A$24,_xlfn.XLOOKUP(K545,BSFC!$B$2:$O$2,BSFC!$B$2:$O$24,,-1),,-1)</f>
        <v>340</v>
      </c>
      <c r="R545">
        <f t="shared" si="76"/>
        <v>1.3265420051984127</v>
      </c>
      <c r="S545">
        <f t="shared" si="80"/>
        <v>2.9092058376108538E-4</v>
      </c>
      <c r="T545">
        <f t="shared" si="81"/>
        <v>9.8912998478769026E-2</v>
      </c>
      <c r="U545">
        <f t="shared" si="82"/>
        <v>77.218392113150827</v>
      </c>
    </row>
    <row r="546" spans="1:21">
      <c r="A546">
        <f t="shared" si="77"/>
        <v>545</v>
      </c>
      <c r="B546">
        <f t="shared" si="78"/>
        <v>13.411199999999999</v>
      </c>
      <c r="C546">
        <f>Specification!$G$29</f>
        <v>164.943378</v>
      </c>
      <c r="D546">
        <f>0.5*Specification!$K$4*Track!B546^2*Specification!$K$3*Specification!$K$2</f>
        <v>93.159842569492653</v>
      </c>
      <c r="E546">
        <v>1</v>
      </c>
      <c r="F546">
        <f>Specification!$C$23*9.81*SIN((E546*PI()/180))</f>
        <v>95.955295733149597</v>
      </c>
      <c r="G546" s="2">
        <f>IF(J546=1,VLOOKUP(K546,RPM!$E$2:$H$62,3,FALSE)-F546-E546-D546,IF(J546=2,VLOOKUP(K546,RPM!$H$2:$K$62,3,FALSE)-F546-E546-D546,IF(J546=3,VLOOKUP(K546,RPM!$K$2:$N$62,3,FALSE)-F546-E546-D546)))</f>
        <v>432.79588531940499</v>
      </c>
      <c r="H546" s="2">
        <f>IF(J546=1,Specification!$I$14,IF(J546=2,Specification!$I$15,IF(J546=3,Specification!$I$16)))</f>
        <v>578.8367922628039</v>
      </c>
      <c r="I546">
        <v>0</v>
      </c>
      <c r="J546">
        <v>3</v>
      </c>
      <c r="K546">
        <f>IF(J546=1,VLOOKUP(B546,RPM!$F$2:$H$62,3,TRUE),IF(J546=2,VLOOKUP(B546,RPM!$I$2:$K$62,3,TRUE),IF(J546=3,VLOOKUP(B546,RPM!$L$2:$N$62,3,TRUE))))</f>
        <v>4200</v>
      </c>
      <c r="L546">
        <f t="shared" si="79"/>
        <v>54.317998068800826</v>
      </c>
      <c r="M546">
        <f t="shared" si="84"/>
        <v>2.5261249524083507</v>
      </c>
      <c r="N546">
        <f>VLOOKUP(K546,RPM!$A$2:$D$62,4,FALSE)</f>
        <v>18.835642857142858</v>
      </c>
      <c r="O546">
        <f>VLOOKUP(K546,RPM!$A$2:$D$62,3,FALSE)</f>
        <v>11.1</v>
      </c>
      <c r="P546">
        <f t="shared" si="75"/>
        <v>14.045738878571429</v>
      </c>
      <c r="Q546" cm="1">
        <f t="array" ref="Q546">_xlfn.XLOOKUP(O546,BSFC!$A$2:$A$24,_xlfn.XLOOKUP(K546,BSFC!$B$2:$O$2,BSFC!$B$2:$O$24,,-1),,-1)</f>
        <v>340</v>
      </c>
      <c r="R546">
        <f t="shared" si="76"/>
        <v>1.3265420051984127</v>
      </c>
      <c r="S546">
        <f t="shared" si="80"/>
        <v>2.9092058376108538E-4</v>
      </c>
      <c r="T546">
        <f t="shared" si="81"/>
        <v>9.8912998478769026E-2</v>
      </c>
      <c r="U546">
        <f t="shared" si="82"/>
        <v>77.317305111629594</v>
      </c>
    </row>
    <row r="547" spans="1:21">
      <c r="A547">
        <f t="shared" si="77"/>
        <v>546</v>
      </c>
      <c r="B547">
        <f t="shared" si="78"/>
        <v>13.411199999999999</v>
      </c>
      <c r="C547">
        <f>Specification!$G$29</f>
        <v>164.943378</v>
      </c>
      <c r="D547">
        <f>0.5*Specification!$K$4*Track!B547^2*Specification!$K$3*Specification!$K$2</f>
        <v>93.159842569492653</v>
      </c>
      <c r="E547">
        <v>0</v>
      </c>
      <c r="F547">
        <f>Specification!$C$23*9.81*SIN((E547*PI()/180))</f>
        <v>0</v>
      </c>
      <c r="G547" s="2">
        <f>IF(J547=1,VLOOKUP(K547,RPM!$E$2:$H$62,3,FALSE)-F547-E547-D547,IF(J547=2,VLOOKUP(K547,RPM!$H$2:$K$62,3,FALSE)-F547-E547-D547,IF(J547=3,VLOOKUP(K547,RPM!$K$2:$N$62,3,FALSE)-F547-E547-D547)))</f>
        <v>529.75118105255456</v>
      </c>
      <c r="H547" s="2">
        <f>IF(J547=1,Specification!$I$14,IF(J547=2,Specification!$I$15,IF(J547=3,Specification!$I$16)))</f>
        <v>578.8367922628039</v>
      </c>
      <c r="I547">
        <v>0</v>
      </c>
      <c r="J547">
        <v>3</v>
      </c>
      <c r="K547">
        <f>IF(J547=1,VLOOKUP(B547,RPM!$F$2:$H$62,3,TRUE),IF(J547=2,VLOOKUP(B547,RPM!$I$2:$K$62,3,TRUE),IF(J547=3,VLOOKUP(B547,RPM!$L$2:$N$62,3,TRUE))))</f>
        <v>4200</v>
      </c>
      <c r="L547">
        <f t="shared" si="79"/>
        <v>54.392562611869309</v>
      </c>
      <c r="M547">
        <f t="shared" si="84"/>
        <v>2.5261249524083507</v>
      </c>
      <c r="N547">
        <f>VLOOKUP(K547,RPM!$A$2:$D$62,4,FALSE)</f>
        <v>18.835642857142858</v>
      </c>
      <c r="O547">
        <f>VLOOKUP(K547,RPM!$A$2:$D$62,3,FALSE)</f>
        <v>11.1</v>
      </c>
      <c r="P547">
        <f t="shared" si="75"/>
        <v>14.045738878571429</v>
      </c>
      <c r="Q547" cm="1">
        <f t="array" ref="Q547">_xlfn.XLOOKUP(O547,BSFC!$A$2:$A$24,_xlfn.XLOOKUP(K547,BSFC!$B$2:$O$2,BSFC!$B$2:$O$24,,-1),,-1)</f>
        <v>340</v>
      </c>
      <c r="R547">
        <f t="shared" si="76"/>
        <v>1.3265420051984127</v>
      </c>
      <c r="S547">
        <f t="shared" si="80"/>
        <v>2.9092058376108538E-4</v>
      </c>
      <c r="T547">
        <f t="shared" si="81"/>
        <v>9.8912998478769026E-2</v>
      </c>
      <c r="U547">
        <f t="shared" si="82"/>
        <v>77.41621811010836</v>
      </c>
    </row>
    <row r="548" spans="1:21">
      <c r="A548">
        <f t="shared" si="77"/>
        <v>547</v>
      </c>
      <c r="B548">
        <f t="shared" si="78"/>
        <v>13.411199999999999</v>
      </c>
      <c r="C548">
        <f>Specification!$G$29</f>
        <v>164.943378</v>
      </c>
      <c r="D548">
        <f>0.5*Specification!$K$4*Track!B548^2*Specification!$K$3*Specification!$K$2</f>
        <v>93.159842569492653</v>
      </c>
      <c r="E548">
        <v>0</v>
      </c>
      <c r="F548">
        <f>Specification!$C$23*9.81*SIN((E548*PI()/180))</f>
        <v>0</v>
      </c>
      <c r="G548" s="2">
        <f>IF(J548=1,VLOOKUP(K548,RPM!$E$2:$H$62,3,FALSE)-F548-E548-D548,IF(J548=2,VLOOKUP(K548,RPM!$H$2:$K$62,3,FALSE)-F548-E548-D548,IF(J548=3,VLOOKUP(K548,RPM!$K$2:$N$62,3,FALSE)-F548-E548-D548)))</f>
        <v>529.75118105255456</v>
      </c>
      <c r="H548" s="2">
        <f>IF(J548=1,Specification!$I$14,IF(J548=2,Specification!$I$15,IF(J548=3,Specification!$I$16)))</f>
        <v>578.8367922628039</v>
      </c>
      <c r="I548">
        <v>0</v>
      </c>
      <c r="J548">
        <v>3</v>
      </c>
      <c r="K548">
        <f>IF(J548=1,VLOOKUP(B548,RPM!$F$2:$H$62,3,TRUE),IF(J548=2,VLOOKUP(B548,RPM!$I$2:$K$62,3,TRUE),IF(J548=3,VLOOKUP(B548,RPM!$L$2:$N$62,3,TRUE))))</f>
        <v>4200</v>
      </c>
      <c r="L548">
        <f t="shared" si="79"/>
        <v>54.467127154937792</v>
      </c>
      <c r="M548">
        <f t="shared" si="84"/>
        <v>2.5261249524083507</v>
      </c>
      <c r="N548">
        <f>VLOOKUP(K548,RPM!$A$2:$D$62,4,FALSE)</f>
        <v>18.835642857142858</v>
      </c>
      <c r="O548">
        <f>VLOOKUP(K548,RPM!$A$2:$D$62,3,FALSE)</f>
        <v>11.1</v>
      </c>
      <c r="P548">
        <f t="shared" si="75"/>
        <v>14.045738878571429</v>
      </c>
      <c r="Q548" cm="1">
        <f t="array" ref="Q548">_xlfn.XLOOKUP(O548,BSFC!$A$2:$A$24,_xlfn.XLOOKUP(K548,BSFC!$B$2:$O$2,BSFC!$B$2:$O$24,,-1),,-1)</f>
        <v>340</v>
      </c>
      <c r="R548">
        <f t="shared" si="76"/>
        <v>1.3265420051984127</v>
      </c>
      <c r="S548">
        <f t="shared" si="80"/>
        <v>2.9092058376108538E-4</v>
      </c>
      <c r="T548">
        <f t="shared" si="81"/>
        <v>9.8912998478769026E-2</v>
      </c>
      <c r="U548">
        <f t="shared" si="82"/>
        <v>77.515131108587127</v>
      </c>
    </row>
    <row r="549" spans="1:21">
      <c r="A549">
        <f t="shared" si="77"/>
        <v>548</v>
      </c>
      <c r="B549">
        <f t="shared" si="78"/>
        <v>13.411199999999999</v>
      </c>
      <c r="C549">
        <f>Specification!$G$29</f>
        <v>164.943378</v>
      </c>
      <c r="D549">
        <f>0.5*Specification!$K$4*Track!B549^2*Specification!$K$3*Specification!$K$2</f>
        <v>93.159842569492653</v>
      </c>
      <c r="E549">
        <v>0</v>
      </c>
      <c r="F549">
        <f>Specification!$C$23*9.81*SIN((E549*PI()/180))</f>
        <v>0</v>
      </c>
      <c r="G549" s="2">
        <f>IF(J549=1,VLOOKUP(K549,RPM!$E$2:$H$62,3,FALSE)-F549-E549-D549,IF(J549=2,VLOOKUP(K549,RPM!$H$2:$K$62,3,FALSE)-F549-E549-D549,IF(J549=3,VLOOKUP(K549,RPM!$K$2:$N$62,3,FALSE)-F549-E549-D549)))</f>
        <v>529.75118105255456</v>
      </c>
      <c r="H549" s="2">
        <f>IF(J549=1,Specification!$I$14,IF(J549=2,Specification!$I$15,IF(J549=3,Specification!$I$16)))</f>
        <v>578.8367922628039</v>
      </c>
      <c r="I549">
        <v>0</v>
      </c>
      <c r="J549">
        <v>3</v>
      </c>
      <c r="K549">
        <f>IF(J549=1,VLOOKUP(B549,RPM!$F$2:$H$62,3,TRUE),IF(J549=2,VLOOKUP(B549,RPM!$I$2:$K$62,3,TRUE),IF(J549=3,VLOOKUP(B549,RPM!$L$2:$N$62,3,TRUE))))</f>
        <v>4200</v>
      </c>
      <c r="L549">
        <f t="shared" si="79"/>
        <v>54.541691698006275</v>
      </c>
      <c r="M549">
        <f t="shared" si="84"/>
        <v>2.5261249524083507</v>
      </c>
      <c r="N549">
        <f>VLOOKUP(K549,RPM!$A$2:$D$62,4,FALSE)</f>
        <v>18.835642857142858</v>
      </c>
      <c r="O549">
        <f>VLOOKUP(K549,RPM!$A$2:$D$62,3,FALSE)</f>
        <v>11.1</v>
      </c>
      <c r="P549">
        <f t="shared" si="75"/>
        <v>14.045738878571429</v>
      </c>
      <c r="Q549" cm="1">
        <f t="array" ref="Q549">_xlfn.XLOOKUP(O549,BSFC!$A$2:$A$24,_xlfn.XLOOKUP(K549,BSFC!$B$2:$O$2,BSFC!$B$2:$O$24,,-1),,-1)</f>
        <v>340</v>
      </c>
      <c r="R549">
        <f t="shared" si="76"/>
        <v>1.3265420051984127</v>
      </c>
      <c r="S549">
        <f t="shared" si="80"/>
        <v>2.9092058376108538E-4</v>
      </c>
      <c r="T549">
        <f t="shared" si="81"/>
        <v>9.8912998478769026E-2</v>
      </c>
      <c r="U549">
        <f t="shared" si="82"/>
        <v>77.614044107065894</v>
      </c>
    </row>
    <row r="550" spans="1:21">
      <c r="A550">
        <f t="shared" si="77"/>
        <v>549</v>
      </c>
      <c r="B550">
        <f t="shared" si="78"/>
        <v>13.411199999999999</v>
      </c>
      <c r="C550">
        <f>Specification!$G$29</f>
        <v>164.943378</v>
      </c>
      <c r="D550">
        <f>0.5*Specification!$K$4*Track!B550^2*Specification!$K$3*Specification!$K$2</f>
        <v>93.159842569492653</v>
      </c>
      <c r="E550">
        <v>0</v>
      </c>
      <c r="F550">
        <f>Specification!$C$23*9.81*SIN((E550*PI()/180))</f>
        <v>0</v>
      </c>
      <c r="G550" s="2">
        <f>IF(J550=1,VLOOKUP(K550,RPM!$E$2:$H$62,3,FALSE)-F550-E550-D550,IF(J550=2,VLOOKUP(K550,RPM!$H$2:$K$62,3,FALSE)-F550-E550-D550,IF(J550=3,VLOOKUP(K550,RPM!$K$2:$N$62,3,FALSE)-F550-E550-D550)))</f>
        <v>529.75118105255456</v>
      </c>
      <c r="H550" s="2">
        <f>IF(J550=1,Specification!$I$14,IF(J550=2,Specification!$I$15,IF(J550=3,Specification!$I$16)))</f>
        <v>578.8367922628039</v>
      </c>
      <c r="I550">
        <v>0</v>
      </c>
      <c r="J550">
        <v>3</v>
      </c>
      <c r="K550">
        <f>IF(J550=1,VLOOKUP(B550,RPM!$F$2:$H$62,3,TRUE),IF(J550=2,VLOOKUP(B550,RPM!$I$2:$K$62,3,TRUE),IF(J550=3,VLOOKUP(B550,RPM!$L$2:$N$62,3,TRUE))))</f>
        <v>4200</v>
      </c>
      <c r="L550">
        <f t="shared" si="79"/>
        <v>54.616256241074758</v>
      </c>
      <c r="M550">
        <f t="shared" si="84"/>
        <v>2.5261249524083507</v>
      </c>
      <c r="N550">
        <f>VLOOKUP(K550,RPM!$A$2:$D$62,4,FALSE)</f>
        <v>18.835642857142858</v>
      </c>
      <c r="O550">
        <f>VLOOKUP(K550,RPM!$A$2:$D$62,3,FALSE)</f>
        <v>11.1</v>
      </c>
      <c r="P550">
        <f t="shared" si="75"/>
        <v>14.045738878571429</v>
      </c>
      <c r="Q550" cm="1">
        <f t="array" ref="Q550">_xlfn.XLOOKUP(O550,BSFC!$A$2:$A$24,_xlfn.XLOOKUP(K550,BSFC!$B$2:$O$2,BSFC!$B$2:$O$24,,-1),,-1)</f>
        <v>340</v>
      </c>
      <c r="R550">
        <f t="shared" si="76"/>
        <v>1.3265420051984127</v>
      </c>
      <c r="S550">
        <f t="shared" si="80"/>
        <v>2.9092058376108538E-4</v>
      </c>
      <c r="T550">
        <f t="shared" si="81"/>
        <v>9.8912998478769026E-2</v>
      </c>
      <c r="U550">
        <f t="shared" si="82"/>
        <v>77.71295710554466</v>
      </c>
    </row>
    <row r="551" spans="1:21">
      <c r="A551">
        <f t="shared" si="77"/>
        <v>550</v>
      </c>
      <c r="B551">
        <f t="shared" si="78"/>
        <v>13.411199999999999</v>
      </c>
      <c r="C551">
        <f>Specification!$G$29</f>
        <v>164.943378</v>
      </c>
      <c r="D551">
        <f>0.5*Specification!$K$4*Track!B551^2*Specification!$K$3*Specification!$K$2</f>
        <v>93.159842569492653</v>
      </c>
      <c r="E551">
        <v>-1</v>
      </c>
      <c r="F551">
        <f>Specification!$C$23*9.81*SIN((E551*PI()/180))</f>
        <v>-95.955295733149597</v>
      </c>
      <c r="G551" s="2">
        <f>IF(J551=1,VLOOKUP(K551,RPM!$E$2:$H$62,3,FALSE)-F551-E551-D551,IF(J551=2,VLOOKUP(K551,RPM!$H$2:$K$62,3,FALSE)-F551-E551-D551,IF(J551=3,VLOOKUP(K551,RPM!$K$2:$N$62,3,FALSE)-F551-E551-D551)))</f>
        <v>626.70647678570413</v>
      </c>
      <c r="H551" s="2">
        <f>IF(J551=1,Specification!$I$14,IF(J551=2,Specification!$I$15,IF(J551=3,Specification!$I$16)))</f>
        <v>578.8367922628039</v>
      </c>
      <c r="I551">
        <v>0</v>
      </c>
      <c r="J551">
        <v>3</v>
      </c>
      <c r="K551">
        <f>IF(J551=1,VLOOKUP(B551,RPM!$F$2:$H$62,3,TRUE),IF(J551=2,VLOOKUP(B551,RPM!$I$2:$K$62,3,TRUE),IF(J551=3,VLOOKUP(B551,RPM!$L$2:$N$62,3,TRUE))))</f>
        <v>4200</v>
      </c>
      <c r="L551">
        <f t="shared" si="79"/>
        <v>54.690820784143241</v>
      </c>
      <c r="M551">
        <f t="shared" si="84"/>
        <v>2.5086698874801332</v>
      </c>
      <c r="N551">
        <f>VLOOKUP(K551,RPM!$A$2:$D$62,4,FALSE)</f>
        <v>18.835642857142858</v>
      </c>
      <c r="O551">
        <f>VLOOKUP(K551,RPM!$A$2:$D$62,3,FALSE)</f>
        <v>11.1</v>
      </c>
      <c r="P551">
        <f t="shared" si="75"/>
        <v>14.045738878571429</v>
      </c>
      <c r="Q551" cm="1">
        <f t="array" ref="Q551">_xlfn.XLOOKUP(O551,BSFC!$A$2:$A$24,_xlfn.XLOOKUP(K551,BSFC!$B$2:$O$2,BSFC!$B$2:$O$24,,-1),,-1)</f>
        <v>340</v>
      </c>
      <c r="R551">
        <f t="shared" si="76"/>
        <v>1.3265420051984127</v>
      </c>
      <c r="S551">
        <f t="shared" si="80"/>
        <v>2.9092058376108538E-4</v>
      </c>
      <c r="T551">
        <f t="shared" si="81"/>
        <v>9.8912998478769026E-2</v>
      </c>
      <c r="U551">
        <f t="shared" si="82"/>
        <v>77.811870104023427</v>
      </c>
    </row>
    <row r="552" spans="1:21">
      <c r="A552">
        <f t="shared" si="77"/>
        <v>551</v>
      </c>
      <c r="B552">
        <f t="shared" si="78"/>
        <v>13.411199999999999</v>
      </c>
      <c r="C552">
        <f>Specification!$G$29</f>
        <v>164.943378</v>
      </c>
      <c r="D552">
        <f>0.5*Specification!$K$4*Track!B552^2*Specification!$K$3*Specification!$K$2</f>
        <v>93.159842569492653</v>
      </c>
      <c r="E552">
        <v>-2</v>
      </c>
      <c r="F552">
        <f>Specification!$C$23*9.81*SIN((E552*PI()/180))</f>
        <v>-191.88136255367905</v>
      </c>
      <c r="G552" s="2">
        <f>IF(J552=1,VLOOKUP(K552,RPM!$E$2:$H$62,3,FALSE)-F552-E552-D552,IF(J552=2,VLOOKUP(K552,RPM!$H$2:$K$62,3,FALSE)-F552-E552-D552,IF(J552=3,VLOOKUP(K552,RPM!$K$2:$N$62,3,FALSE)-F552-E552-D552)))</f>
        <v>723.63254360623364</v>
      </c>
      <c r="H552" s="2">
        <f>IF(J552=1,Specification!$I$14,IF(J552=2,Specification!$I$15,IF(J552=3,Specification!$I$16)))</f>
        <v>578.8367922628039</v>
      </c>
      <c r="I552">
        <v>0</v>
      </c>
      <c r="J552">
        <v>3</v>
      </c>
      <c r="K552">
        <f>IF(J552=1,VLOOKUP(B552,RPM!$F$2:$H$62,3,TRUE),IF(J552=2,VLOOKUP(B552,RPM!$I$2:$K$62,3,TRUE),IF(J552=3,VLOOKUP(B552,RPM!$L$2:$N$62,3,TRUE))))</f>
        <v>4200</v>
      </c>
      <c r="L552">
        <f t="shared" si="79"/>
        <v>54.765385327211725</v>
      </c>
      <c r="M552">
        <f t="shared" si="84"/>
        <v>2.4737491179883855</v>
      </c>
      <c r="N552">
        <f>VLOOKUP(K552,RPM!$A$2:$D$62,4,FALSE)</f>
        <v>18.835642857142858</v>
      </c>
      <c r="O552">
        <f>VLOOKUP(K552,RPM!$A$2:$D$62,3,FALSE)</f>
        <v>11.1</v>
      </c>
      <c r="P552">
        <f t="shared" si="75"/>
        <v>14.045738878571429</v>
      </c>
      <c r="Q552" cm="1">
        <f t="array" ref="Q552">_xlfn.XLOOKUP(O552,BSFC!$A$2:$A$24,_xlfn.XLOOKUP(K552,BSFC!$B$2:$O$2,BSFC!$B$2:$O$24,,-1),,-1)</f>
        <v>340</v>
      </c>
      <c r="R552">
        <f t="shared" si="76"/>
        <v>1.3265420051984127</v>
      </c>
      <c r="S552">
        <f t="shared" si="80"/>
        <v>2.9092058376108538E-4</v>
      </c>
      <c r="T552">
        <f t="shared" si="81"/>
        <v>9.8912998478769026E-2</v>
      </c>
      <c r="U552">
        <f t="shared" si="82"/>
        <v>77.910783102502194</v>
      </c>
    </row>
    <row r="553" spans="1:21">
      <c r="A553">
        <f t="shared" si="77"/>
        <v>552</v>
      </c>
      <c r="B553">
        <f t="shared" si="78"/>
        <v>13.411199999999999</v>
      </c>
      <c r="C553">
        <f>Specification!$G$29</f>
        <v>164.943378</v>
      </c>
      <c r="D553">
        <f>0.5*Specification!$K$4*Track!B553^2*Specification!$K$3*Specification!$K$2</f>
        <v>93.159842569492653</v>
      </c>
      <c r="E553">
        <v>-3</v>
      </c>
      <c r="F553">
        <f>Specification!$C$23*9.81*SIN((E553*PI()/180))</f>
        <v>-287.74898045237813</v>
      </c>
      <c r="G553" s="2">
        <f>IF(J553=1,VLOOKUP(K553,RPM!$E$2:$H$62,3,FALSE)-F553-E553-D553,IF(J553=2,VLOOKUP(K553,RPM!$H$2:$K$62,3,FALSE)-F553-E553-D553,IF(J553=3,VLOOKUP(K553,RPM!$K$2:$N$62,3,FALSE)-F553-E553-D553)))</f>
        <v>820.50016150493275</v>
      </c>
      <c r="H553" s="2">
        <f>IF(J553=1,Specification!$I$14,IF(J553=2,Specification!$I$15,IF(J553=3,Specification!$I$16)))</f>
        <v>578.8367922628039</v>
      </c>
      <c r="I553">
        <v>0</v>
      </c>
      <c r="J553">
        <v>3</v>
      </c>
      <c r="K553">
        <f>IF(J553=1,VLOOKUP(B553,RPM!$F$2:$H$62,3,TRUE),IF(J553=2,VLOOKUP(B553,RPM!$I$2:$K$62,3,TRUE),IF(J553=3,VLOOKUP(B553,RPM!$L$2:$N$62,3,TRUE))))</f>
        <v>4200</v>
      </c>
      <c r="L553">
        <f t="shared" si="79"/>
        <v>54.839949870280208</v>
      </c>
      <c r="M553">
        <f t="shared" si="84"/>
        <v>2.4213413387053442</v>
      </c>
      <c r="N553">
        <f>VLOOKUP(K553,RPM!$A$2:$D$62,4,FALSE)</f>
        <v>18.835642857142858</v>
      </c>
      <c r="O553">
        <f>VLOOKUP(K553,RPM!$A$2:$D$62,3,FALSE)</f>
        <v>11.1</v>
      </c>
      <c r="P553">
        <f t="shared" si="75"/>
        <v>14.045738878571429</v>
      </c>
      <c r="Q553" cm="1">
        <f t="array" ref="Q553">_xlfn.XLOOKUP(O553,BSFC!$A$2:$A$24,_xlfn.XLOOKUP(K553,BSFC!$B$2:$O$2,BSFC!$B$2:$O$24,,-1),,-1)</f>
        <v>340</v>
      </c>
      <c r="R553">
        <f t="shared" si="76"/>
        <v>1.3265420051984127</v>
      </c>
      <c r="S553">
        <f t="shared" si="80"/>
        <v>2.9092058376108538E-4</v>
      </c>
      <c r="T553">
        <f t="shared" si="81"/>
        <v>9.8912998478769026E-2</v>
      </c>
      <c r="U553">
        <f t="shared" si="82"/>
        <v>78.00969610098096</v>
      </c>
    </row>
    <row r="554" spans="1:21">
      <c r="A554">
        <f t="shared" si="77"/>
        <v>553</v>
      </c>
      <c r="B554">
        <f t="shared" si="78"/>
        <v>13.411199999999999</v>
      </c>
      <c r="C554">
        <f>Specification!$G$29</f>
        <v>164.943378</v>
      </c>
      <c r="D554">
        <f>0.5*Specification!$K$4*Track!B554^2*Specification!$K$3*Specification!$K$2</f>
        <v>93.159842569492653</v>
      </c>
      <c r="E554">
        <v>-4</v>
      </c>
      <c r="F554">
        <f>Specification!$C$23*9.81*SIN((E554*PI()/180))</f>
        <v>-383.52894722414453</v>
      </c>
      <c r="G554" s="2">
        <f>IF(J554=1,VLOOKUP(K554,RPM!$E$2:$H$62,3,FALSE)-F554-E554-D554,IF(J554=2,VLOOKUP(K554,RPM!$H$2:$K$62,3,FALSE)-F554-E554-D554,IF(J554=3,VLOOKUP(K554,RPM!$K$2:$N$62,3,FALSE)-F554-E554-D554)))</f>
        <v>917.28012827669909</v>
      </c>
      <c r="H554" s="2">
        <f>IF(J554=1,Specification!$I$14,IF(J554=2,Specification!$I$15,IF(J554=3,Specification!$I$16)))</f>
        <v>578.8367922628039</v>
      </c>
      <c r="I554">
        <v>0</v>
      </c>
      <c r="J554">
        <v>3</v>
      </c>
      <c r="K554">
        <f>IF(J554=1,VLOOKUP(B554,RPM!$F$2:$H$62,3,TRUE),IF(J554=2,VLOOKUP(B554,RPM!$I$2:$K$62,3,TRUE),IF(J554=3,VLOOKUP(B554,RPM!$L$2:$N$62,3,TRUE))))</f>
        <v>4200</v>
      </c>
      <c r="L554">
        <f t="shared" si="79"/>
        <v>54.914514413348691</v>
      </c>
      <c r="M554">
        <f t="shared" si="84"/>
        <v>2.3514145267618338</v>
      </c>
      <c r="N554">
        <f>VLOOKUP(K554,RPM!$A$2:$D$62,4,FALSE)</f>
        <v>18.835642857142858</v>
      </c>
      <c r="O554">
        <f>VLOOKUP(K554,RPM!$A$2:$D$62,3,FALSE)</f>
        <v>11.1</v>
      </c>
      <c r="P554">
        <f t="shared" si="75"/>
        <v>14.045738878571429</v>
      </c>
      <c r="Q554" cm="1">
        <f t="array" ref="Q554">_xlfn.XLOOKUP(O554,BSFC!$A$2:$A$24,_xlfn.XLOOKUP(K554,BSFC!$B$2:$O$2,BSFC!$B$2:$O$24,,-1),,-1)</f>
        <v>340</v>
      </c>
      <c r="R554">
        <f t="shared" si="76"/>
        <v>1.3265420051984127</v>
      </c>
      <c r="S554">
        <f t="shared" si="80"/>
        <v>2.9092058376108538E-4</v>
      </c>
      <c r="T554">
        <f t="shared" si="81"/>
        <v>9.8912998478769026E-2</v>
      </c>
      <c r="U554">
        <f t="shared" si="82"/>
        <v>78.108609099459727</v>
      </c>
    </row>
    <row r="555" spans="1:21">
      <c r="A555">
        <f t="shared" si="77"/>
        <v>554</v>
      </c>
      <c r="B555">
        <f t="shared" si="78"/>
        <v>13.411199999999999</v>
      </c>
      <c r="C555">
        <f>Specification!$G$29</f>
        <v>164.943378</v>
      </c>
      <c r="D555">
        <f>0.5*Specification!$K$4*Track!B555^2*Specification!$K$3*Specification!$K$2</f>
        <v>93.159842569492653</v>
      </c>
      <c r="E555">
        <v>-5</v>
      </c>
      <c r="F555">
        <f>Specification!$C$23*9.81*SIN((E555*PI()/180))</f>
        <v>-479.192087363258</v>
      </c>
      <c r="G555" s="2">
        <f>IF(J555=1,VLOOKUP(K555,RPM!$E$2:$H$62,3,FALSE)-F555-E555-D555,IF(J555=2,VLOOKUP(K555,RPM!$H$2:$K$62,3,FALSE)-F555-E555-D555,IF(J555=3,VLOOKUP(K555,RPM!$K$2:$N$62,3,FALSE)-F555-E555-D555)))</f>
        <v>1013.9432684158126</v>
      </c>
      <c r="H555" s="2">
        <f>IF(J555=1,Specification!$I$14,IF(J555=2,Specification!$I$15,IF(J555=3,Specification!$I$16)))</f>
        <v>578.8367922628039</v>
      </c>
      <c r="I555">
        <v>0</v>
      </c>
      <c r="J555">
        <v>3</v>
      </c>
      <c r="K555">
        <f>IF(J555=1,VLOOKUP(B555,RPM!$F$2:$H$62,3,TRUE),IF(J555=2,VLOOKUP(B555,RPM!$I$2:$K$62,3,TRUE),IF(J555=3,VLOOKUP(B555,RPM!$L$2:$N$62,3,TRUE))))</f>
        <v>4200</v>
      </c>
      <c r="L555">
        <f t="shared" si="79"/>
        <v>54.989078956417174</v>
      </c>
      <c r="M555">
        <f t="shared" si="84"/>
        <v>2.2639258632359098</v>
      </c>
      <c r="N555">
        <f>VLOOKUP(K555,RPM!$A$2:$D$62,4,FALSE)</f>
        <v>18.835642857142858</v>
      </c>
      <c r="O555">
        <f>VLOOKUP(K555,RPM!$A$2:$D$62,3,FALSE)</f>
        <v>11.1</v>
      </c>
      <c r="P555">
        <f t="shared" si="75"/>
        <v>14.045738878571429</v>
      </c>
      <c r="Q555" cm="1">
        <f t="array" ref="Q555">_xlfn.XLOOKUP(O555,BSFC!$A$2:$A$24,_xlfn.XLOOKUP(K555,BSFC!$B$2:$O$2,BSFC!$B$2:$O$24,,-1),,-1)</f>
        <v>340</v>
      </c>
      <c r="R555">
        <f t="shared" si="76"/>
        <v>1.3265420051984127</v>
      </c>
      <c r="S555">
        <f t="shared" si="80"/>
        <v>2.9092058376108538E-4</v>
      </c>
      <c r="T555">
        <f t="shared" si="81"/>
        <v>9.8912998478769026E-2</v>
      </c>
      <c r="U555">
        <f t="shared" si="82"/>
        <v>78.207522097938494</v>
      </c>
    </row>
    <row r="556" spans="1:21">
      <c r="A556">
        <f t="shared" si="77"/>
        <v>555</v>
      </c>
      <c r="B556">
        <f t="shared" si="78"/>
        <v>13.411199999999999</v>
      </c>
      <c r="C556">
        <f>Specification!$G$29</f>
        <v>164.943378</v>
      </c>
      <c r="D556">
        <f>0.5*Specification!$K$4*Track!B556^2*Specification!$K$3*Specification!$K$2</f>
        <v>93.159842569492653</v>
      </c>
      <c r="E556">
        <v>-6</v>
      </c>
      <c r="F556">
        <f>Specification!$C$23*9.81*SIN((E556*PI()/180))</f>
        <v>-574.70926095052266</v>
      </c>
      <c r="G556" s="2">
        <f>IF(J556=1,VLOOKUP(K556,RPM!$E$2:$H$62,3,FALSE)-F556-E556-D556,IF(J556=2,VLOOKUP(K556,RPM!$H$2:$K$62,3,FALSE)-F556-E556-D556,IF(J556=3,VLOOKUP(K556,RPM!$K$2:$N$62,3,FALSE)-F556-E556-D556)))</f>
        <v>1110.4604420030771</v>
      </c>
      <c r="H556" s="2">
        <f>IF(J556=1,Specification!$I$14,IF(J556=2,Specification!$I$15,IF(J556=3,Specification!$I$16)))</f>
        <v>578.8367922628039</v>
      </c>
      <c r="I556">
        <v>0</v>
      </c>
      <c r="J556">
        <v>3</v>
      </c>
      <c r="K556">
        <f>IF(J556=1,VLOOKUP(B556,RPM!$F$2:$H$62,3,TRUE),IF(J556=2,VLOOKUP(B556,RPM!$I$2:$K$62,3,TRUE),IF(J556=3,VLOOKUP(B556,RPM!$L$2:$N$62,3,TRUE))))</f>
        <v>4200</v>
      </c>
      <c r="L556">
        <f t="shared" si="79"/>
        <v>55.063643499485657</v>
      </c>
      <c r="M556">
        <f t="shared" si="84"/>
        <v>2.1588216279702332</v>
      </c>
      <c r="N556">
        <f>VLOOKUP(K556,RPM!$A$2:$D$62,4,FALSE)</f>
        <v>18.835642857142858</v>
      </c>
      <c r="O556">
        <f>VLOOKUP(K556,RPM!$A$2:$D$62,3,FALSE)</f>
        <v>11.1</v>
      </c>
      <c r="P556">
        <f t="shared" si="75"/>
        <v>14.045738878571429</v>
      </c>
      <c r="Q556" cm="1">
        <f t="array" ref="Q556">_xlfn.XLOOKUP(O556,BSFC!$A$2:$A$24,_xlfn.XLOOKUP(K556,BSFC!$B$2:$O$2,BSFC!$B$2:$O$24,,-1),,-1)</f>
        <v>340</v>
      </c>
      <c r="R556">
        <f t="shared" si="76"/>
        <v>1.3265420051984127</v>
      </c>
      <c r="S556">
        <f t="shared" si="80"/>
        <v>2.9092058376108538E-4</v>
      </c>
      <c r="T556">
        <f t="shared" si="81"/>
        <v>9.8912998478769026E-2</v>
      </c>
      <c r="U556">
        <f t="shared" si="82"/>
        <v>78.30643509641726</v>
      </c>
    </row>
    <row r="557" spans="1:21">
      <c r="A557">
        <f t="shared" si="77"/>
        <v>556</v>
      </c>
      <c r="B557">
        <f t="shared" si="78"/>
        <v>13.411199999999999</v>
      </c>
      <c r="C557">
        <f>Specification!$G$29</f>
        <v>164.943378</v>
      </c>
      <c r="D557">
        <f>0.5*Specification!$K$4*Track!B557^2*Specification!$K$3*Specification!$K$2</f>
        <v>93.159842569492653</v>
      </c>
      <c r="E557">
        <v>-7</v>
      </c>
      <c r="F557">
        <f>Specification!$C$23*9.81*SIN((E557*PI()/180))</f>
        <v>-670.05137252956831</v>
      </c>
      <c r="G557" s="2">
        <f>IF(J557=1,VLOOKUP(K557,RPM!$E$2:$H$62,3,FALSE)-F557-E557-D557,IF(J557=2,VLOOKUP(K557,RPM!$H$2:$K$62,3,FALSE)-F557-E557-D557,IF(J557=3,VLOOKUP(K557,RPM!$K$2:$N$62,3,FALSE)-F557-E557-D557)))</f>
        <v>1206.8025535821228</v>
      </c>
      <c r="H557" s="2">
        <f>IF(J557=1,Specification!$I$14,IF(J557=2,Specification!$I$15,IF(J557=3,Specification!$I$16)))</f>
        <v>578.8367922628039</v>
      </c>
      <c r="I557">
        <v>0</v>
      </c>
      <c r="J557">
        <v>3</v>
      </c>
      <c r="K557">
        <f>IF(J557=1,VLOOKUP(B557,RPM!$F$2:$H$62,3,TRUE),IF(J557=2,VLOOKUP(B557,RPM!$I$2:$K$62,3,TRUE),IF(J557=3,VLOOKUP(B557,RPM!$L$2:$N$62,3,TRUE))))</f>
        <v>4200</v>
      </c>
      <c r="L557">
        <f t="shared" si="79"/>
        <v>55.13820804255414</v>
      </c>
      <c r="M557">
        <f t="shared" si="84"/>
        <v>2.0360370670673285</v>
      </c>
      <c r="N557">
        <f>VLOOKUP(K557,RPM!$A$2:$D$62,4,FALSE)</f>
        <v>18.835642857142858</v>
      </c>
      <c r="O557">
        <f>VLOOKUP(K557,RPM!$A$2:$D$62,3,FALSE)</f>
        <v>11.1</v>
      </c>
      <c r="P557">
        <f t="shared" si="75"/>
        <v>14.045738878571429</v>
      </c>
      <c r="Q557" cm="1">
        <f t="array" ref="Q557">_xlfn.XLOOKUP(O557,BSFC!$A$2:$A$24,_xlfn.XLOOKUP(K557,BSFC!$B$2:$O$2,BSFC!$B$2:$O$24,,-1),,-1)</f>
        <v>340</v>
      </c>
      <c r="R557">
        <f t="shared" si="76"/>
        <v>1.3265420051984127</v>
      </c>
      <c r="S557">
        <f t="shared" si="80"/>
        <v>2.9092058376108538E-4</v>
      </c>
      <c r="T557">
        <f t="shared" si="81"/>
        <v>9.8912998478769026E-2</v>
      </c>
      <c r="U557">
        <f t="shared" si="82"/>
        <v>78.405348094896027</v>
      </c>
    </row>
    <row r="558" spans="1:21">
      <c r="A558">
        <f t="shared" si="77"/>
        <v>557</v>
      </c>
      <c r="B558">
        <f t="shared" si="78"/>
        <v>13.411199999999999</v>
      </c>
      <c r="C558">
        <f>Specification!$G$29</f>
        <v>164.943378</v>
      </c>
      <c r="D558">
        <f>0.5*Specification!$K$4*Track!B558^2*Specification!$K$3*Specification!$K$2</f>
        <v>93.159842569492653</v>
      </c>
      <c r="E558">
        <v>-8</v>
      </c>
      <c r="F558">
        <f>Specification!$C$23*9.81*SIN((E558*PI()/180))</f>
        <v>-765.1893799696079</v>
      </c>
      <c r="G558" s="2">
        <f>IF(J558=1,VLOOKUP(K558,RPM!$E$2:$H$62,3,FALSE)-F558-E558-D558,IF(J558=2,VLOOKUP(K558,RPM!$H$2:$K$62,3,FALSE)-F558-E558-D558,IF(J558=3,VLOOKUP(K558,RPM!$K$2:$N$62,3,FALSE)-F558-E558-D558)))</f>
        <v>1302.9405610221625</v>
      </c>
      <c r="H558" s="2">
        <f>IF(J558=1,Specification!$I$14,IF(J558=2,Specification!$I$15,IF(J558=3,Specification!$I$16)))</f>
        <v>578.8367922628039</v>
      </c>
      <c r="I558">
        <v>0</v>
      </c>
      <c r="J558">
        <v>3</v>
      </c>
      <c r="K558">
        <f>IF(J558=1,VLOOKUP(B558,RPM!$F$2:$H$62,3,TRUE),IF(J558=2,VLOOKUP(B558,RPM!$I$2:$K$62,3,TRUE),IF(J558=3,VLOOKUP(B558,RPM!$L$2:$N$62,3,TRUE))))</f>
        <v>4200</v>
      </c>
      <c r="L558">
        <f t="shared" si="79"/>
        <v>55.212772585622623</v>
      </c>
      <c r="M558">
        <f t="shared" si="84"/>
        <v>1.8954962323649369</v>
      </c>
      <c r="N558">
        <f>VLOOKUP(K558,RPM!$A$2:$D$62,4,FALSE)</f>
        <v>18.835642857142858</v>
      </c>
      <c r="O558">
        <f>VLOOKUP(K558,RPM!$A$2:$D$62,3,FALSE)</f>
        <v>11.1</v>
      </c>
      <c r="P558">
        <f t="shared" si="75"/>
        <v>14.045738878571429</v>
      </c>
      <c r="Q558" cm="1">
        <f t="array" ref="Q558">_xlfn.XLOOKUP(O558,BSFC!$A$2:$A$24,_xlfn.XLOOKUP(K558,BSFC!$B$2:$O$2,BSFC!$B$2:$O$24,,-1),,-1)</f>
        <v>340</v>
      </c>
      <c r="R558">
        <f t="shared" si="76"/>
        <v>1.3265420051984127</v>
      </c>
      <c r="S558">
        <f t="shared" si="80"/>
        <v>2.9092058376108538E-4</v>
      </c>
      <c r="T558">
        <f t="shared" si="81"/>
        <v>9.8912998478769026E-2</v>
      </c>
      <c r="U558">
        <f t="shared" si="82"/>
        <v>78.504261093374794</v>
      </c>
    </row>
    <row r="559" spans="1:21">
      <c r="A559">
        <f t="shared" si="77"/>
        <v>558</v>
      </c>
      <c r="B559">
        <f t="shared" si="78"/>
        <v>13.411199999999999</v>
      </c>
      <c r="C559">
        <f>Specification!$G$29</f>
        <v>164.943378</v>
      </c>
      <c r="D559">
        <f>0.5*Specification!$K$4*Track!B559^2*Specification!$K$3*Specification!$K$2</f>
        <v>93.159842569492653</v>
      </c>
      <c r="E559">
        <v>-8</v>
      </c>
      <c r="F559">
        <f>Specification!$C$23*9.81*SIN((E559*PI()/180))</f>
        <v>-765.1893799696079</v>
      </c>
      <c r="G559" s="2">
        <f>IF(J559=1,VLOOKUP(K559,RPM!$E$2:$H$62,3,FALSE)-F559-E559-D559,IF(J559=2,VLOOKUP(K559,RPM!$H$2:$K$62,3,FALSE)-F559-E559-D559,IF(J559=3,VLOOKUP(K559,RPM!$K$2:$N$62,3,FALSE)-F559-E559-D559)))</f>
        <v>1302.9405610221625</v>
      </c>
      <c r="H559" s="2">
        <f>IF(J559=1,Specification!$I$14,IF(J559=2,Specification!$I$15,IF(J559=3,Specification!$I$16)))</f>
        <v>578.8367922628039</v>
      </c>
      <c r="I559">
        <v>0</v>
      </c>
      <c r="J559">
        <v>3</v>
      </c>
      <c r="K559">
        <f>IF(J559=1,VLOOKUP(B559,RPM!$F$2:$H$62,3,TRUE),IF(J559=2,VLOOKUP(B559,RPM!$I$2:$K$62,3,TRUE),IF(J559=3,VLOOKUP(B559,RPM!$L$2:$N$62,3,TRUE))))</f>
        <v>4200</v>
      </c>
      <c r="L559">
        <f t="shared" si="79"/>
        <v>55.287337128691107</v>
      </c>
      <c r="M559">
        <f t="shared" si="84"/>
        <v>1.7549553976625454</v>
      </c>
      <c r="N559">
        <f>VLOOKUP(K559,RPM!$A$2:$D$62,4,FALSE)</f>
        <v>18.835642857142858</v>
      </c>
      <c r="O559">
        <f>VLOOKUP(K559,RPM!$A$2:$D$62,3,FALSE)</f>
        <v>11.1</v>
      </c>
      <c r="P559">
        <f t="shared" si="75"/>
        <v>14.045738878571429</v>
      </c>
      <c r="Q559" cm="1">
        <f t="array" ref="Q559">_xlfn.XLOOKUP(O559,BSFC!$A$2:$A$24,_xlfn.XLOOKUP(K559,BSFC!$B$2:$O$2,BSFC!$B$2:$O$24,,-1),,-1)</f>
        <v>340</v>
      </c>
      <c r="R559">
        <f t="shared" si="76"/>
        <v>1.3265420051984127</v>
      </c>
      <c r="S559">
        <f t="shared" si="80"/>
        <v>2.9092058376108538E-4</v>
      </c>
      <c r="T559">
        <f t="shared" si="81"/>
        <v>9.8912998478769026E-2</v>
      </c>
      <c r="U559">
        <f t="shared" si="82"/>
        <v>78.60317409185356</v>
      </c>
    </row>
    <row r="560" spans="1:21">
      <c r="A560">
        <f t="shared" si="77"/>
        <v>559</v>
      </c>
      <c r="B560">
        <f t="shared" si="78"/>
        <v>13.411199999999999</v>
      </c>
      <c r="C560">
        <f>Specification!$G$29</f>
        <v>164.943378</v>
      </c>
      <c r="D560">
        <f>0.5*Specification!$K$4*Track!B560^2*Specification!$K$3*Specification!$K$2</f>
        <v>93.159842569492653</v>
      </c>
      <c r="E560">
        <v>-8</v>
      </c>
      <c r="F560">
        <f>Specification!$C$23*9.81*SIN((E560*PI()/180))</f>
        <v>-765.1893799696079</v>
      </c>
      <c r="G560" s="2">
        <f>IF(J560=1,VLOOKUP(K560,RPM!$E$2:$H$62,3,FALSE)-F560-E560-D560,IF(J560=2,VLOOKUP(K560,RPM!$H$2:$K$62,3,FALSE)-F560-E560-D560,IF(J560=3,VLOOKUP(K560,RPM!$K$2:$N$62,3,FALSE)-F560-E560-D560)))</f>
        <v>1302.9405610221625</v>
      </c>
      <c r="H560" s="2">
        <f>IF(J560=1,Specification!$I$14,IF(J560=2,Specification!$I$15,IF(J560=3,Specification!$I$16)))</f>
        <v>578.8367922628039</v>
      </c>
      <c r="I560">
        <v>0</v>
      </c>
      <c r="J560">
        <v>3</v>
      </c>
      <c r="K560">
        <f>IF(J560=1,VLOOKUP(B560,RPM!$F$2:$H$62,3,TRUE),IF(J560=2,VLOOKUP(B560,RPM!$I$2:$K$62,3,TRUE),IF(J560=3,VLOOKUP(B560,RPM!$L$2:$N$62,3,TRUE))))</f>
        <v>4200</v>
      </c>
      <c r="L560">
        <f t="shared" si="79"/>
        <v>55.36190167175959</v>
      </c>
      <c r="M560">
        <f t="shared" si="84"/>
        <v>1.6144145629601538</v>
      </c>
      <c r="N560">
        <f>VLOOKUP(K560,RPM!$A$2:$D$62,4,FALSE)</f>
        <v>18.835642857142858</v>
      </c>
      <c r="O560">
        <f>VLOOKUP(K560,RPM!$A$2:$D$62,3,FALSE)</f>
        <v>11.1</v>
      </c>
      <c r="P560">
        <f t="shared" si="75"/>
        <v>14.045738878571429</v>
      </c>
      <c r="Q560" cm="1">
        <f t="array" ref="Q560">_xlfn.XLOOKUP(O560,BSFC!$A$2:$A$24,_xlfn.XLOOKUP(K560,BSFC!$B$2:$O$2,BSFC!$B$2:$O$24,,-1),,-1)</f>
        <v>340</v>
      </c>
      <c r="R560">
        <f t="shared" si="76"/>
        <v>1.3265420051984127</v>
      </c>
      <c r="S560">
        <f t="shared" si="80"/>
        <v>2.9092058376108538E-4</v>
      </c>
      <c r="T560">
        <f t="shared" si="81"/>
        <v>9.8912998478769026E-2</v>
      </c>
      <c r="U560">
        <f t="shared" si="82"/>
        <v>78.702087090332327</v>
      </c>
    </row>
    <row r="561" spans="1:21">
      <c r="A561">
        <f t="shared" si="77"/>
        <v>560</v>
      </c>
      <c r="B561">
        <f t="shared" si="78"/>
        <v>13.411199999999999</v>
      </c>
      <c r="C561">
        <f>Specification!$G$29</f>
        <v>164.943378</v>
      </c>
      <c r="D561">
        <f>0.5*Specification!$K$4*Track!B561^2*Specification!$K$3*Specification!$K$2</f>
        <v>93.159842569492653</v>
      </c>
      <c r="E561">
        <v>-8</v>
      </c>
      <c r="F561">
        <f>Specification!$C$23*9.81*SIN((E561*PI()/180))</f>
        <v>-765.1893799696079</v>
      </c>
      <c r="G561" s="2">
        <f>IF(J561=1,VLOOKUP(K561,RPM!$E$2:$H$62,3,FALSE)-F561-E561-D561,IF(J561=2,VLOOKUP(K561,RPM!$H$2:$K$62,3,FALSE)-F561-E561-D561,IF(J561=3,VLOOKUP(K561,RPM!$K$2:$N$62,3,FALSE)-F561-E561-D561)))</f>
        <v>1302.9405610221625</v>
      </c>
      <c r="H561" s="2">
        <f>IF(J561=1,Specification!$I$14,IF(J561=2,Specification!$I$15,IF(J561=3,Specification!$I$16)))</f>
        <v>578.8367922628039</v>
      </c>
      <c r="I561">
        <v>0</v>
      </c>
      <c r="J561">
        <v>3</v>
      </c>
      <c r="K561">
        <f>IF(J561=1,VLOOKUP(B561,RPM!$F$2:$H$62,3,TRUE),IF(J561=2,VLOOKUP(B561,RPM!$I$2:$K$62,3,TRUE),IF(J561=3,VLOOKUP(B561,RPM!$L$2:$N$62,3,TRUE))))</f>
        <v>4200</v>
      </c>
      <c r="L561">
        <f t="shared" si="79"/>
        <v>55.436466214828073</v>
      </c>
      <c r="M561">
        <f t="shared" si="84"/>
        <v>1.4738737282577623</v>
      </c>
      <c r="N561">
        <f>VLOOKUP(K561,RPM!$A$2:$D$62,4,FALSE)</f>
        <v>18.835642857142858</v>
      </c>
      <c r="O561">
        <f>VLOOKUP(K561,RPM!$A$2:$D$62,3,FALSE)</f>
        <v>11.1</v>
      </c>
      <c r="P561">
        <f t="shared" si="75"/>
        <v>14.045738878571429</v>
      </c>
      <c r="Q561" cm="1">
        <f t="array" ref="Q561">_xlfn.XLOOKUP(O561,BSFC!$A$2:$A$24,_xlfn.XLOOKUP(K561,BSFC!$B$2:$O$2,BSFC!$B$2:$O$24,,-1),,-1)</f>
        <v>340</v>
      </c>
      <c r="R561">
        <f t="shared" si="76"/>
        <v>1.3265420051984127</v>
      </c>
      <c r="S561">
        <f t="shared" si="80"/>
        <v>2.9092058376108538E-4</v>
      </c>
      <c r="T561">
        <f t="shared" si="81"/>
        <v>9.8912998478769026E-2</v>
      </c>
      <c r="U561">
        <f t="shared" si="82"/>
        <v>78.801000088811094</v>
      </c>
    </row>
    <row r="562" spans="1:21">
      <c r="A562">
        <f t="shared" si="77"/>
        <v>561</v>
      </c>
      <c r="B562">
        <f t="shared" si="78"/>
        <v>13.411199999999999</v>
      </c>
      <c r="C562">
        <f>Specification!$G$29</f>
        <v>164.943378</v>
      </c>
      <c r="D562">
        <f>0.5*Specification!$K$4*Track!B562^2*Specification!$K$3*Specification!$K$2</f>
        <v>93.159842569492653</v>
      </c>
      <c r="E562">
        <v>-8</v>
      </c>
      <c r="F562">
        <f>Specification!$C$23*9.81*SIN((E562*PI()/180))</f>
        <v>-765.1893799696079</v>
      </c>
      <c r="G562" s="2">
        <f>IF(J562=1,VLOOKUP(K562,RPM!$E$2:$H$62,3,FALSE)-F562-E562-D562,IF(J562=2,VLOOKUP(K562,RPM!$H$2:$K$62,3,FALSE)-F562-E562-D562,IF(J562=3,VLOOKUP(K562,RPM!$K$2:$N$62,3,FALSE)-F562-E562-D562)))</f>
        <v>1302.9405610221625</v>
      </c>
      <c r="H562" s="2">
        <f>IF(J562=1,Specification!$I$14,IF(J562=2,Specification!$I$15,IF(J562=3,Specification!$I$16)))</f>
        <v>578.8367922628039</v>
      </c>
      <c r="I562">
        <v>0</v>
      </c>
      <c r="J562">
        <v>3</v>
      </c>
      <c r="K562">
        <f>IF(J562=1,VLOOKUP(B562,RPM!$F$2:$H$62,3,TRUE),IF(J562=2,VLOOKUP(B562,RPM!$I$2:$K$62,3,TRUE),IF(J562=3,VLOOKUP(B562,RPM!$L$2:$N$62,3,TRUE))))</f>
        <v>4200</v>
      </c>
      <c r="L562">
        <f t="shared" si="79"/>
        <v>55.511030757896556</v>
      </c>
      <c r="M562">
        <f t="shared" si="84"/>
        <v>1.3333328935553708</v>
      </c>
      <c r="N562">
        <f>VLOOKUP(K562,RPM!$A$2:$D$62,4,FALSE)</f>
        <v>18.835642857142858</v>
      </c>
      <c r="O562">
        <f>VLOOKUP(K562,RPM!$A$2:$D$62,3,FALSE)</f>
        <v>11.1</v>
      </c>
      <c r="P562">
        <f t="shared" si="75"/>
        <v>14.045738878571429</v>
      </c>
      <c r="Q562" cm="1">
        <f t="array" ref="Q562">_xlfn.XLOOKUP(O562,BSFC!$A$2:$A$24,_xlfn.XLOOKUP(K562,BSFC!$B$2:$O$2,BSFC!$B$2:$O$24,,-1),,-1)</f>
        <v>340</v>
      </c>
      <c r="R562">
        <f t="shared" si="76"/>
        <v>1.3265420051984127</v>
      </c>
      <c r="S562">
        <f t="shared" si="80"/>
        <v>2.9092058376108538E-4</v>
      </c>
      <c r="T562">
        <f t="shared" si="81"/>
        <v>9.8912998478769026E-2</v>
      </c>
      <c r="U562">
        <f t="shared" si="82"/>
        <v>78.89991308728986</v>
      </c>
    </row>
    <row r="563" spans="1:21">
      <c r="A563">
        <f t="shared" si="77"/>
        <v>562</v>
      </c>
      <c r="B563">
        <f t="shared" si="78"/>
        <v>13.411199999999999</v>
      </c>
      <c r="C563">
        <f>Specification!$G$29</f>
        <v>164.943378</v>
      </c>
      <c r="D563">
        <f>0.5*Specification!$K$4*Track!B563^2*Specification!$K$3*Specification!$K$2</f>
        <v>93.159842569492653</v>
      </c>
      <c r="E563">
        <v>-8</v>
      </c>
      <c r="F563">
        <f>Specification!$C$23*9.81*SIN((E563*PI()/180))</f>
        <v>-765.1893799696079</v>
      </c>
      <c r="G563" s="2">
        <f>IF(J563=1,VLOOKUP(K563,RPM!$E$2:$H$62,3,FALSE)-F563-E563-D563,IF(J563=2,VLOOKUP(K563,RPM!$H$2:$K$62,3,FALSE)-F563-E563-D563,IF(J563=3,VLOOKUP(K563,RPM!$K$2:$N$62,3,FALSE)-F563-E563-D563)))</f>
        <v>1302.9405610221625</v>
      </c>
      <c r="H563" s="2">
        <f>IF(J563=1,Specification!$I$14,IF(J563=2,Specification!$I$15,IF(J563=3,Specification!$I$16)))</f>
        <v>578.8367922628039</v>
      </c>
      <c r="I563">
        <v>0</v>
      </c>
      <c r="J563">
        <v>3</v>
      </c>
      <c r="K563">
        <f>IF(J563=1,VLOOKUP(B563,RPM!$F$2:$H$62,3,TRUE),IF(J563=2,VLOOKUP(B563,RPM!$I$2:$K$62,3,TRUE),IF(J563=3,VLOOKUP(B563,RPM!$L$2:$N$62,3,TRUE))))</f>
        <v>4200</v>
      </c>
      <c r="L563">
        <f t="shared" si="79"/>
        <v>55.585595300965039</v>
      </c>
      <c r="M563">
        <f t="shared" si="84"/>
        <v>1.1927920588529792</v>
      </c>
      <c r="N563">
        <f>VLOOKUP(K563,RPM!$A$2:$D$62,4,FALSE)</f>
        <v>18.835642857142858</v>
      </c>
      <c r="O563">
        <f>VLOOKUP(K563,RPM!$A$2:$D$62,3,FALSE)</f>
        <v>11.1</v>
      </c>
      <c r="P563">
        <f t="shared" si="75"/>
        <v>14.045738878571429</v>
      </c>
      <c r="Q563" cm="1">
        <f t="array" ref="Q563">_xlfn.XLOOKUP(O563,BSFC!$A$2:$A$24,_xlfn.XLOOKUP(K563,BSFC!$B$2:$O$2,BSFC!$B$2:$O$24,,-1),,-1)</f>
        <v>340</v>
      </c>
      <c r="R563">
        <f t="shared" si="76"/>
        <v>1.3265420051984127</v>
      </c>
      <c r="S563">
        <f t="shared" si="80"/>
        <v>2.9092058376108538E-4</v>
      </c>
      <c r="T563">
        <f t="shared" si="81"/>
        <v>9.8912998478769026E-2</v>
      </c>
      <c r="U563">
        <f t="shared" si="82"/>
        <v>78.998826085768627</v>
      </c>
    </row>
    <row r="564" spans="1:21">
      <c r="A564">
        <f t="shared" si="77"/>
        <v>563</v>
      </c>
      <c r="B564">
        <f t="shared" si="78"/>
        <v>13.411199999999999</v>
      </c>
      <c r="C564">
        <f>Specification!$G$29</f>
        <v>164.943378</v>
      </c>
      <c r="D564">
        <f>0.5*Specification!$K$4*Track!B564^2*Specification!$K$3*Specification!$K$2</f>
        <v>93.159842569492653</v>
      </c>
      <c r="E564">
        <v>-8</v>
      </c>
      <c r="F564">
        <f>Specification!$C$23*9.81*SIN((E564*PI()/180))</f>
        <v>-765.1893799696079</v>
      </c>
      <c r="G564" s="2">
        <f>IF(J564=1,VLOOKUP(K564,RPM!$E$2:$H$62,3,FALSE)-F564-E564-D564,IF(J564=2,VLOOKUP(K564,RPM!$H$2:$K$62,3,FALSE)-F564-E564-D564,IF(J564=3,VLOOKUP(K564,RPM!$K$2:$N$62,3,FALSE)-F564-E564-D564)))</f>
        <v>1302.9405610221625</v>
      </c>
      <c r="H564" s="2">
        <f>IF(J564=1,Specification!$I$14,IF(J564=2,Specification!$I$15,IF(J564=3,Specification!$I$16)))</f>
        <v>578.8367922628039</v>
      </c>
      <c r="I564">
        <v>0</v>
      </c>
      <c r="J564">
        <v>3</v>
      </c>
      <c r="K564">
        <f>IF(J564=1,VLOOKUP(B564,RPM!$F$2:$H$62,3,TRUE),IF(J564=2,VLOOKUP(B564,RPM!$I$2:$K$62,3,TRUE),IF(J564=3,VLOOKUP(B564,RPM!$L$2:$N$62,3,TRUE))))</f>
        <v>4200</v>
      </c>
      <c r="L564">
        <f t="shared" si="79"/>
        <v>55.660159844033522</v>
      </c>
      <c r="M564">
        <f t="shared" si="84"/>
        <v>1.0522512241505877</v>
      </c>
      <c r="N564">
        <f>VLOOKUP(K564,RPM!$A$2:$D$62,4,FALSE)</f>
        <v>18.835642857142858</v>
      </c>
      <c r="O564">
        <f>VLOOKUP(K564,RPM!$A$2:$D$62,3,FALSE)</f>
        <v>11.1</v>
      </c>
      <c r="P564">
        <f t="shared" si="75"/>
        <v>14.045738878571429</v>
      </c>
      <c r="Q564" cm="1">
        <f t="array" ref="Q564">_xlfn.XLOOKUP(O564,BSFC!$A$2:$A$24,_xlfn.XLOOKUP(K564,BSFC!$B$2:$O$2,BSFC!$B$2:$O$24,,-1),,-1)</f>
        <v>340</v>
      </c>
      <c r="R564">
        <f t="shared" si="76"/>
        <v>1.3265420051984127</v>
      </c>
      <c r="S564">
        <f t="shared" si="80"/>
        <v>2.9092058376108538E-4</v>
      </c>
      <c r="T564">
        <f t="shared" si="81"/>
        <v>9.8912998478769026E-2</v>
      </c>
      <c r="U564">
        <f t="shared" si="82"/>
        <v>79.097739084247394</v>
      </c>
    </row>
    <row r="565" spans="1:21">
      <c r="A565">
        <f t="shared" si="77"/>
        <v>564</v>
      </c>
      <c r="B565">
        <f t="shared" si="78"/>
        <v>13.411199999999999</v>
      </c>
      <c r="C565">
        <f>Specification!$G$29</f>
        <v>164.943378</v>
      </c>
      <c r="D565">
        <f>0.5*Specification!$K$4*Track!B565^2*Specification!$K$3*Specification!$K$2</f>
        <v>93.159842569492653</v>
      </c>
      <c r="E565">
        <v>-8</v>
      </c>
      <c r="F565">
        <f>Specification!$C$23*9.81*SIN((E565*PI()/180))</f>
        <v>-765.1893799696079</v>
      </c>
      <c r="G565" s="2">
        <f>IF(J565=1,VLOOKUP(K565,RPM!$E$2:$H$62,3,FALSE)-F565-E565-D565,IF(J565=2,VLOOKUP(K565,RPM!$H$2:$K$62,3,FALSE)-F565-E565-D565,IF(J565=3,VLOOKUP(K565,RPM!$K$2:$N$62,3,FALSE)-F565-E565-D565)))</f>
        <v>1302.9405610221625</v>
      </c>
      <c r="H565" s="2">
        <f>IF(J565=1,Specification!$I$14,IF(J565=2,Specification!$I$15,IF(J565=3,Specification!$I$16)))</f>
        <v>578.8367922628039</v>
      </c>
      <c r="I565">
        <v>0</v>
      </c>
      <c r="J565">
        <v>3</v>
      </c>
      <c r="K565">
        <f>IF(J565=1,VLOOKUP(B565,RPM!$F$2:$H$62,3,TRUE),IF(J565=2,VLOOKUP(B565,RPM!$I$2:$K$62,3,TRUE),IF(J565=3,VLOOKUP(B565,RPM!$L$2:$N$62,3,TRUE))))</f>
        <v>4200</v>
      </c>
      <c r="L565">
        <f t="shared" si="79"/>
        <v>55.734724387102005</v>
      </c>
      <c r="M565">
        <f t="shared" si="84"/>
        <v>0.91171038944819627</v>
      </c>
      <c r="N565">
        <f>VLOOKUP(K565,RPM!$A$2:$D$62,4,FALSE)</f>
        <v>18.835642857142858</v>
      </c>
      <c r="O565">
        <f>VLOOKUP(K565,RPM!$A$2:$D$62,3,FALSE)</f>
        <v>11.1</v>
      </c>
      <c r="P565">
        <f t="shared" si="75"/>
        <v>14.045738878571429</v>
      </c>
      <c r="Q565" cm="1">
        <f t="array" ref="Q565">_xlfn.XLOOKUP(O565,BSFC!$A$2:$A$24,_xlfn.XLOOKUP(K565,BSFC!$B$2:$O$2,BSFC!$B$2:$O$24,,-1),,-1)</f>
        <v>340</v>
      </c>
      <c r="R565">
        <f t="shared" si="76"/>
        <v>1.3265420051984127</v>
      </c>
      <c r="S565">
        <f t="shared" si="80"/>
        <v>2.9092058376108538E-4</v>
      </c>
      <c r="T565">
        <f t="shared" si="81"/>
        <v>9.8912998478769026E-2</v>
      </c>
      <c r="U565">
        <f t="shared" si="82"/>
        <v>79.19665208272616</v>
      </c>
    </row>
    <row r="566" spans="1:21">
      <c r="A566">
        <f t="shared" si="77"/>
        <v>565</v>
      </c>
      <c r="B566">
        <f t="shared" si="78"/>
        <v>13.411199999999999</v>
      </c>
      <c r="C566">
        <f>Specification!$G$29</f>
        <v>164.943378</v>
      </c>
      <c r="D566">
        <f>0.5*Specification!$K$4*Track!B566^2*Specification!$K$3*Specification!$K$2</f>
        <v>93.159842569492653</v>
      </c>
      <c r="E566">
        <v>-8</v>
      </c>
      <c r="F566">
        <f>Specification!$C$23*9.81*SIN((E566*PI()/180))</f>
        <v>-765.1893799696079</v>
      </c>
      <c r="G566" s="2">
        <f>IF(J566=1,VLOOKUP(K566,RPM!$E$2:$H$62,3,FALSE)-F566-E566-D566,IF(J566=2,VLOOKUP(K566,RPM!$H$2:$K$62,3,FALSE)-F566-E566-D566,IF(J566=3,VLOOKUP(K566,RPM!$K$2:$N$62,3,FALSE)-F566-E566-D566)))</f>
        <v>1302.9405610221625</v>
      </c>
      <c r="H566" s="2">
        <f>IF(J566=1,Specification!$I$14,IF(J566=2,Specification!$I$15,IF(J566=3,Specification!$I$16)))</f>
        <v>578.8367922628039</v>
      </c>
      <c r="I566">
        <v>0</v>
      </c>
      <c r="J566">
        <v>3</v>
      </c>
      <c r="K566">
        <f>IF(J566=1,VLOOKUP(B566,RPM!$F$2:$H$62,3,TRUE),IF(J566=2,VLOOKUP(B566,RPM!$I$2:$K$62,3,TRUE),IF(J566=3,VLOOKUP(B566,RPM!$L$2:$N$62,3,TRUE))))</f>
        <v>4200</v>
      </c>
      <c r="L566">
        <f t="shared" si="79"/>
        <v>55.809288930170489</v>
      </c>
      <c r="M566">
        <f t="shared" si="84"/>
        <v>0.77116955474580484</v>
      </c>
      <c r="N566">
        <f>VLOOKUP(K566,RPM!$A$2:$D$62,4,FALSE)</f>
        <v>18.835642857142858</v>
      </c>
      <c r="O566">
        <f>VLOOKUP(K566,RPM!$A$2:$D$62,3,FALSE)</f>
        <v>11.1</v>
      </c>
      <c r="P566">
        <f t="shared" si="75"/>
        <v>14.045738878571429</v>
      </c>
      <c r="Q566" cm="1">
        <f t="array" ref="Q566">_xlfn.XLOOKUP(O566,BSFC!$A$2:$A$24,_xlfn.XLOOKUP(K566,BSFC!$B$2:$O$2,BSFC!$B$2:$O$24,,-1),,-1)</f>
        <v>340</v>
      </c>
      <c r="R566">
        <f t="shared" si="76"/>
        <v>1.3265420051984127</v>
      </c>
      <c r="S566">
        <f t="shared" si="80"/>
        <v>2.9092058376108538E-4</v>
      </c>
      <c r="T566">
        <f t="shared" si="81"/>
        <v>9.8912998478769026E-2</v>
      </c>
      <c r="U566">
        <f t="shared" si="82"/>
        <v>79.295565081204927</v>
      </c>
    </row>
    <row r="567" spans="1:21">
      <c r="A567">
        <f t="shared" si="77"/>
        <v>566</v>
      </c>
      <c r="B567">
        <f t="shared" si="78"/>
        <v>13.411199999999999</v>
      </c>
      <c r="C567">
        <f>Specification!$G$29</f>
        <v>164.943378</v>
      </c>
      <c r="D567">
        <f>0.5*Specification!$K$4*Track!B567^2*Specification!$K$3*Specification!$K$2</f>
        <v>93.159842569492653</v>
      </c>
      <c r="E567">
        <v>-8</v>
      </c>
      <c r="F567">
        <f>Specification!$C$23*9.81*SIN((E567*PI()/180))</f>
        <v>-765.1893799696079</v>
      </c>
      <c r="G567" s="2">
        <f>IF(J567=1,VLOOKUP(K567,RPM!$E$2:$H$62,3,FALSE)-F567-E567-D567,IF(J567=2,VLOOKUP(K567,RPM!$H$2:$K$62,3,FALSE)-F567-E567-D567,IF(J567=3,VLOOKUP(K567,RPM!$K$2:$N$62,3,FALSE)-F567-E567-D567)))</f>
        <v>1302.9405610221625</v>
      </c>
      <c r="H567" s="2">
        <f>IF(J567=1,Specification!$I$14,IF(J567=2,Specification!$I$15,IF(J567=3,Specification!$I$16)))</f>
        <v>578.8367922628039</v>
      </c>
      <c r="I567">
        <v>0</v>
      </c>
      <c r="J567">
        <v>3</v>
      </c>
      <c r="K567">
        <f>IF(J567=1,VLOOKUP(B567,RPM!$F$2:$H$62,3,TRUE),IF(J567=2,VLOOKUP(B567,RPM!$I$2:$K$62,3,TRUE),IF(J567=3,VLOOKUP(B567,RPM!$L$2:$N$62,3,TRUE))))</f>
        <v>4200</v>
      </c>
      <c r="L567">
        <f t="shared" si="79"/>
        <v>55.883853473238972</v>
      </c>
      <c r="M567">
        <f t="shared" si="84"/>
        <v>0.63062872004341342</v>
      </c>
      <c r="N567">
        <f>VLOOKUP(K567,RPM!$A$2:$D$62,4,FALSE)</f>
        <v>18.835642857142858</v>
      </c>
      <c r="O567">
        <f>VLOOKUP(K567,RPM!$A$2:$D$62,3,FALSE)</f>
        <v>11.1</v>
      </c>
      <c r="P567">
        <f t="shared" si="75"/>
        <v>14.045738878571429</v>
      </c>
      <c r="Q567" cm="1">
        <f t="array" ref="Q567">_xlfn.XLOOKUP(O567,BSFC!$A$2:$A$24,_xlfn.XLOOKUP(K567,BSFC!$B$2:$O$2,BSFC!$B$2:$O$24,,-1),,-1)</f>
        <v>340</v>
      </c>
      <c r="R567">
        <f t="shared" si="76"/>
        <v>1.3265420051984127</v>
      </c>
      <c r="S567">
        <f t="shared" si="80"/>
        <v>2.9092058376108538E-4</v>
      </c>
      <c r="T567">
        <f t="shared" si="81"/>
        <v>9.8912998478769026E-2</v>
      </c>
      <c r="U567">
        <f t="shared" si="82"/>
        <v>79.394478079683694</v>
      </c>
    </row>
    <row r="568" spans="1:21">
      <c r="A568">
        <f t="shared" si="77"/>
        <v>567</v>
      </c>
      <c r="B568">
        <f t="shared" si="78"/>
        <v>13.411199999999999</v>
      </c>
      <c r="C568">
        <f>Specification!$G$29</f>
        <v>164.943378</v>
      </c>
      <c r="D568">
        <f>0.5*Specification!$K$4*Track!B568^2*Specification!$K$3*Specification!$K$2</f>
        <v>93.159842569492653</v>
      </c>
      <c r="E568">
        <v>-8</v>
      </c>
      <c r="F568">
        <f>Specification!$C$23*9.81*SIN((E568*PI()/180))</f>
        <v>-765.1893799696079</v>
      </c>
      <c r="G568" s="2">
        <f>IF(J568=1,VLOOKUP(K568,RPM!$E$2:$H$62,3,FALSE)-F568-E568-D568,IF(J568=2,VLOOKUP(K568,RPM!$H$2:$K$62,3,FALSE)-F568-E568-D568,IF(J568=3,VLOOKUP(K568,RPM!$K$2:$N$62,3,FALSE)-F568-E568-D568)))</f>
        <v>1302.9405610221625</v>
      </c>
      <c r="H568" s="2">
        <f>IF(J568=1,Specification!$I$14,IF(J568=2,Specification!$I$15,IF(J568=3,Specification!$I$16)))</f>
        <v>578.8367922628039</v>
      </c>
      <c r="I568">
        <v>0</v>
      </c>
      <c r="J568">
        <v>3</v>
      </c>
      <c r="K568">
        <f>IF(J568=1,VLOOKUP(B568,RPM!$F$2:$H$62,3,TRUE),IF(J568=2,VLOOKUP(B568,RPM!$I$2:$K$62,3,TRUE),IF(J568=3,VLOOKUP(B568,RPM!$L$2:$N$62,3,TRUE))))</f>
        <v>4200</v>
      </c>
      <c r="L568">
        <f t="shared" si="79"/>
        <v>55.958418016307455</v>
      </c>
      <c r="M568">
        <f t="shared" si="84"/>
        <v>0.49008788534102199</v>
      </c>
      <c r="N568">
        <f>VLOOKUP(K568,RPM!$A$2:$D$62,4,FALSE)</f>
        <v>18.835642857142858</v>
      </c>
      <c r="O568">
        <f>VLOOKUP(K568,RPM!$A$2:$D$62,3,FALSE)</f>
        <v>11.1</v>
      </c>
      <c r="P568">
        <f t="shared" si="75"/>
        <v>14.045738878571429</v>
      </c>
      <c r="Q568" cm="1">
        <f t="array" ref="Q568">_xlfn.XLOOKUP(O568,BSFC!$A$2:$A$24,_xlfn.XLOOKUP(K568,BSFC!$B$2:$O$2,BSFC!$B$2:$O$24,,-1),,-1)</f>
        <v>340</v>
      </c>
      <c r="R568">
        <f t="shared" si="76"/>
        <v>1.3265420051984127</v>
      </c>
      <c r="S568">
        <f t="shared" si="80"/>
        <v>2.9092058376108538E-4</v>
      </c>
      <c r="T568">
        <f t="shared" si="81"/>
        <v>9.8912998478769026E-2</v>
      </c>
      <c r="U568">
        <f t="shared" si="82"/>
        <v>79.49339107816246</v>
      </c>
    </row>
    <row r="569" spans="1:21">
      <c r="A569">
        <f t="shared" si="77"/>
        <v>568</v>
      </c>
      <c r="B569">
        <f t="shared" si="78"/>
        <v>13.411199999999999</v>
      </c>
      <c r="C569">
        <f>Specification!$G$29</f>
        <v>164.943378</v>
      </c>
      <c r="D569">
        <f>0.5*Specification!$K$4*Track!B569^2*Specification!$K$3*Specification!$K$2</f>
        <v>93.159842569492653</v>
      </c>
      <c r="E569">
        <v>-7</v>
      </c>
      <c r="F569">
        <f>Specification!$C$23*9.81*SIN((E569*PI()/180))</f>
        <v>-670.05137252956831</v>
      </c>
      <c r="G569" s="2">
        <f>IF(J569=1,VLOOKUP(K569,RPM!$E$2:$H$62,3,FALSE)-F569-E569-D569,IF(J569=2,VLOOKUP(K569,RPM!$H$2:$K$62,3,FALSE)-F569-E569-D569,IF(J569=3,VLOOKUP(K569,RPM!$K$2:$N$62,3,FALSE)-F569-E569-D569)))</f>
        <v>1206.8025535821228</v>
      </c>
      <c r="H569" s="2">
        <f>IF(J569=1,Specification!$I$14,IF(J569=2,Specification!$I$15,IF(J569=3,Specification!$I$16)))</f>
        <v>578.8367922628039</v>
      </c>
      <c r="I569">
        <v>0</v>
      </c>
      <c r="J569">
        <v>3</v>
      </c>
      <c r="K569">
        <f>IF(J569=1,VLOOKUP(B569,RPM!$F$2:$H$62,3,TRUE),IF(J569=2,VLOOKUP(B569,RPM!$I$2:$K$62,3,TRUE),IF(J569=3,VLOOKUP(B569,RPM!$L$2:$N$62,3,TRUE))))</f>
        <v>4200</v>
      </c>
      <c r="L569">
        <f t="shared" si="79"/>
        <v>56.032982559375938</v>
      </c>
      <c r="M569">
        <f t="shared" si="84"/>
        <v>0.36730332443811742</v>
      </c>
      <c r="N569">
        <f>VLOOKUP(K569,RPM!$A$2:$D$62,4,FALSE)</f>
        <v>18.835642857142858</v>
      </c>
      <c r="O569">
        <f>VLOOKUP(K569,RPM!$A$2:$D$62,3,FALSE)</f>
        <v>11.1</v>
      </c>
      <c r="P569">
        <f t="shared" si="75"/>
        <v>14.045738878571429</v>
      </c>
      <c r="Q569" cm="1">
        <f t="array" ref="Q569">_xlfn.XLOOKUP(O569,BSFC!$A$2:$A$24,_xlfn.XLOOKUP(K569,BSFC!$B$2:$O$2,BSFC!$B$2:$O$24,,-1),,-1)</f>
        <v>340</v>
      </c>
      <c r="R569">
        <f t="shared" si="76"/>
        <v>1.3265420051984127</v>
      </c>
      <c r="S569">
        <f t="shared" si="80"/>
        <v>2.9092058376108538E-4</v>
      </c>
      <c r="T569">
        <f t="shared" si="81"/>
        <v>9.8912998478769026E-2</v>
      </c>
      <c r="U569">
        <f t="shared" si="82"/>
        <v>79.592304076641227</v>
      </c>
    </row>
    <row r="570" spans="1:21">
      <c r="A570">
        <f t="shared" si="77"/>
        <v>569</v>
      </c>
      <c r="B570">
        <f t="shared" si="78"/>
        <v>13.411199999999999</v>
      </c>
      <c r="C570">
        <f>Specification!$G$29</f>
        <v>164.943378</v>
      </c>
      <c r="D570">
        <f>0.5*Specification!$K$4*Track!B570^2*Specification!$K$3*Specification!$K$2</f>
        <v>93.159842569492653</v>
      </c>
      <c r="E570">
        <v>-6</v>
      </c>
      <c r="F570">
        <f>Specification!$C$23*9.81*SIN((E570*PI()/180))</f>
        <v>-574.70926095052266</v>
      </c>
      <c r="G570" s="2">
        <f>IF(J570=1,VLOOKUP(K570,RPM!$E$2:$H$62,3,FALSE)-F570-E570-D570,IF(J570=2,VLOOKUP(K570,RPM!$H$2:$K$62,3,FALSE)-F570-E570-D570,IF(J570=3,VLOOKUP(K570,RPM!$K$2:$N$62,3,FALSE)-F570-E570-D570)))</f>
        <v>1110.4604420030771</v>
      </c>
      <c r="H570" s="2">
        <f>IF(J570=1,Specification!$I$14,IF(J570=2,Specification!$I$15,IF(J570=3,Specification!$I$16)))</f>
        <v>578.8367922628039</v>
      </c>
      <c r="I570">
        <v>0</v>
      </c>
      <c r="J570">
        <v>3</v>
      </c>
      <c r="K570">
        <f>IF(J570=1,VLOOKUP(B570,RPM!$F$2:$H$62,3,TRUE),IF(J570=2,VLOOKUP(B570,RPM!$I$2:$K$62,3,TRUE),IF(J570=3,VLOOKUP(B570,RPM!$L$2:$N$62,3,TRUE))))</f>
        <v>4200</v>
      </c>
      <c r="L570">
        <f t="shared" si="79"/>
        <v>56.107547102444421</v>
      </c>
      <c r="M570">
        <f t="shared" si="84"/>
        <v>0.26219908917244095</v>
      </c>
      <c r="N570">
        <f>VLOOKUP(K570,RPM!$A$2:$D$62,4,FALSE)</f>
        <v>18.835642857142858</v>
      </c>
      <c r="O570">
        <f>VLOOKUP(K570,RPM!$A$2:$D$62,3,FALSE)</f>
        <v>11.1</v>
      </c>
      <c r="P570">
        <f t="shared" si="75"/>
        <v>14.045738878571429</v>
      </c>
      <c r="Q570" cm="1">
        <f t="array" ref="Q570">_xlfn.XLOOKUP(O570,BSFC!$A$2:$A$24,_xlfn.XLOOKUP(K570,BSFC!$B$2:$O$2,BSFC!$B$2:$O$24,,-1),,-1)</f>
        <v>340</v>
      </c>
      <c r="R570">
        <f t="shared" si="76"/>
        <v>1.3265420051984127</v>
      </c>
      <c r="S570">
        <f t="shared" si="80"/>
        <v>2.9092058376108538E-4</v>
      </c>
      <c r="T570">
        <f t="shared" si="81"/>
        <v>9.8912998478769026E-2</v>
      </c>
      <c r="U570">
        <f t="shared" si="82"/>
        <v>79.691217075119994</v>
      </c>
    </row>
    <row r="571" spans="1:21">
      <c r="A571">
        <f t="shared" si="77"/>
        <v>570</v>
      </c>
      <c r="B571">
        <f t="shared" si="78"/>
        <v>13.411199999999999</v>
      </c>
      <c r="C571">
        <f>Specification!$G$29</f>
        <v>164.943378</v>
      </c>
      <c r="D571">
        <f>0.5*Specification!$K$4*Track!B571^2*Specification!$K$3*Specification!$K$2</f>
        <v>93.159842569492653</v>
      </c>
      <c r="E571">
        <v>-5</v>
      </c>
      <c r="F571">
        <f>Specification!$C$23*9.81*SIN((E571*PI()/180))</f>
        <v>-479.192087363258</v>
      </c>
      <c r="G571" s="2">
        <f>IF(J571=1,VLOOKUP(K571,RPM!$E$2:$H$62,3,FALSE)-F571-E571-D571,IF(J571=2,VLOOKUP(K571,RPM!$H$2:$K$62,3,FALSE)-F571-E571-D571,IF(J571=3,VLOOKUP(K571,RPM!$K$2:$N$62,3,FALSE)-F571-E571-D571)))</f>
        <v>1013.9432684158126</v>
      </c>
      <c r="H571" s="2">
        <f>IF(J571=1,Specification!$I$14,IF(J571=2,Specification!$I$15,IF(J571=3,Specification!$I$16)))</f>
        <v>578.8367922628039</v>
      </c>
      <c r="I571">
        <v>0</v>
      </c>
      <c r="J571">
        <v>3</v>
      </c>
      <c r="K571">
        <f>IF(J571=1,VLOOKUP(B571,RPM!$F$2:$H$62,3,TRUE),IF(J571=2,VLOOKUP(B571,RPM!$I$2:$K$62,3,TRUE),IF(J571=3,VLOOKUP(B571,RPM!$L$2:$N$62,3,TRUE))))</f>
        <v>4200</v>
      </c>
      <c r="L571">
        <f t="shared" si="79"/>
        <v>56.182111645512904</v>
      </c>
      <c r="M571">
        <f t="shared" si="84"/>
        <v>0.17471042564651695</v>
      </c>
      <c r="N571">
        <f>VLOOKUP(K571,RPM!$A$2:$D$62,4,FALSE)</f>
        <v>18.835642857142858</v>
      </c>
      <c r="O571">
        <f>VLOOKUP(K571,RPM!$A$2:$D$62,3,FALSE)</f>
        <v>11.1</v>
      </c>
      <c r="P571">
        <f t="shared" si="75"/>
        <v>14.045738878571429</v>
      </c>
      <c r="Q571" cm="1">
        <f t="array" ref="Q571">_xlfn.XLOOKUP(O571,BSFC!$A$2:$A$24,_xlfn.XLOOKUP(K571,BSFC!$B$2:$O$2,BSFC!$B$2:$O$24,,-1),,-1)</f>
        <v>340</v>
      </c>
      <c r="R571">
        <f t="shared" si="76"/>
        <v>1.3265420051984127</v>
      </c>
      <c r="S571">
        <f t="shared" si="80"/>
        <v>2.9092058376108538E-4</v>
      </c>
      <c r="T571">
        <f t="shared" si="81"/>
        <v>9.8912998478769026E-2</v>
      </c>
      <c r="U571">
        <f t="shared" si="82"/>
        <v>79.79013007359876</v>
      </c>
    </row>
    <row r="572" spans="1:21">
      <c r="A572">
        <f t="shared" si="77"/>
        <v>571</v>
      </c>
      <c r="B572">
        <f t="shared" si="78"/>
        <v>13.411199999999999</v>
      </c>
      <c r="C572">
        <f>Specification!$G$29</f>
        <v>164.943378</v>
      </c>
      <c r="D572">
        <f>0.5*Specification!$K$4*Track!B572^2*Specification!$K$3*Specification!$K$2</f>
        <v>93.159842569492653</v>
      </c>
      <c r="E572">
        <v>-4</v>
      </c>
      <c r="F572">
        <f>Specification!$C$23*9.81*SIN((E572*PI()/180))</f>
        <v>-383.52894722414453</v>
      </c>
      <c r="G572" s="2">
        <f>IF(J572=1,VLOOKUP(K572,RPM!$E$2:$H$62,3,FALSE)-F572-E572-D572,IF(J572=2,VLOOKUP(K572,RPM!$H$2:$K$62,3,FALSE)-F572-E572-D572,IF(J572=3,VLOOKUP(K572,RPM!$K$2:$N$62,3,FALSE)-F572-E572-D572)))</f>
        <v>917.28012827669909</v>
      </c>
      <c r="H572" s="2">
        <f>IF(J572=1,Specification!$I$14,IF(J572=2,Specification!$I$15,IF(J572=3,Specification!$I$16)))</f>
        <v>578.8367922628039</v>
      </c>
      <c r="I572">
        <v>0</v>
      </c>
      <c r="J572">
        <v>3</v>
      </c>
      <c r="K572">
        <f>IF(J572=1,VLOOKUP(B572,RPM!$F$2:$H$62,3,TRUE),IF(J572=2,VLOOKUP(B572,RPM!$I$2:$K$62,3,TRUE),IF(J572=3,VLOOKUP(B572,RPM!$L$2:$N$62,3,TRUE))))</f>
        <v>4200</v>
      </c>
      <c r="L572">
        <f t="shared" si="79"/>
        <v>56.256676188581388</v>
      </c>
      <c r="M572">
        <f t="shared" si="84"/>
        <v>0.10478361370300654</v>
      </c>
      <c r="N572">
        <f>VLOOKUP(K572,RPM!$A$2:$D$62,4,FALSE)</f>
        <v>18.835642857142858</v>
      </c>
      <c r="O572">
        <f>VLOOKUP(K572,RPM!$A$2:$D$62,3,FALSE)</f>
        <v>11.1</v>
      </c>
      <c r="P572">
        <f t="shared" si="75"/>
        <v>14.045738878571429</v>
      </c>
      <c r="Q572" cm="1">
        <f t="array" ref="Q572">_xlfn.XLOOKUP(O572,BSFC!$A$2:$A$24,_xlfn.XLOOKUP(K572,BSFC!$B$2:$O$2,BSFC!$B$2:$O$24,,-1),,-1)</f>
        <v>340</v>
      </c>
      <c r="R572">
        <f t="shared" si="76"/>
        <v>1.3265420051984127</v>
      </c>
      <c r="S572">
        <f t="shared" si="80"/>
        <v>2.9092058376108538E-4</v>
      </c>
      <c r="T572">
        <f t="shared" si="81"/>
        <v>9.8912998478769026E-2</v>
      </c>
      <c r="U572">
        <f t="shared" si="82"/>
        <v>79.889043072077527</v>
      </c>
    </row>
    <row r="573" spans="1:21">
      <c r="A573">
        <f t="shared" si="77"/>
        <v>572</v>
      </c>
      <c r="B573">
        <f t="shared" si="78"/>
        <v>13.411199999999999</v>
      </c>
      <c r="C573">
        <f>Specification!$G$29</f>
        <v>164.943378</v>
      </c>
      <c r="D573">
        <f>0.5*Specification!$K$4*Track!B573^2*Specification!$K$3*Specification!$K$2</f>
        <v>93.159842569492653</v>
      </c>
      <c r="E573">
        <v>-3</v>
      </c>
      <c r="F573">
        <f>Specification!$C$23*9.81*SIN((E573*PI()/180))</f>
        <v>-287.74898045237813</v>
      </c>
      <c r="G573" s="2">
        <f>IF(J573=1,VLOOKUP(K573,RPM!$E$2:$H$62,3,FALSE)-F573-E573-D573,IF(J573=2,VLOOKUP(K573,RPM!$H$2:$K$62,3,FALSE)-F573-E573-D573,IF(J573=3,VLOOKUP(K573,RPM!$K$2:$N$62,3,FALSE)-F573-E573-D573)))</f>
        <v>820.50016150493275</v>
      </c>
      <c r="H573" s="2">
        <f>IF(J573=1,Specification!$I$14,IF(J573=2,Specification!$I$15,IF(J573=3,Specification!$I$16)))</f>
        <v>578.8367922628039</v>
      </c>
      <c r="I573">
        <v>0</v>
      </c>
      <c r="J573">
        <v>3</v>
      </c>
      <c r="K573">
        <f>IF(J573=1,VLOOKUP(B573,RPM!$F$2:$H$62,3,TRUE),IF(J573=2,VLOOKUP(B573,RPM!$I$2:$K$62,3,TRUE),IF(J573=3,VLOOKUP(B573,RPM!$L$2:$N$62,3,TRUE))))</f>
        <v>4200</v>
      </c>
      <c r="L573">
        <f t="shared" si="79"/>
        <v>56.331240731649871</v>
      </c>
      <c r="M573">
        <f t="shared" si="84"/>
        <v>5.2375834419965343E-2</v>
      </c>
      <c r="N573">
        <f>VLOOKUP(K573,RPM!$A$2:$D$62,4,FALSE)</f>
        <v>18.835642857142858</v>
      </c>
      <c r="O573">
        <f>VLOOKUP(K573,RPM!$A$2:$D$62,3,FALSE)</f>
        <v>11.1</v>
      </c>
      <c r="P573">
        <f t="shared" si="75"/>
        <v>14.045738878571429</v>
      </c>
      <c r="Q573" cm="1">
        <f t="array" ref="Q573">_xlfn.XLOOKUP(O573,BSFC!$A$2:$A$24,_xlfn.XLOOKUP(K573,BSFC!$B$2:$O$2,BSFC!$B$2:$O$24,,-1),,-1)</f>
        <v>340</v>
      </c>
      <c r="R573">
        <f t="shared" si="76"/>
        <v>1.3265420051984127</v>
      </c>
      <c r="S573">
        <f t="shared" si="80"/>
        <v>2.9092058376108538E-4</v>
      </c>
      <c r="T573">
        <f t="shared" si="81"/>
        <v>9.8912998478769026E-2</v>
      </c>
      <c r="U573">
        <f t="shared" si="82"/>
        <v>79.987956070556294</v>
      </c>
    </row>
    <row r="574" spans="1:21">
      <c r="A574">
        <f t="shared" si="77"/>
        <v>573</v>
      </c>
      <c r="B574">
        <f t="shared" si="78"/>
        <v>13.411199999999999</v>
      </c>
      <c r="C574">
        <f>Specification!$G$29</f>
        <v>164.943378</v>
      </c>
      <c r="D574">
        <f>0.5*Specification!$K$4*Track!B574^2*Specification!$K$3*Specification!$K$2</f>
        <v>93.159842569492653</v>
      </c>
      <c r="E574">
        <v>-2</v>
      </c>
      <c r="F574">
        <f>Specification!$C$23*9.81*SIN((E574*PI()/180))</f>
        <v>-191.88136255367905</v>
      </c>
      <c r="G574" s="2">
        <f>IF(J574=1,VLOOKUP(K574,RPM!$E$2:$H$62,3,FALSE)-F574-E574-D574,IF(J574=2,VLOOKUP(K574,RPM!$H$2:$K$62,3,FALSE)-F574-E574-D574,IF(J574=3,VLOOKUP(K574,RPM!$K$2:$N$62,3,FALSE)-F574-E574-D574)))</f>
        <v>723.63254360623364</v>
      </c>
      <c r="H574" s="2">
        <f>IF(J574=1,Specification!$I$14,IF(J574=2,Specification!$I$15,IF(J574=3,Specification!$I$16)))</f>
        <v>578.8367922628039</v>
      </c>
      <c r="I574">
        <v>0</v>
      </c>
      <c r="J574">
        <v>3</v>
      </c>
      <c r="K574">
        <f>IF(J574=1,VLOOKUP(B574,RPM!$F$2:$H$62,3,TRUE),IF(J574=2,VLOOKUP(B574,RPM!$I$2:$K$62,3,TRUE),IF(J574=3,VLOOKUP(B574,RPM!$L$2:$N$62,3,TRUE))))</f>
        <v>4200</v>
      </c>
      <c r="L574">
        <f t="shared" si="79"/>
        <v>56.405805274718354</v>
      </c>
      <c r="M574">
        <f t="shared" si="84"/>
        <v>1.7455064928217613E-2</v>
      </c>
      <c r="N574">
        <f>VLOOKUP(K574,RPM!$A$2:$D$62,4,FALSE)</f>
        <v>18.835642857142858</v>
      </c>
      <c r="O574">
        <f>VLOOKUP(K574,RPM!$A$2:$D$62,3,FALSE)</f>
        <v>11.1</v>
      </c>
      <c r="P574">
        <f t="shared" si="75"/>
        <v>14.045738878571429</v>
      </c>
      <c r="Q574" cm="1">
        <f t="array" ref="Q574">_xlfn.XLOOKUP(O574,BSFC!$A$2:$A$24,_xlfn.XLOOKUP(K574,BSFC!$B$2:$O$2,BSFC!$B$2:$O$24,,-1),,-1)</f>
        <v>340</v>
      </c>
      <c r="R574">
        <f t="shared" si="76"/>
        <v>1.3265420051984127</v>
      </c>
      <c r="S574">
        <f t="shared" si="80"/>
        <v>2.9092058376108538E-4</v>
      </c>
      <c r="T574">
        <f t="shared" si="81"/>
        <v>9.8912998478769026E-2</v>
      </c>
      <c r="U574">
        <f t="shared" si="82"/>
        <v>80.08686906903506</v>
      </c>
    </row>
    <row r="575" spans="1:21">
      <c r="A575">
        <f t="shared" si="77"/>
        <v>574</v>
      </c>
      <c r="B575">
        <f t="shared" si="78"/>
        <v>13.411199999999999</v>
      </c>
      <c r="C575">
        <f>Specification!$G$29</f>
        <v>164.943378</v>
      </c>
      <c r="D575">
        <f>0.5*Specification!$K$4*Track!B575^2*Specification!$K$3*Specification!$K$2</f>
        <v>93.159842569492653</v>
      </c>
      <c r="E575">
        <v>-1</v>
      </c>
      <c r="F575">
        <f>Specification!$C$23*9.81*SIN((E575*PI()/180))</f>
        <v>-95.955295733149597</v>
      </c>
      <c r="G575" s="2">
        <f>IF(J575=1,VLOOKUP(K575,RPM!$E$2:$H$62,3,FALSE)-F575-E575-D575,IF(J575=2,VLOOKUP(K575,RPM!$H$2:$K$62,3,FALSE)-F575-E575-D575,IF(J575=3,VLOOKUP(K575,RPM!$K$2:$N$62,3,FALSE)-F575-E575-D575)))</f>
        <v>626.70647678570413</v>
      </c>
      <c r="H575" s="2">
        <f>IF(J575=1,Specification!$I$14,IF(J575=2,Specification!$I$15,IF(J575=3,Specification!$I$16)))</f>
        <v>578.8367922628039</v>
      </c>
      <c r="I575">
        <v>0</v>
      </c>
      <c r="J575">
        <v>3</v>
      </c>
      <c r="K575">
        <f>IF(J575=1,VLOOKUP(B575,RPM!$F$2:$H$62,3,TRUE),IF(J575=2,VLOOKUP(B575,RPM!$I$2:$K$62,3,TRUE),IF(J575=3,VLOOKUP(B575,RPM!$L$2:$N$62,3,TRUE))))</f>
        <v>4200</v>
      </c>
      <c r="L575">
        <f t="shared" si="79"/>
        <v>56.480369817786837</v>
      </c>
      <c r="M575">
        <v>0</v>
      </c>
      <c r="N575">
        <f>VLOOKUP(K575,RPM!$A$2:$D$62,4,FALSE)</f>
        <v>18.835642857142858</v>
      </c>
      <c r="O575">
        <f>VLOOKUP(K575,RPM!$A$2:$D$62,3,FALSE)</f>
        <v>11.1</v>
      </c>
      <c r="P575">
        <f t="shared" si="75"/>
        <v>14.045738878571429</v>
      </c>
      <c r="Q575" cm="1">
        <f t="array" ref="Q575">_xlfn.XLOOKUP(O575,BSFC!$A$2:$A$24,_xlfn.XLOOKUP(K575,BSFC!$B$2:$O$2,BSFC!$B$2:$O$24,,-1),,-1)</f>
        <v>340</v>
      </c>
      <c r="R575">
        <f t="shared" si="76"/>
        <v>1.3265420051984127</v>
      </c>
      <c r="S575">
        <f t="shared" si="80"/>
        <v>2.9092058376108538E-4</v>
      </c>
      <c r="T575">
        <f t="shared" si="81"/>
        <v>9.8912998478769026E-2</v>
      </c>
      <c r="U575">
        <f t="shared" si="82"/>
        <v>80.185782067513827</v>
      </c>
    </row>
    <row r="576" spans="1:21">
      <c r="A576">
        <f t="shared" si="77"/>
        <v>575</v>
      </c>
      <c r="B576">
        <f t="shared" si="78"/>
        <v>13.411199999999999</v>
      </c>
      <c r="C576">
        <f>Specification!$G$29</f>
        <v>164.943378</v>
      </c>
      <c r="D576">
        <f>0.5*Specification!$K$4*Track!B576^2*Specification!$K$3*Specification!$K$2</f>
        <v>93.159842569492653</v>
      </c>
      <c r="E576">
        <v>0</v>
      </c>
      <c r="F576">
        <f>Specification!$C$23*9.81*SIN((E576*PI()/180))</f>
        <v>0</v>
      </c>
      <c r="G576" s="2">
        <f>IF(J576=1,VLOOKUP(K576,RPM!$E$2:$H$62,3,FALSE)-F576-E576-D576,IF(J576=2,VLOOKUP(K576,RPM!$H$2:$K$62,3,FALSE)-F576-E576-D576,IF(J576=3,VLOOKUP(K576,RPM!$K$2:$N$62,3,FALSE)-F576-E576-D576)))</f>
        <v>529.75118105255456</v>
      </c>
      <c r="H576" s="2">
        <f>IF(J576=1,Specification!$I$14,IF(J576=2,Specification!$I$15,IF(J576=3,Specification!$I$16)))</f>
        <v>578.8367922628039</v>
      </c>
      <c r="I576">
        <v>0</v>
      </c>
      <c r="J576">
        <v>3</v>
      </c>
      <c r="K576">
        <f>IF(J576=1,VLOOKUP(B576,RPM!$F$2:$H$62,3,TRUE),IF(J576=2,VLOOKUP(B576,RPM!$I$2:$K$62,3,TRUE),IF(J576=3,VLOOKUP(B576,RPM!$L$2:$N$62,3,TRUE))))</f>
        <v>4200</v>
      </c>
      <c r="L576">
        <f t="shared" si="79"/>
        <v>56.55493436085532</v>
      </c>
      <c r="M576">
        <f t="shared" si="84"/>
        <v>0</v>
      </c>
      <c r="N576">
        <f>VLOOKUP(K576,RPM!$A$2:$D$62,4,FALSE)</f>
        <v>18.835642857142858</v>
      </c>
      <c r="O576">
        <f>VLOOKUP(K576,RPM!$A$2:$D$62,3,FALSE)</f>
        <v>11.1</v>
      </c>
      <c r="P576">
        <f t="shared" si="75"/>
        <v>14.045738878571429</v>
      </c>
      <c r="Q576" cm="1">
        <f t="array" ref="Q576">_xlfn.XLOOKUP(O576,BSFC!$A$2:$A$24,_xlfn.XLOOKUP(K576,BSFC!$B$2:$O$2,BSFC!$B$2:$O$24,,-1),,-1)</f>
        <v>340</v>
      </c>
      <c r="R576">
        <f t="shared" si="76"/>
        <v>1.3265420051984127</v>
      </c>
      <c r="S576">
        <f t="shared" si="80"/>
        <v>2.9092058376108538E-4</v>
      </c>
      <c r="T576">
        <f t="shared" si="81"/>
        <v>9.8912998478769026E-2</v>
      </c>
      <c r="U576">
        <f t="shared" si="82"/>
        <v>80.284695065992594</v>
      </c>
    </row>
    <row r="577" spans="1:21">
      <c r="A577">
        <f t="shared" si="77"/>
        <v>576</v>
      </c>
      <c r="B577">
        <f t="shared" si="78"/>
        <v>13.411199999999999</v>
      </c>
      <c r="C577">
        <f>Specification!$G$29</f>
        <v>164.943378</v>
      </c>
      <c r="D577">
        <f>0.5*Specification!$K$4*Track!B577^2*Specification!$K$3*Specification!$K$2</f>
        <v>93.159842569492653</v>
      </c>
      <c r="E577">
        <v>0</v>
      </c>
      <c r="F577">
        <f>Specification!$C$23*9.81*SIN((E577*PI()/180))</f>
        <v>0</v>
      </c>
      <c r="G577" s="2">
        <f>IF(J577=1,VLOOKUP(K577,RPM!$E$2:$H$62,3,FALSE)-F577-E577-D577,IF(J577=2,VLOOKUP(K577,RPM!$H$2:$K$62,3,FALSE)-F577-E577-D577,IF(J577=3,VLOOKUP(K577,RPM!$K$2:$N$62,3,FALSE)-F577-E577-D577)))</f>
        <v>529.75118105255456</v>
      </c>
      <c r="H577" s="2">
        <f>IF(J577=1,Specification!$I$14,IF(J577=2,Specification!$I$15,IF(J577=3,Specification!$I$16)))</f>
        <v>578.8367922628039</v>
      </c>
      <c r="I577">
        <v>0</v>
      </c>
      <c r="J577">
        <v>3</v>
      </c>
      <c r="K577">
        <f>IF(J577=1,VLOOKUP(B577,RPM!$F$2:$H$62,3,TRUE),IF(J577=2,VLOOKUP(B577,RPM!$I$2:$K$62,3,TRUE),IF(J577=3,VLOOKUP(B577,RPM!$L$2:$N$62,3,TRUE))))</f>
        <v>4200</v>
      </c>
      <c r="L577">
        <f t="shared" si="79"/>
        <v>56.629498903923803</v>
      </c>
      <c r="M577">
        <f t="shared" si="84"/>
        <v>0</v>
      </c>
      <c r="N577">
        <f>VLOOKUP(K577,RPM!$A$2:$D$62,4,FALSE)</f>
        <v>18.835642857142858</v>
      </c>
      <c r="O577">
        <f>VLOOKUP(K577,RPM!$A$2:$D$62,3,FALSE)</f>
        <v>11.1</v>
      </c>
      <c r="P577">
        <f t="shared" si="75"/>
        <v>14.045738878571429</v>
      </c>
      <c r="Q577" cm="1">
        <f t="array" ref="Q577">_xlfn.XLOOKUP(O577,BSFC!$A$2:$A$24,_xlfn.XLOOKUP(K577,BSFC!$B$2:$O$2,BSFC!$B$2:$O$24,,-1),,-1)</f>
        <v>340</v>
      </c>
      <c r="R577">
        <f t="shared" si="76"/>
        <v>1.3265420051984127</v>
      </c>
      <c r="S577">
        <f t="shared" si="80"/>
        <v>2.9092058376108538E-4</v>
      </c>
      <c r="T577">
        <f t="shared" si="81"/>
        <v>9.8912998478769026E-2</v>
      </c>
      <c r="U577">
        <f t="shared" si="82"/>
        <v>80.38360806447136</v>
      </c>
    </row>
    <row r="578" spans="1:21">
      <c r="A578">
        <f t="shared" si="77"/>
        <v>577</v>
      </c>
      <c r="B578">
        <f t="shared" si="78"/>
        <v>13.411199999999999</v>
      </c>
      <c r="C578">
        <f>Specification!$G$29</f>
        <v>164.943378</v>
      </c>
      <c r="D578">
        <f>0.5*Specification!$K$4*Track!B578^2*Specification!$K$3*Specification!$K$2</f>
        <v>93.159842569492653</v>
      </c>
      <c r="E578">
        <v>0</v>
      </c>
      <c r="F578">
        <f>Specification!$C$23*9.81*SIN((E578*PI()/180))</f>
        <v>0</v>
      </c>
      <c r="G578" s="2">
        <f>IF(J578=1,VLOOKUP(K578,RPM!$E$2:$H$62,3,FALSE)-F578-E578-D578,IF(J578=2,VLOOKUP(K578,RPM!$H$2:$K$62,3,FALSE)-F578-E578-D578,IF(J578=3,VLOOKUP(K578,RPM!$K$2:$N$62,3,FALSE)-F578-E578-D578)))</f>
        <v>529.75118105255456</v>
      </c>
      <c r="H578" s="2">
        <f>IF(J578=1,Specification!$I$14,IF(J578=2,Specification!$I$15,IF(J578=3,Specification!$I$16)))</f>
        <v>578.8367922628039</v>
      </c>
      <c r="I578">
        <v>0</v>
      </c>
      <c r="J578">
        <v>3</v>
      </c>
      <c r="K578">
        <f>IF(J578=1,VLOOKUP(B578,RPM!$F$2:$H$62,3,TRUE),IF(J578=2,VLOOKUP(B578,RPM!$I$2:$K$62,3,TRUE),IF(J578=3,VLOOKUP(B578,RPM!$L$2:$N$62,3,TRUE))))</f>
        <v>4200</v>
      </c>
      <c r="L578">
        <f t="shared" si="79"/>
        <v>56.704063446992286</v>
      </c>
      <c r="M578">
        <f t="shared" si="84"/>
        <v>0</v>
      </c>
      <c r="N578">
        <f>VLOOKUP(K578,RPM!$A$2:$D$62,4,FALSE)</f>
        <v>18.835642857142858</v>
      </c>
      <c r="O578">
        <f>VLOOKUP(K578,RPM!$A$2:$D$62,3,FALSE)</f>
        <v>11.1</v>
      </c>
      <c r="P578">
        <f t="shared" si="75"/>
        <v>14.045738878571429</v>
      </c>
      <c r="Q578" cm="1">
        <f t="array" ref="Q578">_xlfn.XLOOKUP(O578,BSFC!$A$2:$A$24,_xlfn.XLOOKUP(K578,BSFC!$B$2:$O$2,BSFC!$B$2:$O$24,,-1),,-1)</f>
        <v>340</v>
      </c>
      <c r="R578">
        <f t="shared" si="76"/>
        <v>1.3265420051984127</v>
      </c>
      <c r="S578">
        <f t="shared" si="80"/>
        <v>2.9092058376108538E-4</v>
      </c>
      <c r="T578">
        <f t="shared" si="81"/>
        <v>9.8912998478769026E-2</v>
      </c>
      <c r="U578">
        <f t="shared" si="82"/>
        <v>80.482521062950127</v>
      </c>
    </row>
    <row r="579" spans="1:21">
      <c r="A579">
        <f t="shared" si="77"/>
        <v>578</v>
      </c>
      <c r="B579">
        <f t="shared" si="78"/>
        <v>13.411199999999999</v>
      </c>
      <c r="C579">
        <f>Specification!$G$29</f>
        <v>164.943378</v>
      </c>
      <c r="D579">
        <f>0.5*Specification!$K$4*Track!B579^2*Specification!$K$3*Specification!$K$2</f>
        <v>93.159842569492653</v>
      </c>
      <c r="E579">
        <v>0</v>
      </c>
      <c r="F579">
        <f>Specification!$C$23*9.81*SIN((E579*PI()/180))</f>
        <v>0</v>
      </c>
      <c r="G579" s="2">
        <f>IF(J579=1,VLOOKUP(K579,RPM!$E$2:$H$62,3,FALSE)-F579-E579-D579,IF(J579=2,VLOOKUP(K579,RPM!$H$2:$K$62,3,FALSE)-F579-E579-D579,IF(J579=3,VLOOKUP(K579,RPM!$K$2:$N$62,3,FALSE)-F579-E579-D579)))</f>
        <v>529.75118105255456</v>
      </c>
      <c r="H579" s="2">
        <f>IF(J579=1,Specification!$I$14,IF(J579=2,Specification!$I$15,IF(J579=3,Specification!$I$16)))</f>
        <v>578.8367922628039</v>
      </c>
      <c r="I579">
        <v>0</v>
      </c>
      <c r="J579">
        <v>3</v>
      </c>
      <c r="K579">
        <f>IF(J579=1,VLOOKUP(B579,RPM!$F$2:$H$62,3,TRUE),IF(J579=2,VLOOKUP(B579,RPM!$I$2:$K$62,3,TRUE),IF(J579=3,VLOOKUP(B579,RPM!$L$2:$N$62,3,TRUE))))</f>
        <v>4200</v>
      </c>
      <c r="L579">
        <f t="shared" si="79"/>
        <v>56.77862799006077</v>
      </c>
      <c r="M579">
        <f t="shared" si="84"/>
        <v>0</v>
      </c>
      <c r="N579">
        <f>VLOOKUP(K579,RPM!$A$2:$D$62,4,FALSE)</f>
        <v>18.835642857142858</v>
      </c>
      <c r="O579">
        <f>VLOOKUP(K579,RPM!$A$2:$D$62,3,FALSE)</f>
        <v>11.1</v>
      </c>
      <c r="P579">
        <f t="shared" ref="P579:P642" si="85">N579*0.7457</f>
        <v>14.045738878571429</v>
      </c>
      <c r="Q579" cm="1">
        <f t="array" ref="Q579">_xlfn.XLOOKUP(O579,BSFC!$A$2:$A$24,_xlfn.XLOOKUP(K579,BSFC!$B$2:$O$2,BSFC!$B$2:$O$24,,-1),,-1)</f>
        <v>340</v>
      </c>
      <c r="R579">
        <f t="shared" ref="R579:R642" si="86">Q579*P579/3600</f>
        <v>1.3265420051984127</v>
      </c>
      <c r="S579">
        <f t="shared" si="80"/>
        <v>2.9092058376108538E-4</v>
      </c>
      <c r="T579">
        <f t="shared" si="81"/>
        <v>9.8912998478769026E-2</v>
      </c>
      <c r="U579">
        <f t="shared" si="82"/>
        <v>80.581434061428894</v>
      </c>
    </row>
    <row r="580" spans="1:21">
      <c r="A580">
        <f t="shared" ref="A580:A643" si="87">A579+1</f>
        <v>579</v>
      </c>
      <c r="B580">
        <f t="shared" ref="B580:B643" si="88">IF(SQRT(B579^2+2*I579)&gt;13.4112,13.4112,SQRT(B579^2+2*I579))</f>
        <v>13.411199999999999</v>
      </c>
      <c r="C580">
        <f>Specification!$G$29</f>
        <v>164.943378</v>
      </c>
      <c r="D580">
        <f>0.5*Specification!$K$4*Track!B580^2*Specification!$K$3*Specification!$K$2</f>
        <v>93.159842569492653</v>
      </c>
      <c r="E580">
        <v>0</v>
      </c>
      <c r="F580">
        <f>Specification!$C$23*9.81*SIN((E580*PI()/180))</f>
        <v>0</v>
      </c>
      <c r="G580" s="2">
        <f>IF(J580=1,VLOOKUP(K580,RPM!$E$2:$H$62,3,FALSE)-F580-E580-D580,IF(J580=2,VLOOKUP(K580,RPM!$H$2:$K$62,3,FALSE)-F580-E580-D580,IF(J580=3,VLOOKUP(K580,RPM!$K$2:$N$62,3,FALSE)-F580-E580-D580)))</f>
        <v>529.75118105255456</v>
      </c>
      <c r="H580" s="2">
        <f>IF(J580=1,Specification!$I$14,IF(J580=2,Specification!$I$15,IF(J580=3,Specification!$I$16)))</f>
        <v>578.8367922628039</v>
      </c>
      <c r="I580">
        <v>0</v>
      </c>
      <c r="J580">
        <v>3</v>
      </c>
      <c r="K580">
        <f>IF(J580=1,VLOOKUP(B580,RPM!$F$2:$H$62,3,TRUE),IF(J580=2,VLOOKUP(B580,RPM!$I$2:$K$62,3,TRUE),IF(J580=3,VLOOKUP(B580,RPM!$L$2:$N$62,3,TRUE))))</f>
        <v>4200</v>
      </c>
      <c r="L580">
        <f t="shared" ref="L580:L643" si="89">IF(I580=0,ABS(1/B580)+L579,ABS((B581-B580)/I580)+L579)</f>
        <v>56.853192533129253</v>
      </c>
      <c r="M580">
        <f t="shared" si="84"/>
        <v>0</v>
      </c>
      <c r="N580">
        <f>VLOOKUP(K580,RPM!$A$2:$D$62,4,FALSE)</f>
        <v>18.835642857142858</v>
      </c>
      <c r="O580">
        <f>VLOOKUP(K580,RPM!$A$2:$D$62,3,FALSE)</f>
        <v>11.1</v>
      </c>
      <c r="P580">
        <f t="shared" si="85"/>
        <v>14.045738878571429</v>
      </c>
      <c r="Q580" cm="1">
        <f t="array" ref="Q580">_xlfn.XLOOKUP(O580,BSFC!$A$2:$A$24,_xlfn.XLOOKUP(K580,BSFC!$B$2:$O$2,BSFC!$B$2:$O$24,,-1),,-1)</f>
        <v>340</v>
      </c>
      <c r="R580">
        <f t="shared" si="86"/>
        <v>1.3265420051984127</v>
      </c>
      <c r="S580">
        <f t="shared" ref="S580:S643" si="90">(L580-L579)/3600*P580</f>
        <v>2.9092058376108538E-4</v>
      </c>
      <c r="T580">
        <f t="shared" ref="T580:T643" si="91">S580*Q580</f>
        <v>9.8912998478769026E-2</v>
      </c>
      <c r="U580">
        <f t="shared" ref="U580:U643" si="92">U579+T580</f>
        <v>80.68034705990766</v>
      </c>
    </row>
    <row r="581" spans="1:21">
      <c r="A581">
        <f t="shared" si="87"/>
        <v>580</v>
      </c>
      <c r="B581">
        <f t="shared" si="88"/>
        <v>13.411199999999999</v>
      </c>
      <c r="C581">
        <f>Specification!$G$29</f>
        <v>164.943378</v>
      </c>
      <c r="D581">
        <f>0.5*Specification!$K$4*Track!B581^2*Specification!$K$3*Specification!$K$2</f>
        <v>93.159842569492653</v>
      </c>
      <c r="E581">
        <v>0</v>
      </c>
      <c r="F581">
        <f>Specification!$C$23*9.81*SIN((E581*PI()/180))</f>
        <v>0</v>
      </c>
      <c r="G581" s="2">
        <f>IF(J581=1,VLOOKUP(K581,RPM!$E$2:$H$62,3,FALSE)-F581-E581-D581,IF(J581=2,VLOOKUP(K581,RPM!$H$2:$K$62,3,FALSE)-F581-E581-D581,IF(J581=3,VLOOKUP(K581,RPM!$K$2:$N$62,3,FALSE)-F581-E581-D581)))</f>
        <v>529.75118105255456</v>
      </c>
      <c r="H581" s="2">
        <f>IF(J581=1,Specification!$I$14,IF(J581=2,Specification!$I$15,IF(J581=3,Specification!$I$16)))</f>
        <v>578.8367922628039</v>
      </c>
      <c r="I581">
        <v>0</v>
      </c>
      <c r="J581">
        <v>3</v>
      </c>
      <c r="K581">
        <f>IF(J581=1,VLOOKUP(B581,RPM!$F$2:$H$62,3,TRUE),IF(J581=2,VLOOKUP(B581,RPM!$I$2:$K$62,3,TRUE),IF(J581=3,VLOOKUP(B581,RPM!$L$2:$N$62,3,TRUE))))</f>
        <v>4200</v>
      </c>
      <c r="L581">
        <f t="shared" si="89"/>
        <v>56.927757076197736</v>
      </c>
      <c r="M581">
        <f t="shared" si="84"/>
        <v>0</v>
      </c>
      <c r="N581">
        <f>VLOOKUP(K581,RPM!$A$2:$D$62,4,FALSE)</f>
        <v>18.835642857142858</v>
      </c>
      <c r="O581">
        <f>VLOOKUP(K581,RPM!$A$2:$D$62,3,FALSE)</f>
        <v>11.1</v>
      </c>
      <c r="P581">
        <f t="shared" si="85"/>
        <v>14.045738878571429</v>
      </c>
      <c r="Q581" cm="1">
        <f t="array" ref="Q581">_xlfn.XLOOKUP(O581,BSFC!$A$2:$A$24,_xlfn.XLOOKUP(K581,BSFC!$B$2:$O$2,BSFC!$B$2:$O$24,,-1),,-1)</f>
        <v>340</v>
      </c>
      <c r="R581">
        <f t="shared" si="86"/>
        <v>1.3265420051984127</v>
      </c>
      <c r="S581">
        <f t="shared" si="90"/>
        <v>2.9092058376108538E-4</v>
      </c>
      <c r="T581">
        <f t="shared" si="91"/>
        <v>9.8912998478769026E-2</v>
      </c>
      <c r="U581">
        <f t="shared" si="92"/>
        <v>80.779260058386427</v>
      </c>
    </row>
    <row r="582" spans="1:21">
      <c r="A582">
        <f t="shared" si="87"/>
        <v>581</v>
      </c>
      <c r="B582">
        <f t="shared" si="88"/>
        <v>13.411199999999999</v>
      </c>
      <c r="C582">
        <f>Specification!$G$29</f>
        <v>164.943378</v>
      </c>
      <c r="D582">
        <f>0.5*Specification!$K$4*Track!B582^2*Specification!$K$3*Specification!$K$2</f>
        <v>93.159842569492653</v>
      </c>
      <c r="E582">
        <v>0</v>
      </c>
      <c r="F582">
        <f>Specification!$C$23*9.81*SIN((E582*PI()/180))</f>
        <v>0</v>
      </c>
      <c r="G582" s="2">
        <f>IF(J582=1,VLOOKUP(K582,RPM!$E$2:$H$62,3,FALSE)-F582-E582-D582,IF(J582=2,VLOOKUP(K582,RPM!$H$2:$K$62,3,FALSE)-F582-E582-D582,IF(J582=3,VLOOKUP(K582,RPM!$K$2:$N$62,3,FALSE)-F582-E582-D582)))</f>
        <v>529.75118105255456</v>
      </c>
      <c r="H582" s="2">
        <f>IF(J582=1,Specification!$I$14,IF(J582=2,Specification!$I$15,IF(J582=3,Specification!$I$16)))</f>
        <v>578.8367922628039</v>
      </c>
      <c r="I582">
        <v>0</v>
      </c>
      <c r="J582">
        <v>3</v>
      </c>
      <c r="K582">
        <f>IF(J582=1,VLOOKUP(B582,RPM!$F$2:$H$62,3,TRUE),IF(J582=2,VLOOKUP(B582,RPM!$I$2:$K$62,3,TRUE),IF(J582=3,VLOOKUP(B582,RPM!$L$2:$N$62,3,TRUE))))</f>
        <v>4200</v>
      </c>
      <c r="L582">
        <f t="shared" si="89"/>
        <v>57.002321619266219</v>
      </c>
      <c r="M582">
        <f t="shared" si="84"/>
        <v>0</v>
      </c>
      <c r="N582">
        <f>VLOOKUP(K582,RPM!$A$2:$D$62,4,FALSE)</f>
        <v>18.835642857142858</v>
      </c>
      <c r="O582">
        <f>VLOOKUP(K582,RPM!$A$2:$D$62,3,FALSE)</f>
        <v>11.1</v>
      </c>
      <c r="P582">
        <f t="shared" si="85"/>
        <v>14.045738878571429</v>
      </c>
      <c r="Q582" cm="1">
        <f t="array" ref="Q582">_xlfn.XLOOKUP(O582,BSFC!$A$2:$A$24,_xlfn.XLOOKUP(K582,BSFC!$B$2:$O$2,BSFC!$B$2:$O$24,,-1),,-1)</f>
        <v>340</v>
      </c>
      <c r="R582">
        <f t="shared" si="86"/>
        <v>1.3265420051984127</v>
      </c>
      <c r="S582">
        <f t="shared" si="90"/>
        <v>2.9092058376108538E-4</v>
      </c>
      <c r="T582">
        <f t="shared" si="91"/>
        <v>9.8912998478769026E-2</v>
      </c>
      <c r="U582">
        <f t="shared" si="92"/>
        <v>80.878173056865194</v>
      </c>
    </row>
    <row r="583" spans="1:21">
      <c r="A583">
        <f t="shared" si="87"/>
        <v>582</v>
      </c>
      <c r="B583">
        <f t="shared" si="88"/>
        <v>13.411199999999999</v>
      </c>
      <c r="C583">
        <f>Specification!$G$29</f>
        <v>164.943378</v>
      </c>
      <c r="D583">
        <f>0.5*Specification!$K$4*Track!B583^2*Specification!$K$3*Specification!$K$2</f>
        <v>93.159842569492653</v>
      </c>
      <c r="E583">
        <v>0</v>
      </c>
      <c r="F583">
        <f>Specification!$C$23*9.81*SIN((E583*PI()/180))</f>
        <v>0</v>
      </c>
      <c r="G583" s="2">
        <f>IF(J583=1,VLOOKUP(K583,RPM!$E$2:$H$62,3,FALSE)-F583-E583-D583,IF(J583=2,VLOOKUP(K583,RPM!$H$2:$K$62,3,FALSE)-F583-E583-D583,IF(J583=3,VLOOKUP(K583,RPM!$K$2:$N$62,3,FALSE)-F583-E583-D583)))</f>
        <v>529.75118105255456</v>
      </c>
      <c r="H583" s="2">
        <f>IF(J583=1,Specification!$I$14,IF(J583=2,Specification!$I$15,IF(J583=3,Specification!$I$16)))</f>
        <v>578.8367922628039</v>
      </c>
      <c r="I583">
        <v>0</v>
      </c>
      <c r="J583">
        <v>3</v>
      </c>
      <c r="K583">
        <f>IF(J583=1,VLOOKUP(B583,RPM!$F$2:$H$62,3,TRUE),IF(J583=2,VLOOKUP(B583,RPM!$I$2:$K$62,3,TRUE),IF(J583=3,VLOOKUP(B583,RPM!$L$2:$N$62,3,TRUE))))</f>
        <v>4200</v>
      </c>
      <c r="L583">
        <f t="shared" si="89"/>
        <v>57.076886162334702</v>
      </c>
      <c r="M583">
        <f t="shared" si="84"/>
        <v>0</v>
      </c>
      <c r="N583">
        <f>VLOOKUP(K583,RPM!$A$2:$D$62,4,FALSE)</f>
        <v>18.835642857142858</v>
      </c>
      <c r="O583">
        <f>VLOOKUP(K583,RPM!$A$2:$D$62,3,FALSE)</f>
        <v>11.1</v>
      </c>
      <c r="P583">
        <f t="shared" si="85"/>
        <v>14.045738878571429</v>
      </c>
      <c r="Q583" cm="1">
        <f t="array" ref="Q583">_xlfn.XLOOKUP(O583,BSFC!$A$2:$A$24,_xlfn.XLOOKUP(K583,BSFC!$B$2:$O$2,BSFC!$B$2:$O$24,,-1),,-1)</f>
        <v>340</v>
      </c>
      <c r="R583">
        <f t="shared" si="86"/>
        <v>1.3265420051984127</v>
      </c>
      <c r="S583">
        <f t="shared" si="90"/>
        <v>2.9092058376108538E-4</v>
      </c>
      <c r="T583">
        <f t="shared" si="91"/>
        <v>9.8912998478769026E-2</v>
      </c>
      <c r="U583">
        <f t="shared" si="92"/>
        <v>80.97708605534396</v>
      </c>
    </row>
    <row r="584" spans="1:21">
      <c r="A584">
        <f t="shared" si="87"/>
        <v>583</v>
      </c>
      <c r="B584">
        <f t="shared" si="88"/>
        <v>13.411199999999999</v>
      </c>
      <c r="C584">
        <f>Specification!$G$29</f>
        <v>164.943378</v>
      </c>
      <c r="D584">
        <f>0.5*Specification!$K$4*Track!B584^2*Specification!$K$3*Specification!$K$2</f>
        <v>93.159842569492653</v>
      </c>
      <c r="E584">
        <v>0</v>
      </c>
      <c r="F584">
        <f>Specification!$C$23*9.81*SIN((E584*PI()/180))</f>
        <v>0</v>
      </c>
      <c r="G584" s="2">
        <f>IF(J584=1,VLOOKUP(K584,RPM!$E$2:$H$62,3,FALSE)-F584-E584-D584,IF(J584=2,VLOOKUP(K584,RPM!$H$2:$K$62,3,FALSE)-F584-E584-D584,IF(J584=3,VLOOKUP(K584,RPM!$K$2:$N$62,3,FALSE)-F584-E584-D584)))</f>
        <v>529.75118105255456</v>
      </c>
      <c r="H584" s="2">
        <f>IF(J584=1,Specification!$I$14,IF(J584=2,Specification!$I$15,IF(J584=3,Specification!$I$16)))</f>
        <v>578.8367922628039</v>
      </c>
      <c r="I584">
        <v>0</v>
      </c>
      <c r="J584">
        <v>3</v>
      </c>
      <c r="K584">
        <f>IF(J584=1,VLOOKUP(B584,RPM!$F$2:$H$62,3,TRUE),IF(J584=2,VLOOKUP(B584,RPM!$I$2:$K$62,3,TRUE),IF(J584=3,VLOOKUP(B584,RPM!$L$2:$N$62,3,TRUE))))</f>
        <v>4200</v>
      </c>
      <c r="L584">
        <f t="shared" si="89"/>
        <v>57.151450705403185</v>
      </c>
      <c r="M584">
        <f t="shared" si="84"/>
        <v>0</v>
      </c>
      <c r="N584">
        <f>VLOOKUP(K584,RPM!$A$2:$D$62,4,FALSE)</f>
        <v>18.835642857142858</v>
      </c>
      <c r="O584">
        <f>VLOOKUP(K584,RPM!$A$2:$D$62,3,FALSE)</f>
        <v>11.1</v>
      </c>
      <c r="P584">
        <f t="shared" si="85"/>
        <v>14.045738878571429</v>
      </c>
      <c r="Q584" cm="1">
        <f t="array" ref="Q584">_xlfn.XLOOKUP(O584,BSFC!$A$2:$A$24,_xlfn.XLOOKUP(K584,BSFC!$B$2:$O$2,BSFC!$B$2:$O$24,,-1),,-1)</f>
        <v>340</v>
      </c>
      <c r="R584">
        <f t="shared" si="86"/>
        <v>1.3265420051984127</v>
      </c>
      <c r="S584">
        <f t="shared" si="90"/>
        <v>2.9092058376108538E-4</v>
      </c>
      <c r="T584">
        <f t="shared" si="91"/>
        <v>9.8912998478769026E-2</v>
      </c>
      <c r="U584">
        <f t="shared" si="92"/>
        <v>81.075999053822727</v>
      </c>
    </row>
    <row r="585" spans="1:21">
      <c r="A585">
        <f t="shared" si="87"/>
        <v>584</v>
      </c>
      <c r="B585">
        <f t="shared" si="88"/>
        <v>13.411199999999999</v>
      </c>
      <c r="C585">
        <f>Specification!$G$29</f>
        <v>164.943378</v>
      </c>
      <c r="D585">
        <f>0.5*Specification!$K$4*Track!B585^2*Specification!$K$3*Specification!$K$2</f>
        <v>93.159842569492653</v>
      </c>
      <c r="E585">
        <v>0</v>
      </c>
      <c r="F585">
        <f>Specification!$C$23*9.81*SIN((E585*PI()/180))</f>
        <v>0</v>
      </c>
      <c r="G585" s="2">
        <f>IF(J585=1,VLOOKUP(K585,RPM!$E$2:$H$62,3,FALSE)-F585-E585-D585,IF(J585=2,VLOOKUP(K585,RPM!$H$2:$K$62,3,FALSE)-F585-E585-D585,IF(J585=3,VLOOKUP(K585,RPM!$K$2:$N$62,3,FALSE)-F585-E585-D585)))</f>
        <v>529.75118105255456</v>
      </c>
      <c r="H585" s="2">
        <f>IF(J585=1,Specification!$I$14,IF(J585=2,Specification!$I$15,IF(J585=3,Specification!$I$16)))</f>
        <v>578.8367922628039</v>
      </c>
      <c r="I585">
        <v>0</v>
      </c>
      <c r="J585">
        <v>3</v>
      </c>
      <c r="K585">
        <f>IF(J585=1,VLOOKUP(B585,RPM!$F$2:$H$62,3,TRUE),IF(J585=2,VLOOKUP(B585,RPM!$I$2:$K$62,3,TRUE),IF(J585=3,VLOOKUP(B585,RPM!$L$2:$N$62,3,TRUE))))</f>
        <v>4200</v>
      </c>
      <c r="L585">
        <f t="shared" si="89"/>
        <v>57.226015248471668</v>
      </c>
      <c r="M585">
        <f t="shared" si="84"/>
        <v>0</v>
      </c>
      <c r="N585">
        <f>VLOOKUP(K585,RPM!$A$2:$D$62,4,FALSE)</f>
        <v>18.835642857142858</v>
      </c>
      <c r="O585">
        <f>VLOOKUP(K585,RPM!$A$2:$D$62,3,FALSE)</f>
        <v>11.1</v>
      </c>
      <c r="P585">
        <f t="shared" si="85"/>
        <v>14.045738878571429</v>
      </c>
      <c r="Q585" cm="1">
        <f t="array" ref="Q585">_xlfn.XLOOKUP(O585,BSFC!$A$2:$A$24,_xlfn.XLOOKUP(K585,BSFC!$B$2:$O$2,BSFC!$B$2:$O$24,,-1),,-1)</f>
        <v>340</v>
      </c>
      <c r="R585">
        <f t="shared" si="86"/>
        <v>1.3265420051984127</v>
      </c>
      <c r="S585">
        <f t="shared" si="90"/>
        <v>2.9092058376108538E-4</v>
      </c>
      <c r="T585">
        <f t="shared" si="91"/>
        <v>9.8912998478769026E-2</v>
      </c>
      <c r="U585">
        <f t="shared" si="92"/>
        <v>81.174912052301494</v>
      </c>
    </row>
    <row r="586" spans="1:21">
      <c r="A586">
        <f t="shared" si="87"/>
        <v>585</v>
      </c>
      <c r="B586">
        <f t="shared" si="88"/>
        <v>13.411199999999999</v>
      </c>
      <c r="C586">
        <f>Specification!$G$29</f>
        <v>164.943378</v>
      </c>
      <c r="D586">
        <f>0.5*Specification!$K$4*Track!B586^2*Specification!$K$3*Specification!$K$2</f>
        <v>93.159842569492653</v>
      </c>
      <c r="E586">
        <v>0</v>
      </c>
      <c r="F586">
        <f>Specification!$C$23*9.81*SIN((E586*PI()/180))</f>
        <v>0</v>
      </c>
      <c r="G586" s="2">
        <f>IF(J586=1,VLOOKUP(K586,RPM!$E$2:$H$62,3,FALSE)-F586-E586-D586,IF(J586=2,VLOOKUP(K586,RPM!$H$2:$K$62,3,FALSE)-F586-E586-D586,IF(J586=3,VLOOKUP(K586,RPM!$K$2:$N$62,3,FALSE)-F586-E586-D586)))</f>
        <v>529.75118105255456</v>
      </c>
      <c r="H586" s="2">
        <f>IF(J586=1,Specification!$I$14,IF(J586=2,Specification!$I$15,IF(J586=3,Specification!$I$16)))</f>
        <v>578.8367922628039</v>
      </c>
      <c r="I586">
        <v>0</v>
      </c>
      <c r="J586">
        <v>3</v>
      </c>
      <c r="K586">
        <f>IF(J586=1,VLOOKUP(B586,RPM!$F$2:$H$62,3,TRUE),IF(J586=2,VLOOKUP(B586,RPM!$I$2:$K$62,3,TRUE),IF(J586=3,VLOOKUP(B586,RPM!$L$2:$N$62,3,TRUE))))</f>
        <v>4200</v>
      </c>
      <c r="L586">
        <f t="shared" si="89"/>
        <v>57.300579791540152</v>
      </c>
      <c r="M586">
        <f t="shared" si="84"/>
        <v>0</v>
      </c>
      <c r="N586">
        <f>VLOOKUP(K586,RPM!$A$2:$D$62,4,FALSE)</f>
        <v>18.835642857142858</v>
      </c>
      <c r="O586">
        <f>VLOOKUP(K586,RPM!$A$2:$D$62,3,FALSE)</f>
        <v>11.1</v>
      </c>
      <c r="P586">
        <f t="shared" si="85"/>
        <v>14.045738878571429</v>
      </c>
      <c r="Q586" cm="1">
        <f t="array" ref="Q586">_xlfn.XLOOKUP(O586,BSFC!$A$2:$A$24,_xlfn.XLOOKUP(K586,BSFC!$B$2:$O$2,BSFC!$B$2:$O$24,,-1),,-1)</f>
        <v>340</v>
      </c>
      <c r="R586">
        <f t="shared" si="86"/>
        <v>1.3265420051984127</v>
      </c>
      <c r="S586">
        <f t="shared" si="90"/>
        <v>2.9092058376108538E-4</v>
      </c>
      <c r="T586">
        <f t="shared" si="91"/>
        <v>9.8912998478769026E-2</v>
      </c>
      <c r="U586">
        <f t="shared" si="92"/>
        <v>81.27382505078026</v>
      </c>
    </row>
    <row r="587" spans="1:21">
      <c r="A587">
        <f t="shared" si="87"/>
        <v>586</v>
      </c>
      <c r="B587">
        <f t="shared" si="88"/>
        <v>13.411199999999999</v>
      </c>
      <c r="C587">
        <f>Specification!$G$29</f>
        <v>164.943378</v>
      </c>
      <c r="D587">
        <f>0.5*Specification!$K$4*Track!B587^2*Specification!$K$3*Specification!$K$2</f>
        <v>93.159842569492653</v>
      </c>
      <c r="E587">
        <v>0</v>
      </c>
      <c r="F587">
        <f>Specification!$C$23*9.81*SIN((E587*PI()/180))</f>
        <v>0</v>
      </c>
      <c r="G587" s="2">
        <f>IF(J587=1,VLOOKUP(K587,RPM!$E$2:$H$62,3,FALSE)-F587-E587-D587,IF(J587=2,VLOOKUP(K587,RPM!$H$2:$K$62,3,FALSE)-F587-E587-D587,IF(J587=3,VLOOKUP(K587,RPM!$K$2:$N$62,3,FALSE)-F587-E587-D587)))</f>
        <v>529.75118105255456</v>
      </c>
      <c r="H587" s="2">
        <f>IF(J587=1,Specification!$I$14,IF(J587=2,Specification!$I$15,IF(J587=3,Specification!$I$16)))</f>
        <v>578.8367922628039</v>
      </c>
      <c r="I587">
        <v>0</v>
      </c>
      <c r="J587">
        <v>3</v>
      </c>
      <c r="K587">
        <f>IF(J587=1,VLOOKUP(B587,RPM!$F$2:$H$62,3,TRUE),IF(J587=2,VLOOKUP(B587,RPM!$I$2:$K$62,3,TRUE),IF(J587=3,VLOOKUP(B587,RPM!$L$2:$N$62,3,TRUE))))</f>
        <v>4200</v>
      </c>
      <c r="L587">
        <f t="shared" si="89"/>
        <v>57.375144334608635</v>
      </c>
      <c r="M587">
        <f t="shared" ref="M587:M650" si="93">TAN(E587*PI()/180)+M586</f>
        <v>0</v>
      </c>
      <c r="N587">
        <f>VLOOKUP(K587,RPM!$A$2:$D$62,4,FALSE)</f>
        <v>18.835642857142858</v>
      </c>
      <c r="O587">
        <f>VLOOKUP(K587,RPM!$A$2:$D$62,3,FALSE)</f>
        <v>11.1</v>
      </c>
      <c r="P587">
        <f t="shared" si="85"/>
        <v>14.045738878571429</v>
      </c>
      <c r="Q587" cm="1">
        <f t="array" ref="Q587">_xlfn.XLOOKUP(O587,BSFC!$A$2:$A$24,_xlfn.XLOOKUP(K587,BSFC!$B$2:$O$2,BSFC!$B$2:$O$24,,-1),,-1)</f>
        <v>340</v>
      </c>
      <c r="R587">
        <f t="shared" si="86"/>
        <v>1.3265420051984127</v>
      </c>
      <c r="S587">
        <f t="shared" si="90"/>
        <v>2.9092058376108538E-4</v>
      </c>
      <c r="T587">
        <f t="shared" si="91"/>
        <v>9.8912998478769026E-2</v>
      </c>
      <c r="U587">
        <f t="shared" si="92"/>
        <v>81.372738049259027</v>
      </c>
    </row>
    <row r="588" spans="1:21">
      <c r="A588">
        <f t="shared" si="87"/>
        <v>587</v>
      </c>
      <c r="B588">
        <f t="shared" si="88"/>
        <v>13.411199999999999</v>
      </c>
      <c r="C588">
        <f>Specification!$G$29</f>
        <v>164.943378</v>
      </c>
      <c r="D588">
        <f>0.5*Specification!$K$4*Track!B588^2*Specification!$K$3*Specification!$K$2</f>
        <v>93.159842569492653</v>
      </c>
      <c r="E588">
        <v>0</v>
      </c>
      <c r="F588">
        <f>Specification!$C$23*9.81*SIN((E588*PI()/180))</f>
        <v>0</v>
      </c>
      <c r="G588" s="2">
        <f>IF(J588=1,VLOOKUP(K588,RPM!$E$2:$H$62,3,FALSE)-F588-E588-D588,IF(J588=2,VLOOKUP(K588,RPM!$H$2:$K$62,3,FALSE)-F588-E588-D588,IF(J588=3,VLOOKUP(K588,RPM!$K$2:$N$62,3,FALSE)-F588-E588-D588)))</f>
        <v>529.75118105255456</v>
      </c>
      <c r="H588" s="2">
        <f>IF(J588=1,Specification!$I$14,IF(J588=2,Specification!$I$15,IF(J588=3,Specification!$I$16)))</f>
        <v>578.8367922628039</v>
      </c>
      <c r="I588">
        <v>0</v>
      </c>
      <c r="J588">
        <v>3</v>
      </c>
      <c r="K588">
        <f>IF(J588=1,VLOOKUP(B588,RPM!$F$2:$H$62,3,TRUE),IF(J588=2,VLOOKUP(B588,RPM!$I$2:$K$62,3,TRUE),IF(J588=3,VLOOKUP(B588,RPM!$L$2:$N$62,3,TRUE))))</f>
        <v>4200</v>
      </c>
      <c r="L588">
        <f t="shared" si="89"/>
        <v>57.449708877677118</v>
      </c>
      <c r="M588">
        <f t="shared" si="93"/>
        <v>0</v>
      </c>
      <c r="N588">
        <f>VLOOKUP(K588,RPM!$A$2:$D$62,4,FALSE)</f>
        <v>18.835642857142858</v>
      </c>
      <c r="O588">
        <f>VLOOKUP(K588,RPM!$A$2:$D$62,3,FALSE)</f>
        <v>11.1</v>
      </c>
      <c r="P588">
        <f t="shared" si="85"/>
        <v>14.045738878571429</v>
      </c>
      <c r="Q588" cm="1">
        <f t="array" ref="Q588">_xlfn.XLOOKUP(O588,BSFC!$A$2:$A$24,_xlfn.XLOOKUP(K588,BSFC!$B$2:$O$2,BSFC!$B$2:$O$24,,-1),,-1)</f>
        <v>340</v>
      </c>
      <c r="R588">
        <f t="shared" si="86"/>
        <v>1.3265420051984127</v>
      </c>
      <c r="S588">
        <f t="shared" si="90"/>
        <v>2.9092058376108538E-4</v>
      </c>
      <c r="T588">
        <f t="shared" si="91"/>
        <v>9.8912998478769026E-2</v>
      </c>
      <c r="U588">
        <f t="shared" si="92"/>
        <v>81.471651047737794</v>
      </c>
    </row>
    <row r="589" spans="1:21">
      <c r="A589">
        <f t="shared" si="87"/>
        <v>588</v>
      </c>
      <c r="B589">
        <f t="shared" si="88"/>
        <v>13.411199999999999</v>
      </c>
      <c r="C589">
        <f>Specification!$G$29</f>
        <v>164.943378</v>
      </c>
      <c r="D589">
        <f>0.5*Specification!$K$4*Track!B589^2*Specification!$K$3*Specification!$K$2</f>
        <v>93.159842569492653</v>
      </c>
      <c r="E589">
        <v>0</v>
      </c>
      <c r="F589">
        <f>Specification!$C$23*9.81*SIN((E589*PI()/180))</f>
        <v>0</v>
      </c>
      <c r="G589" s="2">
        <f>IF(J589=1,VLOOKUP(K589,RPM!$E$2:$H$62,3,FALSE)-F589-E589-D589,IF(J589=2,VLOOKUP(K589,RPM!$H$2:$K$62,3,FALSE)-F589-E589-D589,IF(J589=3,VLOOKUP(K589,RPM!$K$2:$N$62,3,FALSE)-F589-E589-D589)))</f>
        <v>529.75118105255456</v>
      </c>
      <c r="H589" s="2">
        <f>IF(J589=1,Specification!$I$14,IF(J589=2,Specification!$I$15,IF(J589=3,Specification!$I$16)))</f>
        <v>578.8367922628039</v>
      </c>
      <c r="I589">
        <v>0</v>
      </c>
      <c r="J589">
        <v>3</v>
      </c>
      <c r="K589">
        <f>IF(J589=1,VLOOKUP(B589,RPM!$F$2:$H$62,3,TRUE),IF(J589=2,VLOOKUP(B589,RPM!$I$2:$K$62,3,TRUE),IF(J589=3,VLOOKUP(B589,RPM!$L$2:$N$62,3,TRUE))))</f>
        <v>4200</v>
      </c>
      <c r="L589">
        <f t="shared" si="89"/>
        <v>57.524273420745601</v>
      </c>
      <c r="M589">
        <f t="shared" si="93"/>
        <v>0</v>
      </c>
      <c r="N589">
        <f>VLOOKUP(K589,RPM!$A$2:$D$62,4,FALSE)</f>
        <v>18.835642857142858</v>
      </c>
      <c r="O589">
        <f>VLOOKUP(K589,RPM!$A$2:$D$62,3,FALSE)</f>
        <v>11.1</v>
      </c>
      <c r="P589">
        <f t="shared" si="85"/>
        <v>14.045738878571429</v>
      </c>
      <c r="Q589" cm="1">
        <f t="array" ref="Q589">_xlfn.XLOOKUP(O589,BSFC!$A$2:$A$24,_xlfn.XLOOKUP(K589,BSFC!$B$2:$O$2,BSFC!$B$2:$O$24,,-1),,-1)</f>
        <v>340</v>
      </c>
      <c r="R589">
        <f t="shared" si="86"/>
        <v>1.3265420051984127</v>
      </c>
      <c r="S589">
        <f t="shared" si="90"/>
        <v>2.9092058376108538E-4</v>
      </c>
      <c r="T589">
        <f t="shared" si="91"/>
        <v>9.8912998478769026E-2</v>
      </c>
      <c r="U589">
        <f t="shared" si="92"/>
        <v>81.57056404621656</v>
      </c>
    </row>
    <row r="590" spans="1:21">
      <c r="A590">
        <f t="shared" si="87"/>
        <v>589</v>
      </c>
      <c r="B590">
        <f t="shared" si="88"/>
        <v>13.411199999999999</v>
      </c>
      <c r="C590">
        <f>Specification!$G$29</f>
        <v>164.943378</v>
      </c>
      <c r="D590">
        <f>0.5*Specification!$K$4*Track!B590^2*Specification!$K$3*Specification!$K$2</f>
        <v>93.159842569492653</v>
      </c>
      <c r="E590">
        <v>0</v>
      </c>
      <c r="F590">
        <f>Specification!$C$23*9.81*SIN((E590*PI()/180))</f>
        <v>0</v>
      </c>
      <c r="G590" s="2">
        <f>IF(J590=1,VLOOKUP(K590,RPM!$E$2:$H$62,3,FALSE)-F590-E590-D590,IF(J590=2,VLOOKUP(K590,RPM!$H$2:$K$62,3,FALSE)-F590-E590-D590,IF(J590=3,VLOOKUP(K590,RPM!$K$2:$N$62,3,FALSE)-F590-E590-D590)))</f>
        <v>529.75118105255456</v>
      </c>
      <c r="H590" s="2">
        <f>IF(J590=1,Specification!$I$14,IF(J590=2,Specification!$I$15,IF(J590=3,Specification!$I$16)))</f>
        <v>578.8367922628039</v>
      </c>
      <c r="I590">
        <v>0</v>
      </c>
      <c r="J590">
        <v>3</v>
      </c>
      <c r="K590">
        <f>IF(J590=1,VLOOKUP(B590,RPM!$F$2:$H$62,3,TRUE),IF(J590=2,VLOOKUP(B590,RPM!$I$2:$K$62,3,TRUE),IF(J590=3,VLOOKUP(B590,RPM!$L$2:$N$62,3,TRUE))))</f>
        <v>4200</v>
      </c>
      <c r="L590">
        <f t="shared" si="89"/>
        <v>57.598837963814084</v>
      </c>
      <c r="M590">
        <f t="shared" si="93"/>
        <v>0</v>
      </c>
      <c r="N590">
        <f>VLOOKUP(K590,RPM!$A$2:$D$62,4,FALSE)</f>
        <v>18.835642857142858</v>
      </c>
      <c r="O590">
        <f>VLOOKUP(K590,RPM!$A$2:$D$62,3,FALSE)</f>
        <v>11.1</v>
      </c>
      <c r="P590">
        <f t="shared" si="85"/>
        <v>14.045738878571429</v>
      </c>
      <c r="Q590" cm="1">
        <f t="array" ref="Q590">_xlfn.XLOOKUP(O590,BSFC!$A$2:$A$24,_xlfn.XLOOKUP(K590,BSFC!$B$2:$O$2,BSFC!$B$2:$O$24,,-1),,-1)</f>
        <v>340</v>
      </c>
      <c r="R590">
        <f t="shared" si="86"/>
        <v>1.3265420051984127</v>
      </c>
      <c r="S590">
        <f t="shared" si="90"/>
        <v>2.9092058376108538E-4</v>
      </c>
      <c r="T590">
        <f t="shared" si="91"/>
        <v>9.8912998478769026E-2</v>
      </c>
      <c r="U590">
        <f t="shared" si="92"/>
        <v>81.669477044695327</v>
      </c>
    </row>
    <row r="591" spans="1:21">
      <c r="A591">
        <f t="shared" si="87"/>
        <v>590</v>
      </c>
      <c r="B591">
        <f t="shared" si="88"/>
        <v>13.411199999999999</v>
      </c>
      <c r="C591">
        <f>Specification!$G$29</f>
        <v>164.943378</v>
      </c>
      <c r="D591">
        <f>0.5*Specification!$K$4*Track!B591^2*Specification!$K$3*Specification!$K$2</f>
        <v>93.159842569492653</v>
      </c>
      <c r="E591">
        <v>0</v>
      </c>
      <c r="F591">
        <f>Specification!$C$23*9.81*SIN((E591*PI()/180))</f>
        <v>0</v>
      </c>
      <c r="G591" s="2">
        <f>IF(J591=1,VLOOKUP(K591,RPM!$E$2:$H$62,3,FALSE)-F591-E591-D591,IF(J591=2,VLOOKUP(K591,RPM!$H$2:$K$62,3,FALSE)-F591-E591-D591,IF(J591=3,VLOOKUP(K591,RPM!$K$2:$N$62,3,FALSE)-F591-E591-D591)))</f>
        <v>529.75118105255456</v>
      </c>
      <c r="H591" s="2">
        <f>IF(J591=1,Specification!$I$14,IF(J591=2,Specification!$I$15,IF(J591=3,Specification!$I$16)))</f>
        <v>578.8367922628039</v>
      </c>
      <c r="I591">
        <v>0</v>
      </c>
      <c r="J591">
        <v>3</v>
      </c>
      <c r="K591">
        <f>IF(J591=1,VLOOKUP(B591,RPM!$F$2:$H$62,3,TRUE),IF(J591=2,VLOOKUP(B591,RPM!$I$2:$K$62,3,TRUE),IF(J591=3,VLOOKUP(B591,RPM!$L$2:$N$62,3,TRUE))))</f>
        <v>4200</v>
      </c>
      <c r="L591">
        <f t="shared" si="89"/>
        <v>57.673402506882567</v>
      </c>
      <c r="M591">
        <f t="shared" si="93"/>
        <v>0</v>
      </c>
      <c r="N591">
        <f>VLOOKUP(K591,RPM!$A$2:$D$62,4,FALSE)</f>
        <v>18.835642857142858</v>
      </c>
      <c r="O591">
        <f>VLOOKUP(K591,RPM!$A$2:$D$62,3,FALSE)</f>
        <v>11.1</v>
      </c>
      <c r="P591">
        <f t="shared" si="85"/>
        <v>14.045738878571429</v>
      </c>
      <c r="Q591" cm="1">
        <f t="array" ref="Q591">_xlfn.XLOOKUP(O591,BSFC!$A$2:$A$24,_xlfn.XLOOKUP(K591,BSFC!$B$2:$O$2,BSFC!$B$2:$O$24,,-1),,-1)</f>
        <v>340</v>
      </c>
      <c r="R591">
        <f t="shared" si="86"/>
        <v>1.3265420051984127</v>
      </c>
      <c r="S591">
        <f t="shared" si="90"/>
        <v>2.9092058376108538E-4</v>
      </c>
      <c r="T591">
        <f t="shared" si="91"/>
        <v>9.8912998478769026E-2</v>
      </c>
      <c r="U591">
        <f t="shared" si="92"/>
        <v>81.768390043174094</v>
      </c>
    </row>
    <row r="592" spans="1:21">
      <c r="A592">
        <f t="shared" si="87"/>
        <v>591</v>
      </c>
      <c r="B592">
        <f t="shared" si="88"/>
        <v>13.411199999999999</v>
      </c>
      <c r="C592">
        <f>Specification!$G$29</f>
        <v>164.943378</v>
      </c>
      <c r="D592">
        <f>0.5*Specification!$K$4*Track!B592^2*Specification!$K$3*Specification!$K$2</f>
        <v>93.159842569492653</v>
      </c>
      <c r="E592">
        <v>0</v>
      </c>
      <c r="F592">
        <f>Specification!$C$23*9.81*SIN((E592*PI()/180))</f>
        <v>0</v>
      </c>
      <c r="G592" s="2">
        <f>IF(J592=1,VLOOKUP(K592,RPM!$E$2:$H$62,3,FALSE)-F592-E592-D592,IF(J592=2,VLOOKUP(K592,RPM!$H$2:$K$62,3,FALSE)-F592-E592-D592,IF(J592=3,VLOOKUP(K592,RPM!$K$2:$N$62,3,FALSE)-F592-E592-D592)))</f>
        <v>529.75118105255456</v>
      </c>
      <c r="H592" s="2">
        <f>IF(J592=1,Specification!$I$14,IF(J592=2,Specification!$I$15,IF(J592=3,Specification!$I$16)))</f>
        <v>578.8367922628039</v>
      </c>
      <c r="I592">
        <v>0</v>
      </c>
      <c r="J592">
        <v>3</v>
      </c>
      <c r="K592">
        <f>IF(J592=1,VLOOKUP(B592,RPM!$F$2:$H$62,3,TRUE),IF(J592=2,VLOOKUP(B592,RPM!$I$2:$K$62,3,TRUE),IF(J592=3,VLOOKUP(B592,RPM!$L$2:$N$62,3,TRUE))))</f>
        <v>4200</v>
      </c>
      <c r="L592">
        <f t="shared" si="89"/>
        <v>57.74796704995105</v>
      </c>
      <c r="M592">
        <f t="shared" si="93"/>
        <v>0</v>
      </c>
      <c r="N592">
        <f>VLOOKUP(K592,RPM!$A$2:$D$62,4,FALSE)</f>
        <v>18.835642857142858</v>
      </c>
      <c r="O592">
        <f>VLOOKUP(K592,RPM!$A$2:$D$62,3,FALSE)</f>
        <v>11.1</v>
      </c>
      <c r="P592">
        <f t="shared" si="85"/>
        <v>14.045738878571429</v>
      </c>
      <c r="Q592" cm="1">
        <f t="array" ref="Q592">_xlfn.XLOOKUP(O592,BSFC!$A$2:$A$24,_xlfn.XLOOKUP(K592,BSFC!$B$2:$O$2,BSFC!$B$2:$O$24,,-1),,-1)</f>
        <v>340</v>
      </c>
      <c r="R592">
        <f t="shared" si="86"/>
        <v>1.3265420051984127</v>
      </c>
      <c r="S592">
        <f t="shared" si="90"/>
        <v>2.9092058376108538E-4</v>
      </c>
      <c r="T592">
        <f t="shared" si="91"/>
        <v>9.8912998478769026E-2</v>
      </c>
      <c r="U592">
        <f t="shared" si="92"/>
        <v>81.86730304165286</v>
      </c>
    </row>
    <row r="593" spans="1:21">
      <c r="A593">
        <f t="shared" si="87"/>
        <v>592</v>
      </c>
      <c r="B593">
        <f t="shared" si="88"/>
        <v>13.411199999999999</v>
      </c>
      <c r="C593">
        <f>Specification!$G$29</f>
        <v>164.943378</v>
      </c>
      <c r="D593">
        <f>0.5*Specification!$K$4*Track!B593^2*Specification!$K$3*Specification!$K$2</f>
        <v>93.159842569492653</v>
      </c>
      <c r="E593">
        <v>0</v>
      </c>
      <c r="F593">
        <f>Specification!$C$23*9.81*SIN((E593*PI()/180))</f>
        <v>0</v>
      </c>
      <c r="G593" s="2">
        <f>IF(J593=1,VLOOKUP(K593,RPM!$E$2:$H$62,3,FALSE)-F593-E593-D593,IF(J593=2,VLOOKUP(K593,RPM!$H$2:$K$62,3,FALSE)-F593-E593-D593,IF(J593=3,VLOOKUP(K593,RPM!$K$2:$N$62,3,FALSE)-F593-E593-D593)))</f>
        <v>529.75118105255456</v>
      </c>
      <c r="H593" s="2">
        <f>IF(J593=1,Specification!$I$14,IF(J593=2,Specification!$I$15,IF(J593=3,Specification!$I$16)))</f>
        <v>578.8367922628039</v>
      </c>
      <c r="I593">
        <v>0</v>
      </c>
      <c r="J593">
        <v>3</v>
      </c>
      <c r="K593">
        <f>IF(J593=1,VLOOKUP(B593,RPM!$F$2:$H$62,3,TRUE),IF(J593=2,VLOOKUP(B593,RPM!$I$2:$K$62,3,TRUE),IF(J593=3,VLOOKUP(B593,RPM!$L$2:$N$62,3,TRUE))))</f>
        <v>4200</v>
      </c>
      <c r="L593">
        <f t="shared" si="89"/>
        <v>57.822531593019534</v>
      </c>
      <c r="M593">
        <f t="shared" si="93"/>
        <v>0</v>
      </c>
      <c r="N593">
        <f>VLOOKUP(K593,RPM!$A$2:$D$62,4,FALSE)</f>
        <v>18.835642857142858</v>
      </c>
      <c r="O593">
        <f>VLOOKUP(K593,RPM!$A$2:$D$62,3,FALSE)</f>
        <v>11.1</v>
      </c>
      <c r="P593">
        <f t="shared" si="85"/>
        <v>14.045738878571429</v>
      </c>
      <c r="Q593" cm="1">
        <f t="array" ref="Q593">_xlfn.XLOOKUP(O593,BSFC!$A$2:$A$24,_xlfn.XLOOKUP(K593,BSFC!$B$2:$O$2,BSFC!$B$2:$O$24,,-1),,-1)</f>
        <v>340</v>
      </c>
      <c r="R593">
        <f t="shared" si="86"/>
        <v>1.3265420051984127</v>
      </c>
      <c r="S593">
        <f t="shared" si="90"/>
        <v>2.9092058376108538E-4</v>
      </c>
      <c r="T593">
        <f t="shared" si="91"/>
        <v>9.8912998478769026E-2</v>
      </c>
      <c r="U593">
        <f t="shared" si="92"/>
        <v>81.966216040131627</v>
      </c>
    </row>
    <row r="594" spans="1:21">
      <c r="A594">
        <f t="shared" si="87"/>
        <v>593</v>
      </c>
      <c r="B594">
        <f t="shared" si="88"/>
        <v>13.411199999999999</v>
      </c>
      <c r="C594">
        <f>Specification!$G$29</f>
        <v>164.943378</v>
      </c>
      <c r="D594">
        <f>0.5*Specification!$K$4*Track!B594^2*Specification!$K$3*Specification!$K$2</f>
        <v>93.159842569492653</v>
      </c>
      <c r="E594">
        <v>0</v>
      </c>
      <c r="F594">
        <f>Specification!$C$23*9.81*SIN((E594*PI()/180))</f>
        <v>0</v>
      </c>
      <c r="G594" s="2">
        <f>IF(J594=1,VLOOKUP(K594,RPM!$E$2:$H$62,3,FALSE)-F594-E594-D594,IF(J594=2,VLOOKUP(K594,RPM!$H$2:$K$62,3,FALSE)-F594-E594-D594,IF(J594=3,VLOOKUP(K594,RPM!$K$2:$N$62,3,FALSE)-F594-E594-D594)))</f>
        <v>529.75118105255456</v>
      </c>
      <c r="H594" s="2">
        <f>IF(J594=1,Specification!$I$14,IF(J594=2,Specification!$I$15,IF(J594=3,Specification!$I$16)))</f>
        <v>578.8367922628039</v>
      </c>
      <c r="I594">
        <v>0</v>
      </c>
      <c r="J594">
        <v>3</v>
      </c>
      <c r="K594">
        <f>IF(J594=1,VLOOKUP(B594,RPM!$F$2:$H$62,3,TRUE),IF(J594=2,VLOOKUP(B594,RPM!$I$2:$K$62,3,TRUE),IF(J594=3,VLOOKUP(B594,RPM!$L$2:$N$62,3,TRUE))))</f>
        <v>4200</v>
      </c>
      <c r="L594">
        <f t="shared" si="89"/>
        <v>57.897096136088017</v>
      </c>
      <c r="M594">
        <f t="shared" si="93"/>
        <v>0</v>
      </c>
      <c r="N594">
        <f>VLOOKUP(K594,RPM!$A$2:$D$62,4,FALSE)</f>
        <v>18.835642857142858</v>
      </c>
      <c r="O594">
        <f>VLOOKUP(K594,RPM!$A$2:$D$62,3,FALSE)</f>
        <v>11.1</v>
      </c>
      <c r="P594">
        <f t="shared" si="85"/>
        <v>14.045738878571429</v>
      </c>
      <c r="Q594" cm="1">
        <f t="array" ref="Q594">_xlfn.XLOOKUP(O594,BSFC!$A$2:$A$24,_xlfn.XLOOKUP(K594,BSFC!$B$2:$O$2,BSFC!$B$2:$O$24,,-1),,-1)</f>
        <v>340</v>
      </c>
      <c r="R594">
        <f t="shared" si="86"/>
        <v>1.3265420051984127</v>
      </c>
      <c r="S594">
        <f t="shared" si="90"/>
        <v>2.9092058376108538E-4</v>
      </c>
      <c r="T594">
        <f t="shared" si="91"/>
        <v>9.8912998478769026E-2</v>
      </c>
      <c r="U594">
        <f t="shared" si="92"/>
        <v>82.065129038610394</v>
      </c>
    </row>
    <row r="595" spans="1:21">
      <c r="A595">
        <f t="shared" si="87"/>
        <v>594</v>
      </c>
      <c r="B595">
        <f t="shared" si="88"/>
        <v>13.411199999999999</v>
      </c>
      <c r="C595">
        <f>Specification!$G$29</f>
        <v>164.943378</v>
      </c>
      <c r="D595">
        <f>0.5*Specification!$K$4*Track!B595^2*Specification!$K$3*Specification!$K$2</f>
        <v>93.159842569492653</v>
      </c>
      <c r="E595">
        <v>1</v>
      </c>
      <c r="F595">
        <f>Specification!$C$23*9.81*SIN((E595*PI()/180))</f>
        <v>95.955295733149597</v>
      </c>
      <c r="G595" s="2">
        <f>IF(J595=1,VLOOKUP(K595,RPM!$E$2:$H$62,3,FALSE)-F595-E595-D595,IF(J595=2,VLOOKUP(K595,RPM!$H$2:$K$62,3,FALSE)-F595-E595-D595,IF(J595=3,VLOOKUP(K595,RPM!$K$2:$N$62,3,FALSE)-F595-E595-D595)))</f>
        <v>432.79588531940499</v>
      </c>
      <c r="H595" s="2">
        <f>IF(J595=1,Specification!$I$14,IF(J595=2,Specification!$I$15,IF(J595=3,Specification!$I$16)))</f>
        <v>578.8367922628039</v>
      </c>
      <c r="I595">
        <v>0</v>
      </c>
      <c r="J595">
        <v>3</v>
      </c>
      <c r="K595">
        <f>IF(J595=1,VLOOKUP(B595,RPM!$F$2:$H$62,3,TRUE),IF(J595=2,VLOOKUP(B595,RPM!$I$2:$K$62,3,TRUE),IF(J595=3,VLOOKUP(B595,RPM!$L$2:$N$62,3,TRUE))))</f>
        <v>4200</v>
      </c>
      <c r="L595">
        <f t="shared" si="89"/>
        <v>57.9716606791565</v>
      </c>
      <c r="M595">
        <f t="shared" si="93"/>
        <v>1.7455064928217585E-2</v>
      </c>
      <c r="N595">
        <f>VLOOKUP(K595,RPM!$A$2:$D$62,4,FALSE)</f>
        <v>18.835642857142858</v>
      </c>
      <c r="O595">
        <f>VLOOKUP(K595,RPM!$A$2:$D$62,3,FALSE)</f>
        <v>11.1</v>
      </c>
      <c r="P595">
        <f t="shared" si="85"/>
        <v>14.045738878571429</v>
      </c>
      <c r="Q595" cm="1">
        <f t="array" ref="Q595">_xlfn.XLOOKUP(O595,BSFC!$A$2:$A$24,_xlfn.XLOOKUP(K595,BSFC!$B$2:$O$2,BSFC!$B$2:$O$24,,-1),,-1)</f>
        <v>340</v>
      </c>
      <c r="R595">
        <f t="shared" si="86"/>
        <v>1.3265420051984127</v>
      </c>
      <c r="S595">
        <f t="shared" si="90"/>
        <v>2.9092058376108538E-4</v>
      </c>
      <c r="T595">
        <f t="shared" si="91"/>
        <v>9.8912998478769026E-2</v>
      </c>
      <c r="U595">
        <f t="shared" si="92"/>
        <v>82.16404203708916</v>
      </c>
    </row>
    <row r="596" spans="1:21">
      <c r="A596">
        <f t="shared" si="87"/>
        <v>595</v>
      </c>
      <c r="B596">
        <f t="shared" si="88"/>
        <v>13.411199999999999</v>
      </c>
      <c r="C596">
        <f>Specification!$G$29</f>
        <v>164.943378</v>
      </c>
      <c r="D596">
        <f>0.5*Specification!$K$4*Track!B596^2*Specification!$K$3*Specification!$K$2</f>
        <v>93.159842569492653</v>
      </c>
      <c r="E596">
        <v>2</v>
      </c>
      <c r="F596">
        <f>Specification!$C$23*9.81*SIN((E596*PI()/180))</f>
        <v>191.88136255367905</v>
      </c>
      <c r="G596" s="2">
        <f>IF(J596=1,VLOOKUP(K596,RPM!$E$2:$H$62,3,FALSE)-F596-E596-D596,IF(J596=2,VLOOKUP(K596,RPM!$H$2:$K$62,3,FALSE)-F596-E596-D596,IF(J596=3,VLOOKUP(K596,RPM!$K$2:$N$62,3,FALSE)-F596-E596-D596)))</f>
        <v>335.86981849887547</v>
      </c>
      <c r="H596" s="2">
        <f>IF(J596=1,Specification!$I$14,IF(J596=2,Specification!$I$15,IF(J596=3,Specification!$I$16)))</f>
        <v>578.8367922628039</v>
      </c>
      <c r="I596">
        <v>0</v>
      </c>
      <c r="J596">
        <v>3</v>
      </c>
      <c r="K596">
        <f>IF(J596=1,VLOOKUP(B596,RPM!$F$2:$H$62,3,TRUE),IF(J596=2,VLOOKUP(B596,RPM!$I$2:$K$62,3,TRUE),IF(J596=3,VLOOKUP(B596,RPM!$L$2:$N$62,3,TRUE))))</f>
        <v>4200</v>
      </c>
      <c r="L596">
        <f t="shared" si="89"/>
        <v>58.046225222224983</v>
      </c>
      <c r="M596">
        <f t="shared" si="93"/>
        <v>5.2375834419965316E-2</v>
      </c>
      <c r="N596">
        <f>VLOOKUP(K596,RPM!$A$2:$D$62,4,FALSE)</f>
        <v>18.835642857142858</v>
      </c>
      <c r="O596">
        <f>VLOOKUP(K596,RPM!$A$2:$D$62,3,FALSE)</f>
        <v>11.1</v>
      </c>
      <c r="P596">
        <f t="shared" si="85"/>
        <v>14.045738878571429</v>
      </c>
      <c r="Q596" cm="1">
        <f t="array" ref="Q596">_xlfn.XLOOKUP(O596,BSFC!$A$2:$A$24,_xlfn.XLOOKUP(K596,BSFC!$B$2:$O$2,BSFC!$B$2:$O$24,,-1),,-1)</f>
        <v>340</v>
      </c>
      <c r="R596">
        <f t="shared" si="86"/>
        <v>1.3265420051984127</v>
      </c>
      <c r="S596">
        <f t="shared" si="90"/>
        <v>2.9092058376108538E-4</v>
      </c>
      <c r="T596">
        <f t="shared" si="91"/>
        <v>9.8912998478769026E-2</v>
      </c>
      <c r="U596">
        <f t="shared" si="92"/>
        <v>82.262955035567927</v>
      </c>
    </row>
    <row r="597" spans="1:21">
      <c r="A597">
        <f t="shared" si="87"/>
        <v>596</v>
      </c>
      <c r="B597">
        <f t="shared" si="88"/>
        <v>13.411199999999999</v>
      </c>
      <c r="C597">
        <f>Specification!$G$29</f>
        <v>164.943378</v>
      </c>
      <c r="D597">
        <f>0.5*Specification!$K$4*Track!B597^2*Specification!$K$3*Specification!$K$2</f>
        <v>93.159842569492653</v>
      </c>
      <c r="E597">
        <v>3</v>
      </c>
      <c r="F597">
        <f>Specification!$C$23*9.81*SIN((E597*PI()/180))</f>
        <v>287.74898045237813</v>
      </c>
      <c r="G597" s="2">
        <f>IF(J597=1,VLOOKUP(K597,RPM!$E$2:$H$62,3,FALSE)-F597-E597-D597,IF(J597=2,VLOOKUP(K597,RPM!$H$2:$K$62,3,FALSE)-F597-E597-D597,IF(J597=3,VLOOKUP(K597,RPM!$K$2:$N$62,3,FALSE)-F597-E597-D597)))</f>
        <v>239.00220060017642</v>
      </c>
      <c r="H597" s="2">
        <f>IF(J597=1,Specification!$I$14,IF(J597=2,Specification!$I$15,IF(J597=3,Specification!$I$16)))</f>
        <v>578.8367922628039</v>
      </c>
      <c r="I597">
        <v>0</v>
      </c>
      <c r="J597">
        <v>3</v>
      </c>
      <c r="K597">
        <f>IF(J597=1,VLOOKUP(B597,RPM!$F$2:$H$62,3,TRUE),IF(J597=2,VLOOKUP(B597,RPM!$I$2:$K$62,3,TRUE),IF(J597=3,VLOOKUP(B597,RPM!$L$2:$N$62,3,TRUE))))</f>
        <v>4200</v>
      </c>
      <c r="L597">
        <f t="shared" si="89"/>
        <v>58.120789765293466</v>
      </c>
      <c r="M597">
        <f t="shared" si="93"/>
        <v>0.10478361370300651</v>
      </c>
      <c r="N597">
        <f>VLOOKUP(K597,RPM!$A$2:$D$62,4,FALSE)</f>
        <v>18.835642857142858</v>
      </c>
      <c r="O597">
        <f>VLOOKUP(K597,RPM!$A$2:$D$62,3,FALSE)</f>
        <v>11.1</v>
      </c>
      <c r="P597">
        <f t="shared" si="85"/>
        <v>14.045738878571429</v>
      </c>
      <c r="Q597" cm="1">
        <f t="array" ref="Q597">_xlfn.XLOOKUP(O597,BSFC!$A$2:$A$24,_xlfn.XLOOKUP(K597,BSFC!$B$2:$O$2,BSFC!$B$2:$O$24,,-1),,-1)</f>
        <v>340</v>
      </c>
      <c r="R597">
        <f t="shared" si="86"/>
        <v>1.3265420051984127</v>
      </c>
      <c r="S597">
        <f t="shared" si="90"/>
        <v>2.9092058376108538E-4</v>
      </c>
      <c r="T597">
        <f t="shared" si="91"/>
        <v>9.8912998478769026E-2</v>
      </c>
      <c r="U597">
        <f t="shared" si="92"/>
        <v>82.361868034046694</v>
      </c>
    </row>
    <row r="598" spans="1:21">
      <c r="A598">
        <f t="shared" si="87"/>
        <v>597</v>
      </c>
      <c r="B598">
        <f t="shared" si="88"/>
        <v>13.411199999999999</v>
      </c>
      <c r="C598">
        <f>Specification!$G$29</f>
        <v>164.943378</v>
      </c>
      <c r="D598">
        <f>0.5*Specification!$K$4*Track!B598^2*Specification!$K$3*Specification!$K$2</f>
        <v>93.159842569492653</v>
      </c>
      <c r="E598">
        <v>4</v>
      </c>
      <c r="F598">
        <f>Specification!$C$23*9.81*SIN((E598*PI()/180))</f>
        <v>383.52894722414453</v>
      </c>
      <c r="G598" s="2">
        <f>IF(J598=1,VLOOKUP(K598,RPM!$E$2:$H$62,3,FALSE)-F598-E598-D598,IF(J598=2,VLOOKUP(K598,RPM!$H$2:$K$62,3,FALSE)-F598-E598-D598,IF(J598=3,VLOOKUP(K598,RPM!$K$2:$N$62,3,FALSE)-F598-E598-D598)))</f>
        <v>142.22223382841003</v>
      </c>
      <c r="H598" s="2">
        <f>IF(J598=1,Specification!$I$14,IF(J598=2,Specification!$I$15,IF(J598=3,Specification!$I$16)))</f>
        <v>578.8367922628039</v>
      </c>
      <c r="I598">
        <v>0</v>
      </c>
      <c r="J598">
        <v>3</v>
      </c>
      <c r="K598">
        <f>IF(J598=1,VLOOKUP(B598,RPM!$F$2:$H$62,3,TRUE),IF(J598=2,VLOOKUP(B598,RPM!$I$2:$K$62,3,TRUE),IF(J598=3,VLOOKUP(B598,RPM!$L$2:$N$62,3,TRUE))))</f>
        <v>4200</v>
      </c>
      <c r="L598">
        <f t="shared" si="89"/>
        <v>58.195354308361949</v>
      </c>
      <c r="M598">
        <f t="shared" si="93"/>
        <v>0.17471042564651693</v>
      </c>
      <c r="N598">
        <f>VLOOKUP(K598,RPM!$A$2:$D$62,4,FALSE)</f>
        <v>18.835642857142858</v>
      </c>
      <c r="O598">
        <f>VLOOKUP(K598,RPM!$A$2:$D$62,3,FALSE)</f>
        <v>11.1</v>
      </c>
      <c r="P598">
        <f t="shared" si="85"/>
        <v>14.045738878571429</v>
      </c>
      <c r="Q598" cm="1">
        <f t="array" ref="Q598">_xlfn.XLOOKUP(O598,BSFC!$A$2:$A$24,_xlfn.XLOOKUP(K598,BSFC!$B$2:$O$2,BSFC!$B$2:$O$24,,-1),,-1)</f>
        <v>340</v>
      </c>
      <c r="R598">
        <f t="shared" si="86"/>
        <v>1.3265420051984127</v>
      </c>
      <c r="S598">
        <f t="shared" si="90"/>
        <v>2.9092058376108538E-4</v>
      </c>
      <c r="T598">
        <f t="shared" si="91"/>
        <v>9.8912998478769026E-2</v>
      </c>
      <c r="U598">
        <f t="shared" si="92"/>
        <v>82.46078103252546</v>
      </c>
    </row>
    <row r="599" spans="1:21">
      <c r="A599">
        <f t="shared" si="87"/>
        <v>598</v>
      </c>
      <c r="B599">
        <f t="shared" si="88"/>
        <v>13.411199999999999</v>
      </c>
      <c r="C599">
        <f>Specification!$G$29</f>
        <v>164.943378</v>
      </c>
      <c r="D599">
        <f>0.5*Specification!$K$4*Track!B599^2*Specification!$K$3*Specification!$K$2</f>
        <v>93.159842569492653</v>
      </c>
      <c r="E599">
        <v>5</v>
      </c>
      <c r="F599">
        <f>Specification!$C$23*9.81*SIN((E599*PI()/180))</f>
        <v>479.192087363258</v>
      </c>
      <c r="G599" s="2">
        <f>IF(J599=1,VLOOKUP(K599,RPM!$E$2:$H$62,3,FALSE)-F599-E599-D599,IF(J599=2,VLOOKUP(K599,RPM!$H$2:$K$62,3,FALSE)-F599-E599-D599,IF(J599=3,VLOOKUP(K599,RPM!$K$2:$N$62,3,FALSE)-F599-E599-D599)))</f>
        <v>376.65594408299751</v>
      </c>
      <c r="H599" s="2">
        <f>IF(J599=1,Specification!$I$14,IF(J599=2,Specification!$I$15,IF(J599=3,Specification!$I$16)))</f>
        <v>580.58318951778165</v>
      </c>
      <c r="I599">
        <v>0</v>
      </c>
      <c r="J599">
        <v>2</v>
      </c>
      <c r="K599">
        <f>IF(J599=1,VLOOKUP(B599,RPM!$F$2:$H$62,3,TRUE),IF(J599=2,VLOOKUP(B599,RPM!$I$2:$K$62,3,TRUE),IF(J599=3,VLOOKUP(B599,RPM!$L$2:$N$62,3,TRUE))))</f>
        <v>6000</v>
      </c>
      <c r="L599">
        <f t="shared" si="89"/>
        <v>58.269918851430432</v>
      </c>
      <c r="M599">
        <f t="shared" si="93"/>
        <v>0.26219908917244095</v>
      </c>
      <c r="N599">
        <f>VLOOKUP(K599,RPM!$A$2:$D$62,4,FALSE)</f>
        <v>20.193166666666666</v>
      </c>
      <c r="O599">
        <f>VLOOKUP(K599,RPM!$A$2:$D$62,3,FALSE)</f>
        <v>17</v>
      </c>
      <c r="P599">
        <f t="shared" si="85"/>
        <v>15.058044383333334</v>
      </c>
      <c r="Q599" cm="1">
        <f t="array" ref="Q599">_xlfn.XLOOKUP(O599,BSFC!$A$2:$A$24,_xlfn.XLOOKUP(K599,BSFC!$B$2:$O$2,BSFC!$B$2:$O$24,,-1),,-1)</f>
        <v>360</v>
      </c>
      <c r="R599">
        <f t="shared" si="86"/>
        <v>1.5058044383333336</v>
      </c>
      <c r="S599">
        <f t="shared" si="90"/>
        <v>3.1188783304116362E-4</v>
      </c>
      <c r="T599">
        <f t="shared" si="91"/>
        <v>0.1122796198948189</v>
      </c>
      <c r="U599">
        <f t="shared" si="92"/>
        <v>82.573060652420281</v>
      </c>
    </row>
    <row r="600" spans="1:21">
      <c r="A600">
        <f t="shared" si="87"/>
        <v>599</v>
      </c>
      <c r="B600">
        <f t="shared" si="88"/>
        <v>13.411199999999999</v>
      </c>
      <c r="C600">
        <f>Specification!$G$29</f>
        <v>164.943378</v>
      </c>
      <c r="D600">
        <f>0.5*Specification!$K$4*Track!B600^2*Specification!$K$3*Specification!$K$2</f>
        <v>93.159842569492653</v>
      </c>
      <c r="E600">
        <v>6</v>
      </c>
      <c r="F600">
        <f>Specification!$C$23*9.81*SIN((E600*PI()/180))</f>
        <v>574.70926095052266</v>
      </c>
      <c r="G600" s="2">
        <f>IF(J600=1,VLOOKUP(K600,RPM!$E$2:$H$62,3,FALSE)-F600-E600-D600,IF(J600=2,VLOOKUP(K600,RPM!$H$2:$K$62,3,FALSE)-F600-E600-D600,IF(J600=3,VLOOKUP(K600,RPM!$K$2:$N$62,3,FALSE)-F600-E600-D600)))</f>
        <v>280.13877049573284</v>
      </c>
      <c r="H600" s="2">
        <f>IF(J600=1,Specification!$I$14,IF(J600=2,Specification!$I$15,IF(J600=3,Specification!$I$16)))</f>
        <v>580.58318951778165</v>
      </c>
      <c r="I600">
        <v>0</v>
      </c>
      <c r="J600">
        <v>2</v>
      </c>
      <c r="K600">
        <f>IF(J600=1,VLOOKUP(B600,RPM!$F$2:$H$62,3,TRUE),IF(J600=2,VLOOKUP(B600,RPM!$I$2:$K$62,3,TRUE),IF(J600=3,VLOOKUP(B600,RPM!$L$2:$N$62,3,TRUE))))</f>
        <v>6000</v>
      </c>
      <c r="L600">
        <f t="shared" si="89"/>
        <v>58.344483394498916</v>
      </c>
      <c r="M600">
        <f t="shared" si="93"/>
        <v>0.36730332443811742</v>
      </c>
      <c r="N600">
        <f>VLOOKUP(K600,RPM!$A$2:$D$62,4,FALSE)</f>
        <v>20.193166666666666</v>
      </c>
      <c r="O600">
        <f>VLOOKUP(K600,RPM!$A$2:$D$62,3,FALSE)</f>
        <v>17</v>
      </c>
      <c r="P600">
        <f t="shared" si="85"/>
        <v>15.058044383333334</v>
      </c>
      <c r="Q600" cm="1">
        <f t="array" ref="Q600">_xlfn.XLOOKUP(O600,BSFC!$A$2:$A$24,_xlfn.XLOOKUP(K600,BSFC!$B$2:$O$2,BSFC!$B$2:$O$24,,-1),,-1)</f>
        <v>360</v>
      </c>
      <c r="R600">
        <f t="shared" si="86"/>
        <v>1.5058044383333336</v>
      </c>
      <c r="S600">
        <f t="shared" si="90"/>
        <v>3.1188783304116362E-4</v>
      </c>
      <c r="T600">
        <f t="shared" si="91"/>
        <v>0.1122796198948189</v>
      </c>
      <c r="U600">
        <f t="shared" si="92"/>
        <v>82.685340272315102</v>
      </c>
    </row>
    <row r="601" spans="1:21">
      <c r="A601">
        <f t="shared" si="87"/>
        <v>600</v>
      </c>
      <c r="B601">
        <f t="shared" si="88"/>
        <v>13.411199999999999</v>
      </c>
      <c r="C601">
        <f>Specification!$G$29</f>
        <v>164.943378</v>
      </c>
      <c r="D601">
        <f>0.5*Specification!$K$4*Track!B601^2*Specification!$K$3*Specification!$K$2</f>
        <v>93.159842569492653</v>
      </c>
      <c r="E601">
        <v>7</v>
      </c>
      <c r="F601">
        <f>Specification!$C$23*9.81*SIN((E601*PI()/180))</f>
        <v>670.05137252956831</v>
      </c>
      <c r="G601" s="2">
        <f>IF(J601=1,VLOOKUP(K601,RPM!$E$2:$H$62,3,FALSE)-F601-E601-D601,IF(J601=2,VLOOKUP(K601,RPM!$H$2:$K$62,3,FALSE)-F601-E601-D601,IF(J601=3,VLOOKUP(K601,RPM!$K$2:$N$62,3,FALSE)-F601-E601-D601)))</f>
        <v>183.79665891668719</v>
      </c>
      <c r="H601" s="2">
        <f>IF(J601=1,Specification!$I$14,IF(J601=2,Specification!$I$15,IF(J601=3,Specification!$I$16)))</f>
        <v>580.58318951778165</v>
      </c>
      <c r="I601">
        <v>0</v>
      </c>
      <c r="J601">
        <v>2</v>
      </c>
      <c r="K601">
        <f>IF(J601=1,VLOOKUP(B601,RPM!$F$2:$H$62,3,TRUE),IF(J601=2,VLOOKUP(B601,RPM!$I$2:$K$62,3,TRUE),IF(J601=3,VLOOKUP(B601,RPM!$L$2:$N$62,3,TRUE))))</f>
        <v>6000</v>
      </c>
      <c r="L601">
        <f t="shared" si="89"/>
        <v>58.419047937567399</v>
      </c>
      <c r="M601">
        <f t="shared" si="93"/>
        <v>0.49008788534102199</v>
      </c>
      <c r="N601">
        <f>VLOOKUP(K601,RPM!$A$2:$D$62,4,FALSE)</f>
        <v>20.193166666666666</v>
      </c>
      <c r="O601">
        <f>VLOOKUP(K601,RPM!$A$2:$D$62,3,FALSE)</f>
        <v>17</v>
      </c>
      <c r="P601">
        <f t="shared" si="85"/>
        <v>15.058044383333334</v>
      </c>
      <c r="Q601" cm="1">
        <f t="array" ref="Q601">_xlfn.XLOOKUP(O601,BSFC!$A$2:$A$24,_xlfn.XLOOKUP(K601,BSFC!$B$2:$O$2,BSFC!$B$2:$O$24,,-1),,-1)</f>
        <v>360</v>
      </c>
      <c r="R601">
        <f t="shared" si="86"/>
        <v>1.5058044383333336</v>
      </c>
      <c r="S601">
        <f t="shared" si="90"/>
        <v>3.1188783304116362E-4</v>
      </c>
      <c r="T601">
        <f t="shared" si="91"/>
        <v>0.1122796198948189</v>
      </c>
      <c r="U601">
        <f t="shared" si="92"/>
        <v>82.797619892209923</v>
      </c>
    </row>
    <row r="602" spans="1:21">
      <c r="A602">
        <f t="shared" si="87"/>
        <v>601</v>
      </c>
      <c r="B602">
        <f t="shared" si="88"/>
        <v>13.411199999999999</v>
      </c>
      <c r="C602">
        <f>Specification!$G$29</f>
        <v>164.943378</v>
      </c>
      <c r="D602">
        <f>0.5*Specification!$K$4*Track!B602^2*Specification!$K$3*Specification!$K$2</f>
        <v>93.159842569492653</v>
      </c>
      <c r="E602">
        <v>8</v>
      </c>
      <c r="F602">
        <f>Specification!$C$23*9.81*SIN((E602*PI()/180))</f>
        <v>765.1893799696079</v>
      </c>
      <c r="G602" s="2">
        <f>IF(J602=1,VLOOKUP(K602,RPM!$E$2:$H$62,3,FALSE)-F602-E602-D602,IF(J602=2,VLOOKUP(K602,RPM!$H$2:$K$62,3,FALSE)-F602-E602-D602,IF(J602=3,VLOOKUP(K602,RPM!$K$2:$N$62,3,FALSE)-F602-E602-D602)))</f>
        <v>87.658651476647591</v>
      </c>
      <c r="H602" s="2">
        <f>IF(J602=1,Specification!$I$14,IF(J602=2,Specification!$I$15,IF(J602=3,Specification!$I$16)))</f>
        <v>580.58318951778165</v>
      </c>
      <c r="I602">
        <v>0</v>
      </c>
      <c r="J602">
        <v>2</v>
      </c>
      <c r="K602">
        <f>IF(J602=1,VLOOKUP(B602,RPM!$F$2:$H$62,3,TRUE),IF(J602=2,VLOOKUP(B602,RPM!$I$2:$K$62,3,TRUE),IF(J602=3,VLOOKUP(B602,RPM!$L$2:$N$62,3,TRUE))))</f>
        <v>6000</v>
      </c>
      <c r="L602">
        <f t="shared" si="89"/>
        <v>58.493612480635882</v>
      </c>
      <c r="M602">
        <f t="shared" si="93"/>
        <v>0.63062872004341342</v>
      </c>
      <c r="N602">
        <f>VLOOKUP(K602,RPM!$A$2:$D$62,4,FALSE)</f>
        <v>20.193166666666666</v>
      </c>
      <c r="O602">
        <f>VLOOKUP(K602,RPM!$A$2:$D$62,3,FALSE)</f>
        <v>17</v>
      </c>
      <c r="P602">
        <f t="shared" si="85"/>
        <v>15.058044383333334</v>
      </c>
      <c r="Q602" cm="1">
        <f t="array" ref="Q602">_xlfn.XLOOKUP(O602,BSFC!$A$2:$A$24,_xlfn.XLOOKUP(K602,BSFC!$B$2:$O$2,BSFC!$B$2:$O$24,,-1),,-1)</f>
        <v>360</v>
      </c>
      <c r="R602">
        <f t="shared" si="86"/>
        <v>1.5058044383333336</v>
      </c>
      <c r="S602">
        <f t="shared" si="90"/>
        <v>3.1188783304116362E-4</v>
      </c>
      <c r="T602">
        <f t="shared" si="91"/>
        <v>0.1122796198948189</v>
      </c>
      <c r="U602">
        <f t="shared" si="92"/>
        <v>82.909899512104744</v>
      </c>
    </row>
    <row r="603" spans="1:21">
      <c r="A603">
        <f t="shared" si="87"/>
        <v>602</v>
      </c>
      <c r="B603">
        <f t="shared" si="88"/>
        <v>13.411199999999999</v>
      </c>
      <c r="C603">
        <f>Specification!$G$29</f>
        <v>164.943378</v>
      </c>
      <c r="D603">
        <f>0.5*Specification!$K$4*Track!B603^2*Specification!$K$3*Specification!$K$2</f>
        <v>93.159842569492653</v>
      </c>
      <c r="E603">
        <v>8</v>
      </c>
      <c r="F603">
        <f>Specification!$C$23*9.81*SIN((E603*PI()/180))</f>
        <v>765.1893799696079</v>
      </c>
      <c r="G603" s="2">
        <f>IF(J603=1,VLOOKUP(K603,RPM!$E$2:$H$62,3,FALSE)-F603-E603-D603,IF(J603=2,VLOOKUP(K603,RPM!$H$2:$K$62,3,FALSE)-F603-E603-D603,IF(J603=3,VLOOKUP(K603,RPM!$K$2:$N$62,3,FALSE)-F603-E603-D603)))</f>
        <v>87.658651476647591</v>
      </c>
      <c r="H603" s="2">
        <f>IF(J603=1,Specification!$I$14,IF(J603=2,Specification!$I$15,IF(J603=3,Specification!$I$16)))</f>
        <v>580.58318951778165</v>
      </c>
      <c r="I603">
        <v>0</v>
      </c>
      <c r="J603">
        <v>2</v>
      </c>
      <c r="K603">
        <f>IF(J603=1,VLOOKUP(B603,RPM!$F$2:$H$62,3,TRUE),IF(J603=2,VLOOKUP(B603,RPM!$I$2:$K$62,3,TRUE),IF(J603=3,VLOOKUP(B603,RPM!$L$2:$N$62,3,TRUE))))</f>
        <v>6000</v>
      </c>
      <c r="L603">
        <f t="shared" si="89"/>
        <v>58.568177023704365</v>
      </c>
      <c r="M603">
        <f t="shared" si="93"/>
        <v>0.77116955474580484</v>
      </c>
      <c r="N603">
        <f>VLOOKUP(K603,RPM!$A$2:$D$62,4,FALSE)</f>
        <v>20.193166666666666</v>
      </c>
      <c r="O603">
        <f>VLOOKUP(K603,RPM!$A$2:$D$62,3,FALSE)</f>
        <v>17</v>
      </c>
      <c r="P603">
        <f t="shared" si="85"/>
        <v>15.058044383333334</v>
      </c>
      <c r="Q603" cm="1">
        <f t="array" ref="Q603">_xlfn.XLOOKUP(O603,BSFC!$A$2:$A$24,_xlfn.XLOOKUP(K603,BSFC!$B$2:$O$2,BSFC!$B$2:$O$24,,-1),,-1)</f>
        <v>360</v>
      </c>
      <c r="R603">
        <f t="shared" si="86"/>
        <v>1.5058044383333336</v>
      </c>
      <c r="S603">
        <f t="shared" si="90"/>
        <v>3.1188783304116362E-4</v>
      </c>
      <c r="T603">
        <f t="shared" si="91"/>
        <v>0.1122796198948189</v>
      </c>
      <c r="U603">
        <f t="shared" si="92"/>
        <v>83.022179131999565</v>
      </c>
    </row>
    <row r="604" spans="1:21">
      <c r="A604">
        <f t="shared" si="87"/>
        <v>603</v>
      </c>
      <c r="B604">
        <f t="shared" si="88"/>
        <v>13.411199999999999</v>
      </c>
      <c r="C604">
        <f>Specification!$G$29</f>
        <v>164.943378</v>
      </c>
      <c r="D604">
        <f>0.5*Specification!$K$4*Track!B604^2*Specification!$K$3*Specification!$K$2</f>
        <v>93.159842569492653</v>
      </c>
      <c r="E604">
        <v>8</v>
      </c>
      <c r="F604">
        <f>Specification!$C$23*9.81*SIN((E604*PI()/180))</f>
        <v>765.1893799696079</v>
      </c>
      <c r="G604" s="2">
        <f>IF(J604=1,VLOOKUP(K604,RPM!$E$2:$H$62,3,FALSE)-F604-E604-D604,IF(J604=2,VLOOKUP(K604,RPM!$H$2:$K$62,3,FALSE)-F604-E604-D604,IF(J604=3,VLOOKUP(K604,RPM!$K$2:$N$62,3,FALSE)-F604-E604-D604)))</f>
        <v>87.658651476647591</v>
      </c>
      <c r="H604" s="2">
        <f>IF(J604=1,Specification!$I$14,IF(J604=2,Specification!$I$15,IF(J604=3,Specification!$I$16)))</f>
        <v>580.58318951778165</v>
      </c>
      <c r="I604">
        <v>0</v>
      </c>
      <c r="J604">
        <v>2</v>
      </c>
      <c r="K604">
        <f>IF(J604=1,VLOOKUP(B604,RPM!$F$2:$H$62,3,TRUE),IF(J604=2,VLOOKUP(B604,RPM!$I$2:$K$62,3,TRUE),IF(J604=3,VLOOKUP(B604,RPM!$L$2:$N$62,3,TRUE))))</f>
        <v>6000</v>
      </c>
      <c r="L604">
        <f t="shared" si="89"/>
        <v>58.642741566772848</v>
      </c>
      <c r="M604">
        <f t="shared" si="93"/>
        <v>0.91171038944819627</v>
      </c>
      <c r="N604">
        <f>VLOOKUP(K604,RPM!$A$2:$D$62,4,FALSE)</f>
        <v>20.193166666666666</v>
      </c>
      <c r="O604">
        <f>VLOOKUP(K604,RPM!$A$2:$D$62,3,FALSE)</f>
        <v>17</v>
      </c>
      <c r="P604">
        <f t="shared" si="85"/>
        <v>15.058044383333334</v>
      </c>
      <c r="Q604" cm="1">
        <f t="array" ref="Q604">_xlfn.XLOOKUP(O604,BSFC!$A$2:$A$24,_xlfn.XLOOKUP(K604,BSFC!$B$2:$O$2,BSFC!$B$2:$O$24,,-1),,-1)</f>
        <v>360</v>
      </c>
      <c r="R604">
        <f t="shared" si="86"/>
        <v>1.5058044383333336</v>
      </c>
      <c r="S604">
        <f t="shared" si="90"/>
        <v>3.1188783304116362E-4</v>
      </c>
      <c r="T604">
        <f t="shared" si="91"/>
        <v>0.1122796198948189</v>
      </c>
      <c r="U604">
        <f t="shared" si="92"/>
        <v>83.134458751894385</v>
      </c>
    </row>
    <row r="605" spans="1:21">
      <c r="A605">
        <f t="shared" si="87"/>
        <v>604</v>
      </c>
      <c r="B605">
        <f t="shared" si="88"/>
        <v>13.411199999999999</v>
      </c>
      <c r="C605">
        <f>Specification!$G$29</f>
        <v>164.943378</v>
      </c>
      <c r="D605">
        <f>0.5*Specification!$K$4*Track!B605^2*Specification!$K$3*Specification!$K$2</f>
        <v>93.159842569492653</v>
      </c>
      <c r="E605">
        <v>8</v>
      </c>
      <c r="F605">
        <f>Specification!$C$23*9.81*SIN((E605*PI()/180))</f>
        <v>765.1893799696079</v>
      </c>
      <c r="G605" s="2">
        <f>IF(J605=1,VLOOKUP(K605,RPM!$E$2:$H$62,3,FALSE)-F605-E605-D605,IF(J605=2,VLOOKUP(K605,RPM!$H$2:$K$62,3,FALSE)-F605-E605-D605,IF(J605=3,VLOOKUP(K605,RPM!$K$2:$N$62,3,FALSE)-F605-E605-D605)))</f>
        <v>87.658651476647591</v>
      </c>
      <c r="H605" s="2">
        <f>IF(J605=1,Specification!$I$14,IF(J605=2,Specification!$I$15,IF(J605=3,Specification!$I$16)))</f>
        <v>580.58318951778165</v>
      </c>
      <c r="I605">
        <v>0</v>
      </c>
      <c r="J605">
        <v>2</v>
      </c>
      <c r="K605">
        <f>IF(J605=1,VLOOKUP(B605,RPM!$F$2:$H$62,3,TRUE),IF(J605=2,VLOOKUP(B605,RPM!$I$2:$K$62,3,TRUE),IF(J605=3,VLOOKUP(B605,RPM!$L$2:$N$62,3,TRUE))))</f>
        <v>6000</v>
      </c>
      <c r="L605">
        <f t="shared" si="89"/>
        <v>58.717306109841331</v>
      </c>
      <c r="M605">
        <f t="shared" si="93"/>
        <v>1.0522512241505877</v>
      </c>
      <c r="N605">
        <f>VLOOKUP(K605,RPM!$A$2:$D$62,4,FALSE)</f>
        <v>20.193166666666666</v>
      </c>
      <c r="O605">
        <f>VLOOKUP(K605,RPM!$A$2:$D$62,3,FALSE)</f>
        <v>17</v>
      </c>
      <c r="P605">
        <f t="shared" si="85"/>
        <v>15.058044383333334</v>
      </c>
      <c r="Q605" cm="1">
        <f t="array" ref="Q605">_xlfn.XLOOKUP(O605,BSFC!$A$2:$A$24,_xlfn.XLOOKUP(K605,BSFC!$B$2:$O$2,BSFC!$B$2:$O$24,,-1),,-1)</f>
        <v>360</v>
      </c>
      <c r="R605">
        <f t="shared" si="86"/>
        <v>1.5058044383333336</v>
      </c>
      <c r="S605">
        <f t="shared" si="90"/>
        <v>3.1188783304116362E-4</v>
      </c>
      <c r="T605">
        <f t="shared" si="91"/>
        <v>0.1122796198948189</v>
      </c>
      <c r="U605">
        <f t="shared" si="92"/>
        <v>83.246738371789206</v>
      </c>
    </row>
    <row r="606" spans="1:21">
      <c r="A606">
        <f t="shared" si="87"/>
        <v>605</v>
      </c>
      <c r="B606">
        <f t="shared" si="88"/>
        <v>13.411199999999999</v>
      </c>
      <c r="C606">
        <f>Specification!$G$29</f>
        <v>164.943378</v>
      </c>
      <c r="D606">
        <f>0.5*Specification!$K$4*Track!B606^2*Specification!$K$3*Specification!$K$2</f>
        <v>93.159842569492653</v>
      </c>
      <c r="E606">
        <v>8</v>
      </c>
      <c r="F606">
        <f>Specification!$C$23*9.81*SIN((E606*PI()/180))</f>
        <v>765.1893799696079</v>
      </c>
      <c r="G606" s="2">
        <f>IF(J606=1,VLOOKUP(K606,RPM!$E$2:$H$62,3,FALSE)-F606-E606-D606,IF(J606=2,VLOOKUP(K606,RPM!$H$2:$K$62,3,FALSE)-F606-E606-D606,IF(J606=3,VLOOKUP(K606,RPM!$K$2:$N$62,3,FALSE)-F606-E606-D606)))</f>
        <v>87.658651476647591</v>
      </c>
      <c r="H606" s="2">
        <f>IF(J606=1,Specification!$I$14,IF(J606=2,Specification!$I$15,IF(J606=3,Specification!$I$16)))</f>
        <v>580.58318951778165</v>
      </c>
      <c r="I606">
        <v>0</v>
      </c>
      <c r="J606">
        <v>2</v>
      </c>
      <c r="K606">
        <f>IF(J606=1,VLOOKUP(B606,RPM!$F$2:$H$62,3,TRUE),IF(J606=2,VLOOKUP(B606,RPM!$I$2:$K$62,3,TRUE),IF(J606=3,VLOOKUP(B606,RPM!$L$2:$N$62,3,TRUE))))</f>
        <v>6000</v>
      </c>
      <c r="L606">
        <f t="shared" si="89"/>
        <v>58.791870652909815</v>
      </c>
      <c r="M606">
        <f t="shared" si="93"/>
        <v>1.1927920588529792</v>
      </c>
      <c r="N606">
        <f>VLOOKUP(K606,RPM!$A$2:$D$62,4,FALSE)</f>
        <v>20.193166666666666</v>
      </c>
      <c r="O606">
        <f>VLOOKUP(K606,RPM!$A$2:$D$62,3,FALSE)</f>
        <v>17</v>
      </c>
      <c r="P606">
        <f t="shared" si="85"/>
        <v>15.058044383333334</v>
      </c>
      <c r="Q606" cm="1">
        <f t="array" ref="Q606">_xlfn.XLOOKUP(O606,BSFC!$A$2:$A$24,_xlfn.XLOOKUP(K606,BSFC!$B$2:$O$2,BSFC!$B$2:$O$24,,-1),,-1)</f>
        <v>360</v>
      </c>
      <c r="R606">
        <f t="shared" si="86"/>
        <v>1.5058044383333336</v>
      </c>
      <c r="S606">
        <f t="shared" si="90"/>
        <v>3.1188783304116362E-4</v>
      </c>
      <c r="T606">
        <f t="shared" si="91"/>
        <v>0.1122796198948189</v>
      </c>
      <c r="U606">
        <f t="shared" si="92"/>
        <v>83.359017991684027</v>
      </c>
    </row>
    <row r="607" spans="1:21">
      <c r="A607">
        <f t="shared" si="87"/>
        <v>606</v>
      </c>
      <c r="B607">
        <f t="shared" si="88"/>
        <v>13.411199999999999</v>
      </c>
      <c r="C607">
        <f>Specification!$G$29</f>
        <v>164.943378</v>
      </c>
      <c r="D607">
        <f>0.5*Specification!$K$4*Track!B607^2*Specification!$K$3*Specification!$K$2</f>
        <v>93.159842569492653</v>
      </c>
      <c r="E607">
        <v>8</v>
      </c>
      <c r="F607">
        <f>Specification!$C$23*9.81*SIN((E607*PI()/180))</f>
        <v>765.1893799696079</v>
      </c>
      <c r="G607" s="2">
        <f>IF(J607=1,VLOOKUP(K607,RPM!$E$2:$H$62,3,FALSE)-F607-E607-D607,IF(J607=2,VLOOKUP(K607,RPM!$H$2:$K$62,3,FALSE)-F607-E607-D607,IF(J607=3,VLOOKUP(K607,RPM!$K$2:$N$62,3,FALSE)-F607-E607-D607)))</f>
        <v>87.658651476647591</v>
      </c>
      <c r="H607" s="2">
        <f>IF(J607=1,Specification!$I$14,IF(J607=2,Specification!$I$15,IF(J607=3,Specification!$I$16)))</f>
        <v>580.58318951778165</v>
      </c>
      <c r="I607">
        <v>0</v>
      </c>
      <c r="J607">
        <v>2</v>
      </c>
      <c r="K607">
        <f>IF(J607=1,VLOOKUP(B607,RPM!$F$2:$H$62,3,TRUE),IF(J607=2,VLOOKUP(B607,RPM!$I$2:$K$62,3,TRUE),IF(J607=3,VLOOKUP(B607,RPM!$L$2:$N$62,3,TRUE))))</f>
        <v>6000</v>
      </c>
      <c r="L607">
        <f t="shared" si="89"/>
        <v>58.866435195978298</v>
      </c>
      <c r="M607">
        <f t="shared" si="93"/>
        <v>1.3333328935553708</v>
      </c>
      <c r="N607">
        <f>VLOOKUP(K607,RPM!$A$2:$D$62,4,FALSE)</f>
        <v>20.193166666666666</v>
      </c>
      <c r="O607">
        <f>VLOOKUP(K607,RPM!$A$2:$D$62,3,FALSE)</f>
        <v>17</v>
      </c>
      <c r="P607">
        <f t="shared" si="85"/>
        <v>15.058044383333334</v>
      </c>
      <c r="Q607" cm="1">
        <f t="array" ref="Q607">_xlfn.XLOOKUP(O607,BSFC!$A$2:$A$24,_xlfn.XLOOKUP(K607,BSFC!$B$2:$O$2,BSFC!$B$2:$O$24,,-1),,-1)</f>
        <v>360</v>
      </c>
      <c r="R607">
        <f t="shared" si="86"/>
        <v>1.5058044383333336</v>
      </c>
      <c r="S607">
        <f t="shared" si="90"/>
        <v>3.1188783304116362E-4</v>
      </c>
      <c r="T607">
        <f t="shared" si="91"/>
        <v>0.1122796198948189</v>
      </c>
      <c r="U607">
        <f t="shared" si="92"/>
        <v>83.471297611578848</v>
      </c>
    </row>
    <row r="608" spans="1:21">
      <c r="A608">
        <f t="shared" si="87"/>
        <v>607</v>
      </c>
      <c r="B608">
        <f t="shared" si="88"/>
        <v>13.411199999999999</v>
      </c>
      <c r="C608">
        <f>Specification!$G$29</f>
        <v>164.943378</v>
      </c>
      <c r="D608">
        <f>0.5*Specification!$K$4*Track!B608^2*Specification!$K$3*Specification!$K$2</f>
        <v>93.159842569492653</v>
      </c>
      <c r="E608">
        <v>8</v>
      </c>
      <c r="F608">
        <f>Specification!$C$23*9.81*SIN((E608*PI()/180))</f>
        <v>765.1893799696079</v>
      </c>
      <c r="G608" s="2">
        <f>IF(J608=1,VLOOKUP(K608,RPM!$E$2:$H$62,3,FALSE)-F608-E608-D608,IF(J608=2,VLOOKUP(K608,RPM!$H$2:$K$62,3,FALSE)-F608-E608-D608,IF(J608=3,VLOOKUP(K608,RPM!$K$2:$N$62,3,FALSE)-F608-E608-D608)))</f>
        <v>87.658651476647591</v>
      </c>
      <c r="H608" s="2">
        <f>IF(J608=1,Specification!$I$14,IF(J608=2,Specification!$I$15,IF(J608=3,Specification!$I$16)))</f>
        <v>580.58318951778165</v>
      </c>
      <c r="I608">
        <v>0</v>
      </c>
      <c r="J608">
        <v>2</v>
      </c>
      <c r="K608">
        <f>IF(J608=1,VLOOKUP(B608,RPM!$F$2:$H$62,3,TRUE),IF(J608=2,VLOOKUP(B608,RPM!$I$2:$K$62,3,TRUE),IF(J608=3,VLOOKUP(B608,RPM!$L$2:$N$62,3,TRUE))))</f>
        <v>6000</v>
      </c>
      <c r="L608">
        <f t="shared" si="89"/>
        <v>58.940999739046781</v>
      </c>
      <c r="M608">
        <f t="shared" si="93"/>
        <v>1.4738737282577623</v>
      </c>
      <c r="N608">
        <f>VLOOKUP(K608,RPM!$A$2:$D$62,4,FALSE)</f>
        <v>20.193166666666666</v>
      </c>
      <c r="O608">
        <f>VLOOKUP(K608,RPM!$A$2:$D$62,3,FALSE)</f>
        <v>17</v>
      </c>
      <c r="P608">
        <f t="shared" si="85"/>
        <v>15.058044383333334</v>
      </c>
      <c r="Q608" cm="1">
        <f t="array" ref="Q608">_xlfn.XLOOKUP(O608,BSFC!$A$2:$A$24,_xlfn.XLOOKUP(K608,BSFC!$B$2:$O$2,BSFC!$B$2:$O$24,,-1),,-1)</f>
        <v>360</v>
      </c>
      <c r="R608">
        <f t="shared" si="86"/>
        <v>1.5058044383333336</v>
      </c>
      <c r="S608">
        <f t="shared" si="90"/>
        <v>3.1188783304116362E-4</v>
      </c>
      <c r="T608">
        <f t="shared" si="91"/>
        <v>0.1122796198948189</v>
      </c>
      <c r="U608">
        <f t="shared" si="92"/>
        <v>83.583577231473669</v>
      </c>
    </row>
    <row r="609" spans="1:21">
      <c r="A609">
        <f t="shared" si="87"/>
        <v>608</v>
      </c>
      <c r="B609">
        <f t="shared" si="88"/>
        <v>13.411199999999999</v>
      </c>
      <c r="C609">
        <f>Specification!$G$29</f>
        <v>164.943378</v>
      </c>
      <c r="D609">
        <f>0.5*Specification!$K$4*Track!B609^2*Specification!$K$3*Specification!$K$2</f>
        <v>93.159842569492653</v>
      </c>
      <c r="E609">
        <v>8</v>
      </c>
      <c r="F609">
        <f>Specification!$C$23*9.81*SIN((E609*PI()/180))</f>
        <v>765.1893799696079</v>
      </c>
      <c r="G609" s="2">
        <f>IF(J609=1,VLOOKUP(K609,RPM!$E$2:$H$62,3,FALSE)-F609-E609-D609,IF(J609=2,VLOOKUP(K609,RPM!$H$2:$K$62,3,FALSE)-F609-E609-D609,IF(J609=3,VLOOKUP(K609,RPM!$K$2:$N$62,3,FALSE)-F609-E609-D609)))</f>
        <v>87.658651476647591</v>
      </c>
      <c r="H609" s="2">
        <f>IF(J609=1,Specification!$I$14,IF(J609=2,Specification!$I$15,IF(J609=3,Specification!$I$16)))</f>
        <v>580.58318951778165</v>
      </c>
      <c r="I609">
        <v>0</v>
      </c>
      <c r="J609">
        <v>2</v>
      </c>
      <c r="K609">
        <f>IF(J609=1,VLOOKUP(B609,RPM!$F$2:$H$62,3,TRUE),IF(J609=2,VLOOKUP(B609,RPM!$I$2:$K$62,3,TRUE),IF(J609=3,VLOOKUP(B609,RPM!$L$2:$N$62,3,TRUE))))</f>
        <v>6000</v>
      </c>
      <c r="L609">
        <f t="shared" si="89"/>
        <v>59.015564282115264</v>
      </c>
      <c r="M609">
        <f t="shared" si="93"/>
        <v>1.6144145629601538</v>
      </c>
      <c r="N609">
        <f>VLOOKUP(K609,RPM!$A$2:$D$62,4,FALSE)</f>
        <v>20.193166666666666</v>
      </c>
      <c r="O609">
        <f>VLOOKUP(K609,RPM!$A$2:$D$62,3,FALSE)</f>
        <v>17</v>
      </c>
      <c r="P609">
        <f t="shared" si="85"/>
        <v>15.058044383333334</v>
      </c>
      <c r="Q609" cm="1">
        <f t="array" ref="Q609">_xlfn.XLOOKUP(O609,BSFC!$A$2:$A$24,_xlfn.XLOOKUP(K609,BSFC!$B$2:$O$2,BSFC!$B$2:$O$24,,-1),,-1)</f>
        <v>360</v>
      </c>
      <c r="R609">
        <f t="shared" si="86"/>
        <v>1.5058044383333336</v>
      </c>
      <c r="S609">
        <f t="shared" si="90"/>
        <v>3.1188783304116362E-4</v>
      </c>
      <c r="T609">
        <f t="shared" si="91"/>
        <v>0.1122796198948189</v>
      </c>
      <c r="U609">
        <f t="shared" si="92"/>
        <v>83.69585685136849</v>
      </c>
    </row>
    <row r="610" spans="1:21">
      <c r="A610">
        <f t="shared" si="87"/>
        <v>609</v>
      </c>
      <c r="B610">
        <f t="shared" si="88"/>
        <v>13.411199999999999</v>
      </c>
      <c r="C610">
        <f>Specification!$G$29</f>
        <v>164.943378</v>
      </c>
      <c r="D610">
        <f>0.5*Specification!$K$4*Track!B610^2*Specification!$K$3*Specification!$K$2</f>
        <v>93.159842569492653</v>
      </c>
      <c r="E610">
        <v>8</v>
      </c>
      <c r="F610">
        <f>Specification!$C$23*9.81*SIN((E610*PI()/180))</f>
        <v>765.1893799696079</v>
      </c>
      <c r="G610" s="2">
        <f>IF(J610=1,VLOOKUP(K610,RPM!$E$2:$H$62,3,FALSE)-F610-E610-D610,IF(J610=2,VLOOKUP(K610,RPM!$H$2:$K$62,3,FALSE)-F610-E610-D610,IF(J610=3,VLOOKUP(K610,RPM!$K$2:$N$62,3,FALSE)-F610-E610-D610)))</f>
        <v>87.658651476647591</v>
      </c>
      <c r="H610" s="2">
        <f>IF(J610=1,Specification!$I$14,IF(J610=2,Specification!$I$15,IF(J610=3,Specification!$I$16)))</f>
        <v>580.58318951778165</v>
      </c>
      <c r="I610">
        <v>0</v>
      </c>
      <c r="J610">
        <v>2</v>
      </c>
      <c r="K610">
        <f>IF(J610=1,VLOOKUP(B610,RPM!$F$2:$H$62,3,TRUE),IF(J610=2,VLOOKUP(B610,RPM!$I$2:$K$62,3,TRUE),IF(J610=3,VLOOKUP(B610,RPM!$L$2:$N$62,3,TRUE))))</f>
        <v>6000</v>
      </c>
      <c r="L610">
        <f t="shared" si="89"/>
        <v>59.090128825183747</v>
      </c>
      <c r="M610">
        <f t="shared" si="93"/>
        <v>1.7549553976625454</v>
      </c>
      <c r="N610">
        <f>VLOOKUP(K610,RPM!$A$2:$D$62,4,FALSE)</f>
        <v>20.193166666666666</v>
      </c>
      <c r="O610">
        <f>VLOOKUP(K610,RPM!$A$2:$D$62,3,FALSE)</f>
        <v>17</v>
      </c>
      <c r="P610">
        <f t="shared" si="85"/>
        <v>15.058044383333334</v>
      </c>
      <c r="Q610" cm="1">
        <f t="array" ref="Q610">_xlfn.XLOOKUP(O610,BSFC!$A$2:$A$24,_xlfn.XLOOKUP(K610,BSFC!$B$2:$O$2,BSFC!$B$2:$O$24,,-1),,-1)</f>
        <v>360</v>
      </c>
      <c r="R610">
        <f t="shared" si="86"/>
        <v>1.5058044383333336</v>
      </c>
      <c r="S610">
        <f t="shared" si="90"/>
        <v>3.1188783304116362E-4</v>
      </c>
      <c r="T610">
        <f t="shared" si="91"/>
        <v>0.1122796198948189</v>
      </c>
      <c r="U610">
        <f t="shared" si="92"/>
        <v>83.80813647126331</v>
      </c>
    </row>
    <row r="611" spans="1:21">
      <c r="A611">
        <f t="shared" si="87"/>
        <v>610</v>
      </c>
      <c r="B611">
        <f t="shared" si="88"/>
        <v>13.411199999999999</v>
      </c>
      <c r="C611">
        <f>Specification!$G$29</f>
        <v>164.943378</v>
      </c>
      <c r="D611">
        <f>0.5*Specification!$K$4*Track!B611^2*Specification!$K$3*Specification!$K$2</f>
        <v>93.159842569492653</v>
      </c>
      <c r="E611">
        <v>8</v>
      </c>
      <c r="F611">
        <f>Specification!$C$23*9.81*SIN((E611*PI()/180))</f>
        <v>765.1893799696079</v>
      </c>
      <c r="G611" s="2">
        <f>IF(J611=1,VLOOKUP(K611,RPM!$E$2:$H$62,3,FALSE)-F611-E611-D611,IF(J611=2,VLOOKUP(K611,RPM!$H$2:$K$62,3,FALSE)-F611-E611-D611,IF(J611=3,VLOOKUP(K611,RPM!$K$2:$N$62,3,FALSE)-F611-E611-D611)))</f>
        <v>87.658651476647591</v>
      </c>
      <c r="H611" s="2">
        <f>IF(J611=1,Specification!$I$14,IF(J611=2,Specification!$I$15,IF(J611=3,Specification!$I$16)))</f>
        <v>580.58318951778165</v>
      </c>
      <c r="I611">
        <v>0</v>
      </c>
      <c r="J611">
        <v>2</v>
      </c>
      <c r="K611">
        <f>IF(J611=1,VLOOKUP(B611,RPM!$F$2:$H$62,3,TRUE),IF(J611=2,VLOOKUP(B611,RPM!$I$2:$K$62,3,TRUE),IF(J611=3,VLOOKUP(B611,RPM!$L$2:$N$62,3,TRUE))))</f>
        <v>6000</v>
      </c>
      <c r="L611">
        <f t="shared" si="89"/>
        <v>59.16469336825223</v>
      </c>
      <c r="M611">
        <f t="shared" si="93"/>
        <v>1.8954962323649369</v>
      </c>
      <c r="N611">
        <f>VLOOKUP(K611,RPM!$A$2:$D$62,4,FALSE)</f>
        <v>20.193166666666666</v>
      </c>
      <c r="O611">
        <f>VLOOKUP(K611,RPM!$A$2:$D$62,3,FALSE)</f>
        <v>17</v>
      </c>
      <c r="P611">
        <f t="shared" si="85"/>
        <v>15.058044383333334</v>
      </c>
      <c r="Q611" cm="1">
        <f t="array" ref="Q611">_xlfn.XLOOKUP(O611,BSFC!$A$2:$A$24,_xlfn.XLOOKUP(K611,BSFC!$B$2:$O$2,BSFC!$B$2:$O$24,,-1),,-1)</f>
        <v>360</v>
      </c>
      <c r="R611">
        <f t="shared" si="86"/>
        <v>1.5058044383333336</v>
      </c>
      <c r="S611">
        <f t="shared" si="90"/>
        <v>3.1188783304116362E-4</v>
      </c>
      <c r="T611">
        <f t="shared" si="91"/>
        <v>0.1122796198948189</v>
      </c>
      <c r="U611">
        <f t="shared" si="92"/>
        <v>83.920416091158131</v>
      </c>
    </row>
    <row r="612" spans="1:21">
      <c r="A612">
        <f t="shared" si="87"/>
        <v>611</v>
      </c>
      <c r="B612">
        <f t="shared" si="88"/>
        <v>13.411199999999999</v>
      </c>
      <c r="C612">
        <f>Specification!$G$29</f>
        <v>164.943378</v>
      </c>
      <c r="D612">
        <f>0.5*Specification!$K$4*Track!B612^2*Specification!$K$3*Specification!$K$2</f>
        <v>93.159842569492653</v>
      </c>
      <c r="E612">
        <v>8</v>
      </c>
      <c r="F612">
        <f>Specification!$C$23*9.81*SIN((E612*PI()/180))</f>
        <v>765.1893799696079</v>
      </c>
      <c r="G612" s="2">
        <f>IF(J612=1,VLOOKUP(K612,RPM!$E$2:$H$62,3,FALSE)-F612-E612-D612,IF(J612=2,VLOOKUP(K612,RPM!$H$2:$K$62,3,FALSE)-F612-E612-D612,IF(J612=3,VLOOKUP(K612,RPM!$K$2:$N$62,3,FALSE)-F612-E612-D612)))</f>
        <v>87.658651476647591</v>
      </c>
      <c r="H612" s="2">
        <f>IF(J612=1,Specification!$I$14,IF(J612=2,Specification!$I$15,IF(J612=3,Specification!$I$16)))</f>
        <v>580.58318951778165</v>
      </c>
      <c r="I612">
        <v>0</v>
      </c>
      <c r="J612">
        <v>2</v>
      </c>
      <c r="K612">
        <f>IF(J612=1,VLOOKUP(B612,RPM!$F$2:$H$62,3,TRUE),IF(J612=2,VLOOKUP(B612,RPM!$I$2:$K$62,3,TRUE),IF(J612=3,VLOOKUP(B612,RPM!$L$2:$N$62,3,TRUE))))</f>
        <v>6000</v>
      </c>
      <c r="L612">
        <f t="shared" si="89"/>
        <v>59.239257911320713</v>
      </c>
      <c r="M612">
        <f t="shared" si="93"/>
        <v>2.0360370670673285</v>
      </c>
      <c r="N612">
        <f>VLOOKUP(K612,RPM!$A$2:$D$62,4,FALSE)</f>
        <v>20.193166666666666</v>
      </c>
      <c r="O612">
        <f>VLOOKUP(K612,RPM!$A$2:$D$62,3,FALSE)</f>
        <v>17</v>
      </c>
      <c r="P612">
        <f t="shared" si="85"/>
        <v>15.058044383333334</v>
      </c>
      <c r="Q612" cm="1">
        <f t="array" ref="Q612">_xlfn.XLOOKUP(O612,BSFC!$A$2:$A$24,_xlfn.XLOOKUP(K612,BSFC!$B$2:$O$2,BSFC!$B$2:$O$24,,-1),,-1)</f>
        <v>360</v>
      </c>
      <c r="R612">
        <f t="shared" si="86"/>
        <v>1.5058044383333336</v>
      </c>
      <c r="S612">
        <f t="shared" si="90"/>
        <v>3.1188783304116362E-4</v>
      </c>
      <c r="T612">
        <f t="shared" si="91"/>
        <v>0.1122796198948189</v>
      </c>
      <c r="U612">
        <f t="shared" si="92"/>
        <v>84.032695711052952</v>
      </c>
    </row>
    <row r="613" spans="1:21">
      <c r="A613">
        <f t="shared" si="87"/>
        <v>612</v>
      </c>
      <c r="B613">
        <f t="shared" si="88"/>
        <v>13.411199999999999</v>
      </c>
      <c r="C613">
        <f>Specification!$G$29</f>
        <v>164.943378</v>
      </c>
      <c r="D613">
        <f>0.5*Specification!$K$4*Track!B613^2*Specification!$K$3*Specification!$K$2</f>
        <v>93.159842569492653</v>
      </c>
      <c r="E613">
        <v>7</v>
      </c>
      <c r="F613">
        <f>Specification!$C$23*9.81*SIN((E613*PI()/180))</f>
        <v>670.05137252956831</v>
      </c>
      <c r="G613" s="2">
        <f>IF(J613=1,VLOOKUP(K613,RPM!$E$2:$H$62,3,FALSE)-F613-E613-D613,IF(J613=2,VLOOKUP(K613,RPM!$H$2:$K$62,3,FALSE)-F613-E613-D613,IF(J613=3,VLOOKUP(K613,RPM!$K$2:$N$62,3,FALSE)-F613-E613-D613)))</f>
        <v>183.79665891668719</v>
      </c>
      <c r="H613" s="2">
        <f>IF(J613=1,Specification!$I$14,IF(J613=2,Specification!$I$15,IF(J613=3,Specification!$I$16)))</f>
        <v>580.58318951778165</v>
      </c>
      <c r="I613">
        <v>0</v>
      </c>
      <c r="J613">
        <v>2</v>
      </c>
      <c r="K613">
        <f>IF(J613=1,VLOOKUP(B613,RPM!$F$2:$H$62,3,TRUE),IF(J613=2,VLOOKUP(B613,RPM!$I$2:$K$62,3,TRUE),IF(J613=3,VLOOKUP(B613,RPM!$L$2:$N$62,3,TRUE))))</f>
        <v>6000</v>
      </c>
      <c r="L613">
        <f t="shared" si="89"/>
        <v>59.313822454389197</v>
      </c>
      <c r="M613">
        <f t="shared" si="93"/>
        <v>2.1588216279702332</v>
      </c>
      <c r="N613">
        <f>VLOOKUP(K613,RPM!$A$2:$D$62,4,FALSE)</f>
        <v>20.193166666666666</v>
      </c>
      <c r="O613">
        <f>VLOOKUP(K613,RPM!$A$2:$D$62,3,FALSE)</f>
        <v>17</v>
      </c>
      <c r="P613">
        <f t="shared" si="85"/>
        <v>15.058044383333334</v>
      </c>
      <c r="Q613" cm="1">
        <f t="array" ref="Q613">_xlfn.XLOOKUP(O613,BSFC!$A$2:$A$24,_xlfn.XLOOKUP(K613,BSFC!$B$2:$O$2,BSFC!$B$2:$O$24,,-1),,-1)</f>
        <v>360</v>
      </c>
      <c r="R613">
        <f t="shared" si="86"/>
        <v>1.5058044383333336</v>
      </c>
      <c r="S613">
        <f t="shared" si="90"/>
        <v>3.1188783304116362E-4</v>
      </c>
      <c r="T613">
        <f t="shared" si="91"/>
        <v>0.1122796198948189</v>
      </c>
      <c r="U613">
        <f t="shared" si="92"/>
        <v>84.144975330947773</v>
      </c>
    </row>
    <row r="614" spans="1:21">
      <c r="A614">
        <f t="shared" si="87"/>
        <v>613</v>
      </c>
      <c r="B614">
        <f t="shared" si="88"/>
        <v>13.411199999999999</v>
      </c>
      <c r="C614">
        <f>Specification!$G$29</f>
        <v>164.943378</v>
      </c>
      <c r="D614">
        <f>0.5*Specification!$K$4*Track!B614^2*Specification!$K$3*Specification!$K$2</f>
        <v>93.159842569492653</v>
      </c>
      <c r="E614">
        <v>6</v>
      </c>
      <c r="F614">
        <f>Specification!$C$23*9.81*SIN((E614*PI()/180))</f>
        <v>574.70926095052266</v>
      </c>
      <c r="G614" s="2">
        <f>IF(J614=1,VLOOKUP(K614,RPM!$E$2:$H$62,3,FALSE)-F614-E614-D614,IF(J614=2,VLOOKUP(K614,RPM!$H$2:$K$62,3,FALSE)-F614-E614-D614,IF(J614=3,VLOOKUP(K614,RPM!$K$2:$N$62,3,FALSE)-F614-E614-D614)))</f>
        <v>280.13877049573284</v>
      </c>
      <c r="H614" s="2">
        <f>IF(J614=1,Specification!$I$14,IF(J614=2,Specification!$I$15,IF(J614=3,Specification!$I$16)))</f>
        <v>580.58318951778165</v>
      </c>
      <c r="I614">
        <v>0</v>
      </c>
      <c r="J614">
        <v>2</v>
      </c>
      <c r="K614">
        <f>IF(J614=1,VLOOKUP(B614,RPM!$F$2:$H$62,3,TRUE),IF(J614=2,VLOOKUP(B614,RPM!$I$2:$K$62,3,TRUE),IF(J614=3,VLOOKUP(B614,RPM!$L$2:$N$62,3,TRUE))))</f>
        <v>6000</v>
      </c>
      <c r="L614">
        <f t="shared" si="89"/>
        <v>59.38838699745768</v>
      </c>
      <c r="M614">
        <f t="shared" si="93"/>
        <v>2.2639258632359098</v>
      </c>
      <c r="N614">
        <f>VLOOKUP(K614,RPM!$A$2:$D$62,4,FALSE)</f>
        <v>20.193166666666666</v>
      </c>
      <c r="O614">
        <f>VLOOKUP(K614,RPM!$A$2:$D$62,3,FALSE)</f>
        <v>17</v>
      </c>
      <c r="P614">
        <f t="shared" si="85"/>
        <v>15.058044383333334</v>
      </c>
      <c r="Q614" cm="1">
        <f t="array" ref="Q614">_xlfn.XLOOKUP(O614,BSFC!$A$2:$A$24,_xlfn.XLOOKUP(K614,BSFC!$B$2:$O$2,BSFC!$B$2:$O$24,,-1),,-1)</f>
        <v>360</v>
      </c>
      <c r="R614">
        <f t="shared" si="86"/>
        <v>1.5058044383333336</v>
      </c>
      <c r="S614">
        <f t="shared" si="90"/>
        <v>3.1188783304116362E-4</v>
      </c>
      <c r="T614">
        <f t="shared" si="91"/>
        <v>0.1122796198948189</v>
      </c>
      <c r="U614">
        <f t="shared" si="92"/>
        <v>84.257254950842594</v>
      </c>
    </row>
    <row r="615" spans="1:21">
      <c r="A615">
        <f t="shared" si="87"/>
        <v>614</v>
      </c>
      <c r="B615">
        <f t="shared" si="88"/>
        <v>13.411199999999999</v>
      </c>
      <c r="C615">
        <f>Specification!$G$29</f>
        <v>164.943378</v>
      </c>
      <c r="D615">
        <f>0.5*Specification!$K$4*Track!B615^2*Specification!$K$3*Specification!$K$2</f>
        <v>93.159842569492653</v>
      </c>
      <c r="E615">
        <v>5</v>
      </c>
      <c r="F615">
        <f>Specification!$C$23*9.81*SIN((E615*PI()/180))</f>
        <v>479.192087363258</v>
      </c>
      <c r="G615" s="2">
        <f>IF(J615=1,VLOOKUP(K615,RPM!$E$2:$H$62,3,FALSE)-F615-E615-D615,IF(J615=2,VLOOKUP(K615,RPM!$H$2:$K$62,3,FALSE)-F615-E615-D615,IF(J615=3,VLOOKUP(K615,RPM!$K$2:$N$62,3,FALSE)-F615-E615-D615)))</f>
        <v>376.65594408299751</v>
      </c>
      <c r="H615" s="2">
        <f>IF(J615=1,Specification!$I$14,IF(J615=2,Specification!$I$15,IF(J615=3,Specification!$I$16)))</f>
        <v>580.58318951778165</v>
      </c>
      <c r="I615">
        <v>0</v>
      </c>
      <c r="J615">
        <v>2</v>
      </c>
      <c r="K615">
        <f>IF(J615=1,VLOOKUP(B615,RPM!$F$2:$H$62,3,TRUE),IF(J615=2,VLOOKUP(B615,RPM!$I$2:$K$62,3,TRUE),IF(J615=3,VLOOKUP(B615,RPM!$L$2:$N$62,3,TRUE))))</f>
        <v>6000</v>
      </c>
      <c r="L615">
        <f t="shared" si="89"/>
        <v>59.462951540526163</v>
      </c>
      <c r="M615">
        <f t="shared" si="93"/>
        <v>2.3514145267618338</v>
      </c>
      <c r="N615">
        <f>VLOOKUP(K615,RPM!$A$2:$D$62,4,FALSE)</f>
        <v>20.193166666666666</v>
      </c>
      <c r="O615">
        <f>VLOOKUP(K615,RPM!$A$2:$D$62,3,FALSE)</f>
        <v>17</v>
      </c>
      <c r="P615">
        <f t="shared" si="85"/>
        <v>15.058044383333334</v>
      </c>
      <c r="Q615" cm="1">
        <f t="array" ref="Q615">_xlfn.XLOOKUP(O615,BSFC!$A$2:$A$24,_xlfn.XLOOKUP(K615,BSFC!$B$2:$O$2,BSFC!$B$2:$O$24,,-1),,-1)</f>
        <v>360</v>
      </c>
      <c r="R615">
        <f t="shared" si="86"/>
        <v>1.5058044383333336</v>
      </c>
      <c r="S615">
        <f t="shared" si="90"/>
        <v>3.1188783304116362E-4</v>
      </c>
      <c r="T615">
        <f t="shared" si="91"/>
        <v>0.1122796198948189</v>
      </c>
      <c r="U615">
        <f t="shared" si="92"/>
        <v>84.369534570737414</v>
      </c>
    </row>
    <row r="616" spans="1:21">
      <c r="A616">
        <f t="shared" si="87"/>
        <v>615</v>
      </c>
      <c r="B616">
        <f t="shared" si="88"/>
        <v>13.411199999999999</v>
      </c>
      <c r="C616">
        <f>Specification!$G$29</f>
        <v>164.943378</v>
      </c>
      <c r="D616">
        <f>0.5*Specification!$K$4*Track!B616^2*Specification!$K$3*Specification!$K$2</f>
        <v>93.159842569492653</v>
      </c>
      <c r="E616">
        <v>4</v>
      </c>
      <c r="F616">
        <f>Specification!$C$23*9.81*SIN((E616*PI()/180))</f>
        <v>383.52894722414453</v>
      </c>
      <c r="G616" s="2">
        <f>IF(J616=1,VLOOKUP(K616,RPM!$E$2:$H$62,3,FALSE)-F616-E616-D616,IF(J616=2,VLOOKUP(K616,RPM!$H$2:$K$62,3,FALSE)-F616-E616-D616,IF(J616=3,VLOOKUP(K616,RPM!$K$2:$N$62,3,FALSE)-F616-E616-D616)))</f>
        <v>142.22223382841003</v>
      </c>
      <c r="H616" s="2">
        <f>IF(J616=1,Specification!$I$14,IF(J616=2,Specification!$I$15,IF(J616=3,Specification!$I$16)))</f>
        <v>578.8367922628039</v>
      </c>
      <c r="I616">
        <v>0</v>
      </c>
      <c r="J616">
        <v>3</v>
      </c>
      <c r="K616">
        <f>IF(J616=1,VLOOKUP(B616,RPM!$F$2:$H$62,3,TRUE),IF(J616=2,VLOOKUP(B616,RPM!$I$2:$K$62,3,TRUE),IF(J616=3,VLOOKUP(B616,RPM!$L$2:$N$62,3,TRUE))))</f>
        <v>4200</v>
      </c>
      <c r="L616">
        <f t="shared" si="89"/>
        <v>59.537516083594646</v>
      </c>
      <c r="M616">
        <f t="shared" si="93"/>
        <v>2.4213413387053442</v>
      </c>
      <c r="N616">
        <f>VLOOKUP(K616,RPM!$A$2:$D$62,4,FALSE)</f>
        <v>18.835642857142858</v>
      </c>
      <c r="O616">
        <f>VLOOKUP(K616,RPM!$A$2:$D$62,3,FALSE)</f>
        <v>11.1</v>
      </c>
      <c r="P616">
        <f t="shared" si="85"/>
        <v>14.045738878571429</v>
      </c>
      <c r="Q616" cm="1">
        <f t="array" ref="Q616">_xlfn.XLOOKUP(O616,BSFC!$A$2:$A$24,_xlfn.XLOOKUP(K616,BSFC!$B$2:$O$2,BSFC!$B$2:$O$24,,-1),,-1)</f>
        <v>340</v>
      </c>
      <c r="R616">
        <f t="shared" si="86"/>
        <v>1.3265420051984127</v>
      </c>
      <c r="S616">
        <f t="shared" si="90"/>
        <v>2.9092058376108538E-4</v>
      </c>
      <c r="T616">
        <f t="shared" si="91"/>
        <v>9.8912998478769026E-2</v>
      </c>
      <c r="U616">
        <f t="shared" si="92"/>
        <v>84.468447569216181</v>
      </c>
    </row>
    <row r="617" spans="1:21">
      <c r="A617">
        <f t="shared" si="87"/>
        <v>616</v>
      </c>
      <c r="B617">
        <f t="shared" si="88"/>
        <v>13.411199999999999</v>
      </c>
      <c r="C617">
        <f>Specification!$G$29</f>
        <v>164.943378</v>
      </c>
      <c r="D617">
        <f>0.5*Specification!$K$4*Track!B617^2*Specification!$K$3*Specification!$K$2</f>
        <v>93.159842569492653</v>
      </c>
      <c r="E617">
        <v>3</v>
      </c>
      <c r="F617">
        <f>Specification!$C$23*9.81*SIN((E617*PI()/180))</f>
        <v>287.74898045237813</v>
      </c>
      <c r="G617" s="2">
        <f>IF(J617=1,VLOOKUP(K617,RPM!$E$2:$H$62,3,FALSE)-F617-E617-D617,IF(J617=2,VLOOKUP(K617,RPM!$H$2:$K$62,3,FALSE)-F617-E617-D617,IF(J617=3,VLOOKUP(K617,RPM!$K$2:$N$62,3,FALSE)-F617-E617-D617)))</f>
        <v>239.00220060017642</v>
      </c>
      <c r="H617" s="2">
        <f>IF(J617=1,Specification!$I$14,IF(J617=2,Specification!$I$15,IF(J617=3,Specification!$I$16)))</f>
        <v>578.8367922628039</v>
      </c>
      <c r="I617">
        <v>0</v>
      </c>
      <c r="J617">
        <v>3</v>
      </c>
      <c r="K617">
        <f>IF(J617=1,VLOOKUP(B617,RPM!$F$2:$H$62,3,TRUE),IF(J617=2,VLOOKUP(B617,RPM!$I$2:$K$62,3,TRUE),IF(J617=3,VLOOKUP(B617,RPM!$L$2:$N$62,3,TRUE))))</f>
        <v>4200</v>
      </c>
      <c r="L617">
        <f t="shared" si="89"/>
        <v>59.612080626663129</v>
      </c>
      <c r="M617">
        <f t="shared" si="93"/>
        <v>2.4737491179883855</v>
      </c>
      <c r="N617">
        <f>VLOOKUP(K617,RPM!$A$2:$D$62,4,FALSE)</f>
        <v>18.835642857142858</v>
      </c>
      <c r="O617">
        <f>VLOOKUP(K617,RPM!$A$2:$D$62,3,FALSE)</f>
        <v>11.1</v>
      </c>
      <c r="P617">
        <f t="shared" si="85"/>
        <v>14.045738878571429</v>
      </c>
      <c r="Q617" cm="1">
        <f t="array" ref="Q617">_xlfn.XLOOKUP(O617,BSFC!$A$2:$A$24,_xlfn.XLOOKUP(K617,BSFC!$B$2:$O$2,BSFC!$B$2:$O$24,,-1),,-1)</f>
        <v>340</v>
      </c>
      <c r="R617">
        <f t="shared" si="86"/>
        <v>1.3265420051984127</v>
      </c>
      <c r="S617">
        <f t="shared" si="90"/>
        <v>2.9092058376108538E-4</v>
      </c>
      <c r="T617">
        <f t="shared" si="91"/>
        <v>9.8912998478769026E-2</v>
      </c>
      <c r="U617">
        <f t="shared" si="92"/>
        <v>84.567360567694948</v>
      </c>
    </row>
    <row r="618" spans="1:21">
      <c r="A618">
        <f t="shared" si="87"/>
        <v>617</v>
      </c>
      <c r="B618">
        <f t="shared" si="88"/>
        <v>13.411199999999999</v>
      </c>
      <c r="C618">
        <f>Specification!$G$29</f>
        <v>164.943378</v>
      </c>
      <c r="D618">
        <f>0.5*Specification!$K$4*Track!B618^2*Specification!$K$3*Specification!$K$2</f>
        <v>93.159842569492653</v>
      </c>
      <c r="E618">
        <v>2</v>
      </c>
      <c r="F618">
        <f>Specification!$C$23*9.81*SIN((E618*PI()/180))</f>
        <v>191.88136255367905</v>
      </c>
      <c r="G618" s="2">
        <f>IF(J618=1,VLOOKUP(K618,RPM!$E$2:$H$62,3,FALSE)-F618-E618-D618,IF(J618=2,VLOOKUP(K618,RPM!$H$2:$K$62,3,FALSE)-F618-E618-D618,IF(J618=3,VLOOKUP(K618,RPM!$K$2:$N$62,3,FALSE)-F618-E618-D618)))</f>
        <v>335.86981849887547</v>
      </c>
      <c r="H618" s="2">
        <f>IF(J618=1,Specification!$I$14,IF(J618=2,Specification!$I$15,IF(J618=3,Specification!$I$16)))</f>
        <v>578.8367922628039</v>
      </c>
      <c r="I618">
        <v>0</v>
      </c>
      <c r="J618">
        <v>3</v>
      </c>
      <c r="K618">
        <f>IF(J618=1,VLOOKUP(B618,RPM!$F$2:$H$62,3,TRUE),IF(J618=2,VLOOKUP(B618,RPM!$I$2:$K$62,3,TRUE),IF(J618=3,VLOOKUP(B618,RPM!$L$2:$N$62,3,TRUE))))</f>
        <v>4200</v>
      </c>
      <c r="L618">
        <f t="shared" si="89"/>
        <v>59.686645169731612</v>
      </c>
      <c r="M618">
        <f t="shared" si="93"/>
        <v>2.5086698874801332</v>
      </c>
      <c r="N618">
        <f>VLOOKUP(K618,RPM!$A$2:$D$62,4,FALSE)</f>
        <v>18.835642857142858</v>
      </c>
      <c r="O618">
        <f>VLOOKUP(K618,RPM!$A$2:$D$62,3,FALSE)</f>
        <v>11.1</v>
      </c>
      <c r="P618">
        <f t="shared" si="85"/>
        <v>14.045738878571429</v>
      </c>
      <c r="Q618" cm="1">
        <f t="array" ref="Q618">_xlfn.XLOOKUP(O618,BSFC!$A$2:$A$24,_xlfn.XLOOKUP(K618,BSFC!$B$2:$O$2,BSFC!$B$2:$O$24,,-1),,-1)</f>
        <v>340</v>
      </c>
      <c r="R618">
        <f t="shared" si="86"/>
        <v>1.3265420051984127</v>
      </c>
      <c r="S618">
        <f t="shared" si="90"/>
        <v>2.9092058376108538E-4</v>
      </c>
      <c r="T618">
        <f t="shared" si="91"/>
        <v>9.8912998478769026E-2</v>
      </c>
      <c r="U618">
        <f t="shared" si="92"/>
        <v>84.666273566173714</v>
      </c>
    </row>
    <row r="619" spans="1:21">
      <c r="A619">
        <f t="shared" si="87"/>
        <v>618</v>
      </c>
      <c r="B619">
        <f t="shared" si="88"/>
        <v>13.411199999999999</v>
      </c>
      <c r="C619">
        <f>Specification!$G$29</f>
        <v>164.943378</v>
      </c>
      <c r="D619">
        <f>0.5*Specification!$K$4*Track!B619^2*Specification!$K$3*Specification!$K$2</f>
        <v>93.159842569492653</v>
      </c>
      <c r="E619">
        <v>1</v>
      </c>
      <c r="F619">
        <f>Specification!$C$23*9.81*SIN((E619*PI()/180))</f>
        <v>95.955295733149597</v>
      </c>
      <c r="G619" s="2">
        <f>IF(J619=1,VLOOKUP(K619,RPM!$E$2:$H$62,3,FALSE)-F619-E619-D619,IF(J619=2,VLOOKUP(K619,RPM!$H$2:$K$62,3,FALSE)-F619-E619-D619,IF(J619=3,VLOOKUP(K619,RPM!$K$2:$N$62,3,FALSE)-F619-E619-D619)))</f>
        <v>432.79588531940499</v>
      </c>
      <c r="H619" s="2">
        <f>IF(J619=1,Specification!$I$14,IF(J619=2,Specification!$I$15,IF(J619=3,Specification!$I$16)))</f>
        <v>578.8367922628039</v>
      </c>
      <c r="I619">
        <v>0</v>
      </c>
      <c r="J619">
        <v>3</v>
      </c>
      <c r="K619">
        <f>IF(J619=1,VLOOKUP(B619,RPM!$F$2:$H$62,3,TRUE),IF(J619=2,VLOOKUP(B619,RPM!$I$2:$K$62,3,TRUE),IF(J619=3,VLOOKUP(B619,RPM!$L$2:$N$62,3,TRUE))))</f>
        <v>4200</v>
      </c>
      <c r="L619">
        <f t="shared" si="89"/>
        <v>59.761209712800095</v>
      </c>
      <c r="M619">
        <f t="shared" si="93"/>
        <v>2.5261249524083507</v>
      </c>
      <c r="N619">
        <f>VLOOKUP(K619,RPM!$A$2:$D$62,4,FALSE)</f>
        <v>18.835642857142858</v>
      </c>
      <c r="O619">
        <f>VLOOKUP(K619,RPM!$A$2:$D$62,3,FALSE)</f>
        <v>11.1</v>
      </c>
      <c r="P619">
        <f t="shared" si="85"/>
        <v>14.045738878571429</v>
      </c>
      <c r="Q619" cm="1">
        <f t="array" ref="Q619">_xlfn.XLOOKUP(O619,BSFC!$A$2:$A$24,_xlfn.XLOOKUP(K619,BSFC!$B$2:$O$2,BSFC!$B$2:$O$24,,-1),,-1)</f>
        <v>340</v>
      </c>
      <c r="R619">
        <f t="shared" si="86"/>
        <v>1.3265420051984127</v>
      </c>
      <c r="S619">
        <f t="shared" si="90"/>
        <v>2.9092058376108538E-4</v>
      </c>
      <c r="T619">
        <f t="shared" si="91"/>
        <v>9.8912998478769026E-2</v>
      </c>
      <c r="U619">
        <f t="shared" si="92"/>
        <v>84.765186564652481</v>
      </c>
    </row>
    <row r="620" spans="1:21">
      <c r="A620">
        <f t="shared" si="87"/>
        <v>619</v>
      </c>
      <c r="B620">
        <f t="shared" si="88"/>
        <v>13.411199999999999</v>
      </c>
      <c r="C620">
        <f>Specification!$G$29</f>
        <v>164.943378</v>
      </c>
      <c r="D620">
        <f>0.5*Specification!$K$4*Track!B620^2*Specification!$K$3*Specification!$K$2</f>
        <v>93.159842569492653</v>
      </c>
      <c r="E620">
        <v>0</v>
      </c>
      <c r="F620">
        <f>Specification!$C$23*9.81*SIN((E620*PI()/180))</f>
        <v>0</v>
      </c>
      <c r="G620" s="2">
        <f>IF(J620=1,VLOOKUP(K620,RPM!$E$2:$H$62,3,FALSE)-F620-E620-D620,IF(J620=2,VLOOKUP(K620,RPM!$H$2:$K$62,3,FALSE)-F620-E620-D620,IF(J620=3,VLOOKUP(K620,RPM!$K$2:$N$62,3,FALSE)-F620-E620-D620)))</f>
        <v>529.75118105255456</v>
      </c>
      <c r="H620" s="2">
        <f>IF(J620=1,Specification!$I$14,IF(J620=2,Specification!$I$15,IF(J620=3,Specification!$I$16)))</f>
        <v>578.8367922628039</v>
      </c>
      <c r="I620">
        <v>0</v>
      </c>
      <c r="J620">
        <v>3</v>
      </c>
      <c r="K620">
        <f>IF(J620=1,VLOOKUP(B620,RPM!$F$2:$H$62,3,TRUE),IF(J620=2,VLOOKUP(B620,RPM!$I$2:$K$62,3,TRUE),IF(J620=3,VLOOKUP(B620,RPM!$L$2:$N$62,3,TRUE))))</f>
        <v>4200</v>
      </c>
      <c r="L620">
        <f t="shared" si="89"/>
        <v>59.835774255868579</v>
      </c>
      <c r="M620">
        <f t="shared" si="93"/>
        <v>2.5261249524083507</v>
      </c>
      <c r="N620">
        <f>VLOOKUP(K620,RPM!$A$2:$D$62,4,FALSE)</f>
        <v>18.835642857142858</v>
      </c>
      <c r="O620">
        <f>VLOOKUP(K620,RPM!$A$2:$D$62,3,FALSE)</f>
        <v>11.1</v>
      </c>
      <c r="P620">
        <f t="shared" si="85"/>
        <v>14.045738878571429</v>
      </c>
      <c r="Q620" cm="1">
        <f t="array" ref="Q620">_xlfn.XLOOKUP(O620,BSFC!$A$2:$A$24,_xlfn.XLOOKUP(K620,BSFC!$B$2:$O$2,BSFC!$B$2:$O$24,,-1),,-1)</f>
        <v>340</v>
      </c>
      <c r="R620">
        <f t="shared" si="86"/>
        <v>1.3265420051984127</v>
      </c>
      <c r="S620">
        <f t="shared" si="90"/>
        <v>2.9092058376108538E-4</v>
      </c>
      <c r="T620">
        <f t="shared" si="91"/>
        <v>9.8912998478769026E-2</v>
      </c>
      <c r="U620">
        <f t="shared" si="92"/>
        <v>84.864099563131248</v>
      </c>
    </row>
    <row r="621" spans="1:21">
      <c r="A621">
        <f t="shared" si="87"/>
        <v>620</v>
      </c>
      <c r="B621">
        <f t="shared" si="88"/>
        <v>13.411199999999999</v>
      </c>
      <c r="C621">
        <f>Specification!$G$29</f>
        <v>164.943378</v>
      </c>
      <c r="D621">
        <f>0.5*Specification!$K$4*Track!B621^2*Specification!$K$3*Specification!$K$2</f>
        <v>93.159842569492653</v>
      </c>
      <c r="E621">
        <v>0</v>
      </c>
      <c r="F621">
        <f>Specification!$C$23*9.81*SIN((E621*PI()/180))</f>
        <v>0</v>
      </c>
      <c r="G621" s="2">
        <f>IF(J621=1,VLOOKUP(K621,RPM!$E$2:$H$62,3,FALSE)-F621-E621-D621,IF(J621=2,VLOOKUP(K621,RPM!$H$2:$K$62,3,FALSE)-F621-E621-D621,IF(J621=3,VLOOKUP(K621,RPM!$K$2:$N$62,3,FALSE)-F621-E621-D621)))</f>
        <v>529.75118105255456</v>
      </c>
      <c r="H621" s="2">
        <f>IF(J621=1,Specification!$I$14,IF(J621=2,Specification!$I$15,IF(J621=3,Specification!$I$16)))</f>
        <v>578.8367922628039</v>
      </c>
      <c r="I621">
        <v>0</v>
      </c>
      <c r="J621">
        <v>3</v>
      </c>
      <c r="K621">
        <f>IF(J621=1,VLOOKUP(B621,RPM!$F$2:$H$62,3,TRUE),IF(J621=2,VLOOKUP(B621,RPM!$I$2:$K$62,3,TRUE),IF(J621=3,VLOOKUP(B621,RPM!$L$2:$N$62,3,TRUE))))</f>
        <v>4200</v>
      </c>
      <c r="L621">
        <f t="shared" si="89"/>
        <v>59.910338798937062</v>
      </c>
      <c r="M621">
        <f t="shared" si="93"/>
        <v>2.5261249524083507</v>
      </c>
      <c r="N621">
        <f>VLOOKUP(K621,RPM!$A$2:$D$62,4,FALSE)</f>
        <v>18.835642857142858</v>
      </c>
      <c r="O621">
        <f>VLOOKUP(K621,RPM!$A$2:$D$62,3,FALSE)</f>
        <v>11.1</v>
      </c>
      <c r="P621">
        <f t="shared" si="85"/>
        <v>14.045738878571429</v>
      </c>
      <c r="Q621" cm="1">
        <f t="array" ref="Q621">_xlfn.XLOOKUP(O621,BSFC!$A$2:$A$24,_xlfn.XLOOKUP(K621,BSFC!$B$2:$O$2,BSFC!$B$2:$O$24,,-1),,-1)</f>
        <v>340</v>
      </c>
      <c r="R621">
        <f t="shared" si="86"/>
        <v>1.3265420051984127</v>
      </c>
      <c r="S621">
        <f t="shared" si="90"/>
        <v>2.9092058376108538E-4</v>
      </c>
      <c r="T621">
        <f t="shared" si="91"/>
        <v>9.8912998478769026E-2</v>
      </c>
      <c r="U621">
        <f t="shared" si="92"/>
        <v>84.963012561610014</v>
      </c>
    </row>
    <row r="622" spans="1:21">
      <c r="A622">
        <f t="shared" si="87"/>
        <v>621</v>
      </c>
      <c r="B622">
        <f t="shared" si="88"/>
        <v>13.411199999999999</v>
      </c>
      <c r="C622">
        <f>Specification!$G$29</f>
        <v>164.943378</v>
      </c>
      <c r="D622">
        <f>0.5*Specification!$K$4*Track!B622^2*Specification!$K$3*Specification!$K$2</f>
        <v>93.159842569492653</v>
      </c>
      <c r="E622">
        <v>0</v>
      </c>
      <c r="F622">
        <f>Specification!$C$23*9.81*SIN((E622*PI()/180))</f>
        <v>0</v>
      </c>
      <c r="G622" s="2">
        <f>IF(J622=1,VLOOKUP(K622,RPM!$E$2:$H$62,3,FALSE)-F622-E622-D622,IF(J622=2,VLOOKUP(K622,RPM!$H$2:$K$62,3,FALSE)-F622-E622-D622,IF(J622=3,VLOOKUP(K622,RPM!$K$2:$N$62,3,FALSE)-F622-E622-D622)))</f>
        <v>529.75118105255456</v>
      </c>
      <c r="H622" s="2">
        <f>IF(J622=1,Specification!$I$14,IF(J622=2,Specification!$I$15,IF(J622=3,Specification!$I$16)))</f>
        <v>578.8367922628039</v>
      </c>
      <c r="I622">
        <v>0</v>
      </c>
      <c r="J622">
        <v>3</v>
      </c>
      <c r="K622">
        <f>IF(J622=1,VLOOKUP(B622,RPM!$F$2:$H$62,3,TRUE),IF(J622=2,VLOOKUP(B622,RPM!$I$2:$K$62,3,TRUE),IF(J622=3,VLOOKUP(B622,RPM!$L$2:$N$62,3,TRUE))))</f>
        <v>4200</v>
      </c>
      <c r="L622">
        <f t="shared" si="89"/>
        <v>59.984903342005545</v>
      </c>
      <c r="M622">
        <f t="shared" si="93"/>
        <v>2.5261249524083507</v>
      </c>
      <c r="N622">
        <f>VLOOKUP(K622,RPM!$A$2:$D$62,4,FALSE)</f>
        <v>18.835642857142858</v>
      </c>
      <c r="O622">
        <f>VLOOKUP(K622,RPM!$A$2:$D$62,3,FALSE)</f>
        <v>11.1</v>
      </c>
      <c r="P622">
        <f t="shared" si="85"/>
        <v>14.045738878571429</v>
      </c>
      <c r="Q622" cm="1">
        <f t="array" ref="Q622">_xlfn.XLOOKUP(O622,BSFC!$A$2:$A$24,_xlfn.XLOOKUP(K622,BSFC!$B$2:$O$2,BSFC!$B$2:$O$24,,-1),,-1)</f>
        <v>340</v>
      </c>
      <c r="R622">
        <f t="shared" si="86"/>
        <v>1.3265420051984127</v>
      </c>
      <c r="S622">
        <f t="shared" si="90"/>
        <v>2.9092058376108538E-4</v>
      </c>
      <c r="T622">
        <f t="shared" si="91"/>
        <v>9.8912998478769026E-2</v>
      </c>
      <c r="U622">
        <f t="shared" si="92"/>
        <v>85.061925560088781</v>
      </c>
    </row>
    <row r="623" spans="1:21">
      <c r="A623">
        <f t="shared" si="87"/>
        <v>622</v>
      </c>
      <c r="B623">
        <f t="shared" si="88"/>
        <v>13.411199999999999</v>
      </c>
      <c r="C623">
        <f>Specification!$G$29</f>
        <v>164.943378</v>
      </c>
      <c r="D623">
        <f>0.5*Specification!$K$4*Track!B623^2*Specification!$K$3*Specification!$K$2</f>
        <v>93.159842569492653</v>
      </c>
      <c r="E623">
        <v>0</v>
      </c>
      <c r="F623">
        <f>Specification!$C$23*9.81*SIN((E623*PI()/180))</f>
        <v>0</v>
      </c>
      <c r="G623" s="2">
        <f>IF(J623=1,VLOOKUP(K623,RPM!$E$2:$H$62,3,FALSE)-F623-E623-D623,IF(J623=2,VLOOKUP(K623,RPM!$H$2:$K$62,3,FALSE)-F623-E623-D623,IF(J623=3,VLOOKUP(K623,RPM!$K$2:$N$62,3,FALSE)-F623-E623-D623)))</f>
        <v>529.75118105255456</v>
      </c>
      <c r="H623" s="2">
        <f>IF(J623=1,Specification!$I$14,IF(J623=2,Specification!$I$15,IF(J623=3,Specification!$I$16)))</f>
        <v>578.8367922628039</v>
      </c>
      <c r="I623">
        <v>0</v>
      </c>
      <c r="J623">
        <v>3</v>
      </c>
      <c r="K623">
        <f>IF(J623=1,VLOOKUP(B623,RPM!$F$2:$H$62,3,TRUE),IF(J623=2,VLOOKUP(B623,RPM!$I$2:$K$62,3,TRUE),IF(J623=3,VLOOKUP(B623,RPM!$L$2:$N$62,3,TRUE))))</f>
        <v>4200</v>
      </c>
      <c r="L623">
        <f t="shared" si="89"/>
        <v>60.059467885074028</v>
      </c>
      <c r="M623">
        <f t="shared" si="93"/>
        <v>2.5261249524083507</v>
      </c>
      <c r="N623">
        <f>VLOOKUP(K623,RPM!$A$2:$D$62,4,FALSE)</f>
        <v>18.835642857142858</v>
      </c>
      <c r="O623">
        <f>VLOOKUP(K623,RPM!$A$2:$D$62,3,FALSE)</f>
        <v>11.1</v>
      </c>
      <c r="P623">
        <f t="shared" si="85"/>
        <v>14.045738878571429</v>
      </c>
      <c r="Q623" cm="1">
        <f t="array" ref="Q623">_xlfn.XLOOKUP(O623,BSFC!$A$2:$A$24,_xlfn.XLOOKUP(K623,BSFC!$B$2:$O$2,BSFC!$B$2:$O$24,,-1),,-1)</f>
        <v>340</v>
      </c>
      <c r="R623">
        <f t="shared" si="86"/>
        <v>1.3265420051984127</v>
      </c>
      <c r="S623">
        <f t="shared" si="90"/>
        <v>2.9092058376108538E-4</v>
      </c>
      <c r="T623">
        <f t="shared" si="91"/>
        <v>9.8912998478769026E-2</v>
      </c>
      <c r="U623">
        <f t="shared" si="92"/>
        <v>85.160838558567548</v>
      </c>
    </row>
    <row r="624" spans="1:21">
      <c r="A624">
        <f t="shared" si="87"/>
        <v>623</v>
      </c>
      <c r="B624">
        <f t="shared" si="88"/>
        <v>13.411199999999999</v>
      </c>
      <c r="C624">
        <f>Specification!$G$29</f>
        <v>164.943378</v>
      </c>
      <c r="D624">
        <f>0.5*Specification!$K$4*Track!B624^2*Specification!$K$3*Specification!$K$2</f>
        <v>93.159842569492653</v>
      </c>
      <c r="E624">
        <v>-1</v>
      </c>
      <c r="F624">
        <f>Specification!$C$23*9.81*SIN((E624*PI()/180))</f>
        <v>-95.955295733149597</v>
      </c>
      <c r="G624" s="2">
        <f>IF(J624=1,VLOOKUP(K624,RPM!$E$2:$H$62,3,FALSE)-F624-E624-D624,IF(J624=2,VLOOKUP(K624,RPM!$H$2:$K$62,3,FALSE)-F624-E624-D624,IF(J624=3,VLOOKUP(K624,RPM!$K$2:$N$62,3,FALSE)-F624-E624-D624)))</f>
        <v>626.70647678570413</v>
      </c>
      <c r="H624" s="2">
        <f>IF(J624=1,Specification!$I$14,IF(J624=2,Specification!$I$15,IF(J624=3,Specification!$I$16)))</f>
        <v>578.8367922628039</v>
      </c>
      <c r="I624">
        <v>0</v>
      </c>
      <c r="J624">
        <v>3</v>
      </c>
      <c r="K624">
        <f>IF(J624=1,VLOOKUP(B624,RPM!$F$2:$H$62,3,TRUE),IF(J624=2,VLOOKUP(B624,RPM!$I$2:$K$62,3,TRUE),IF(J624=3,VLOOKUP(B624,RPM!$L$2:$N$62,3,TRUE))))</f>
        <v>4200</v>
      </c>
      <c r="L624">
        <f t="shared" si="89"/>
        <v>60.134032428142511</v>
      </c>
      <c r="M624">
        <f t="shared" si="93"/>
        <v>2.5086698874801332</v>
      </c>
      <c r="N624">
        <f>VLOOKUP(K624,RPM!$A$2:$D$62,4,FALSE)</f>
        <v>18.835642857142858</v>
      </c>
      <c r="O624">
        <f>VLOOKUP(K624,RPM!$A$2:$D$62,3,FALSE)</f>
        <v>11.1</v>
      </c>
      <c r="P624">
        <f t="shared" si="85"/>
        <v>14.045738878571429</v>
      </c>
      <c r="Q624" cm="1">
        <f t="array" ref="Q624">_xlfn.XLOOKUP(O624,BSFC!$A$2:$A$24,_xlfn.XLOOKUP(K624,BSFC!$B$2:$O$2,BSFC!$B$2:$O$24,,-1),,-1)</f>
        <v>340</v>
      </c>
      <c r="R624">
        <f t="shared" si="86"/>
        <v>1.3265420051984127</v>
      </c>
      <c r="S624">
        <f t="shared" si="90"/>
        <v>2.9092058376108538E-4</v>
      </c>
      <c r="T624">
        <f t="shared" si="91"/>
        <v>9.8912998478769026E-2</v>
      </c>
      <c r="U624">
        <f t="shared" si="92"/>
        <v>85.259751557046314</v>
      </c>
    </row>
    <row r="625" spans="1:21">
      <c r="A625">
        <f t="shared" si="87"/>
        <v>624</v>
      </c>
      <c r="B625">
        <f t="shared" si="88"/>
        <v>13.411199999999999</v>
      </c>
      <c r="C625">
        <f>Specification!$G$29</f>
        <v>164.943378</v>
      </c>
      <c r="D625">
        <f>0.5*Specification!$K$4*Track!B625^2*Specification!$K$3*Specification!$K$2</f>
        <v>93.159842569492653</v>
      </c>
      <c r="E625">
        <v>-2</v>
      </c>
      <c r="F625">
        <f>Specification!$C$23*9.81*SIN((E625*PI()/180))</f>
        <v>-191.88136255367905</v>
      </c>
      <c r="G625" s="2">
        <f>IF(J625=1,VLOOKUP(K625,RPM!$E$2:$H$62,3,FALSE)-F625-E625-D625,IF(J625=2,VLOOKUP(K625,RPM!$H$2:$K$62,3,FALSE)-F625-E625-D625,IF(J625=3,VLOOKUP(K625,RPM!$K$2:$N$62,3,FALSE)-F625-E625-D625)))</f>
        <v>723.63254360623364</v>
      </c>
      <c r="H625" s="2">
        <f>IF(J625=1,Specification!$I$14,IF(J625=2,Specification!$I$15,IF(J625=3,Specification!$I$16)))</f>
        <v>578.8367922628039</v>
      </c>
      <c r="I625">
        <v>0</v>
      </c>
      <c r="J625">
        <v>3</v>
      </c>
      <c r="K625">
        <f>IF(J625=1,VLOOKUP(B625,RPM!$F$2:$H$62,3,TRUE),IF(J625=2,VLOOKUP(B625,RPM!$I$2:$K$62,3,TRUE),IF(J625=3,VLOOKUP(B625,RPM!$L$2:$N$62,3,TRUE))))</f>
        <v>4200</v>
      </c>
      <c r="L625">
        <f t="shared" si="89"/>
        <v>60.208596971210994</v>
      </c>
      <c r="M625">
        <f t="shared" si="93"/>
        <v>2.4737491179883855</v>
      </c>
      <c r="N625">
        <f>VLOOKUP(K625,RPM!$A$2:$D$62,4,FALSE)</f>
        <v>18.835642857142858</v>
      </c>
      <c r="O625">
        <f>VLOOKUP(K625,RPM!$A$2:$D$62,3,FALSE)</f>
        <v>11.1</v>
      </c>
      <c r="P625">
        <f t="shared" si="85"/>
        <v>14.045738878571429</v>
      </c>
      <c r="Q625" cm="1">
        <f t="array" ref="Q625">_xlfn.XLOOKUP(O625,BSFC!$A$2:$A$24,_xlfn.XLOOKUP(K625,BSFC!$B$2:$O$2,BSFC!$B$2:$O$24,,-1),,-1)</f>
        <v>340</v>
      </c>
      <c r="R625">
        <f t="shared" si="86"/>
        <v>1.3265420051984127</v>
      </c>
      <c r="S625">
        <f t="shared" si="90"/>
        <v>2.9092058376108538E-4</v>
      </c>
      <c r="T625">
        <f t="shared" si="91"/>
        <v>9.8912998478769026E-2</v>
      </c>
      <c r="U625">
        <f t="shared" si="92"/>
        <v>85.358664555525081</v>
      </c>
    </row>
    <row r="626" spans="1:21">
      <c r="A626">
        <f t="shared" si="87"/>
        <v>625</v>
      </c>
      <c r="B626">
        <f t="shared" si="88"/>
        <v>13.411199999999999</v>
      </c>
      <c r="C626">
        <f>Specification!$G$29</f>
        <v>164.943378</v>
      </c>
      <c r="D626">
        <f>0.5*Specification!$K$4*Track!B626^2*Specification!$K$3*Specification!$K$2</f>
        <v>93.159842569492653</v>
      </c>
      <c r="E626">
        <v>-3</v>
      </c>
      <c r="F626">
        <f>Specification!$C$23*9.81*SIN((E626*PI()/180))</f>
        <v>-287.74898045237813</v>
      </c>
      <c r="G626" s="2">
        <f>IF(J626=1,VLOOKUP(K626,RPM!$E$2:$H$62,3,FALSE)-F626-E626-D626,IF(J626=2,VLOOKUP(K626,RPM!$H$2:$K$62,3,FALSE)-F626-E626-D626,IF(J626=3,VLOOKUP(K626,RPM!$K$2:$N$62,3,FALSE)-F626-E626-D626)))</f>
        <v>820.50016150493275</v>
      </c>
      <c r="H626" s="2">
        <f>IF(J626=1,Specification!$I$14,IF(J626=2,Specification!$I$15,IF(J626=3,Specification!$I$16)))</f>
        <v>578.8367922628039</v>
      </c>
      <c r="I626">
        <v>0</v>
      </c>
      <c r="J626">
        <v>3</v>
      </c>
      <c r="K626">
        <f>IF(J626=1,VLOOKUP(B626,RPM!$F$2:$H$62,3,TRUE),IF(J626=2,VLOOKUP(B626,RPM!$I$2:$K$62,3,TRUE),IF(J626=3,VLOOKUP(B626,RPM!$L$2:$N$62,3,TRUE))))</f>
        <v>4200</v>
      </c>
      <c r="L626">
        <f t="shared" si="89"/>
        <v>60.283161514279477</v>
      </c>
      <c r="M626">
        <f t="shared" si="93"/>
        <v>2.4213413387053442</v>
      </c>
      <c r="N626">
        <f>VLOOKUP(K626,RPM!$A$2:$D$62,4,FALSE)</f>
        <v>18.835642857142858</v>
      </c>
      <c r="O626">
        <f>VLOOKUP(K626,RPM!$A$2:$D$62,3,FALSE)</f>
        <v>11.1</v>
      </c>
      <c r="P626">
        <f t="shared" si="85"/>
        <v>14.045738878571429</v>
      </c>
      <c r="Q626" cm="1">
        <f t="array" ref="Q626">_xlfn.XLOOKUP(O626,BSFC!$A$2:$A$24,_xlfn.XLOOKUP(K626,BSFC!$B$2:$O$2,BSFC!$B$2:$O$24,,-1),,-1)</f>
        <v>340</v>
      </c>
      <c r="R626">
        <f t="shared" si="86"/>
        <v>1.3265420051984127</v>
      </c>
      <c r="S626">
        <f t="shared" si="90"/>
        <v>2.9092058376108538E-4</v>
      </c>
      <c r="T626">
        <f t="shared" si="91"/>
        <v>9.8912998478769026E-2</v>
      </c>
      <c r="U626">
        <f t="shared" si="92"/>
        <v>85.457577554003848</v>
      </c>
    </row>
    <row r="627" spans="1:21">
      <c r="A627">
        <f t="shared" si="87"/>
        <v>626</v>
      </c>
      <c r="B627">
        <f t="shared" si="88"/>
        <v>13.411199999999999</v>
      </c>
      <c r="C627">
        <f>Specification!$G$29</f>
        <v>164.943378</v>
      </c>
      <c r="D627">
        <f>0.5*Specification!$K$4*Track!B627^2*Specification!$K$3*Specification!$K$2</f>
        <v>93.159842569492653</v>
      </c>
      <c r="E627">
        <v>-4</v>
      </c>
      <c r="F627">
        <f>Specification!$C$23*9.81*SIN((E627*PI()/180))</f>
        <v>-383.52894722414453</v>
      </c>
      <c r="G627" s="2">
        <f>IF(J627=1,VLOOKUP(K627,RPM!$E$2:$H$62,3,FALSE)-F627-E627-D627,IF(J627=2,VLOOKUP(K627,RPM!$H$2:$K$62,3,FALSE)-F627-E627-D627,IF(J627=3,VLOOKUP(K627,RPM!$K$2:$N$62,3,FALSE)-F627-E627-D627)))</f>
        <v>917.28012827669909</v>
      </c>
      <c r="H627" s="2">
        <f>IF(J627=1,Specification!$I$14,IF(J627=2,Specification!$I$15,IF(J627=3,Specification!$I$16)))</f>
        <v>578.8367922628039</v>
      </c>
      <c r="I627">
        <v>0</v>
      </c>
      <c r="J627">
        <v>3</v>
      </c>
      <c r="K627">
        <f>IF(J627=1,VLOOKUP(B627,RPM!$F$2:$H$62,3,TRUE),IF(J627=2,VLOOKUP(B627,RPM!$I$2:$K$62,3,TRUE),IF(J627=3,VLOOKUP(B627,RPM!$L$2:$N$62,3,TRUE))))</f>
        <v>4200</v>
      </c>
      <c r="L627">
        <f t="shared" si="89"/>
        <v>60.357726057347961</v>
      </c>
      <c r="M627">
        <f t="shared" si="93"/>
        <v>2.3514145267618338</v>
      </c>
      <c r="N627">
        <f>VLOOKUP(K627,RPM!$A$2:$D$62,4,FALSE)</f>
        <v>18.835642857142858</v>
      </c>
      <c r="O627">
        <f>VLOOKUP(K627,RPM!$A$2:$D$62,3,FALSE)</f>
        <v>11.1</v>
      </c>
      <c r="P627">
        <f t="shared" si="85"/>
        <v>14.045738878571429</v>
      </c>
      <c r="Q627" cm="1">
        <f t="array" ref="Q627">_xlfn.XLOOKUP(O627,BSFC!$A$2:$A$24,_xlfn.XLOOKUP(K627,BSFC!$B$2:$O$2,BSFC!$B$2:$O$24,,-1),,-1)</f>
        <v>340</v>
      </c>
      <c r="R627">
        <f t="shared" si="86"/>
        <v>1.3265420051984127</v>
      </c>
      <c r="S627">
        <f t="shared" si="90"/>
        <v>2.9092058376108538E-4</v>
      </c>
      <c r="T627">
        <f t="shared" si="91"/>
        <v>9.8912998478769026E-2</v>
      </c>
      <c r="U627">
        <f t="shared" si="92"/>
        <v>85.556490552482614</v>
      </c>
    </row>
    <row r="628" spans="1:21">
      <c r="A628">
        <f t="shared" si="87"/>
        <v>627</v>
      </c>
      <c r="B628">
        <f t="shared" si="88"/>
        <v>13.411199999999999</v>
      </c>
      <c r="C628">
        <f>Specification!$G$29</f>
        <v>164.943378</v>
      </c>
      <c r="D628">
        <f>0.5*Specification!$K$4*Track!B628^2*Specification!$K$3*Specification!$K$2</f>
        <v>93.159842569492653</v>
      </c>
      <c r="E628">
        <v>-5</v>
      </c>
      <c r="F628">
        <f>Specification!$C$23*9.81*SIN((E628*PI()/180))</f>
        <v>-479.192087363258</v>
      </c>
      <c r="G628" s="2">
        <f>IF(J628=1,VLOOKUP(K628,RPM!$E$2:$H$62,3,FALSE)-F628-E628-D628,IF(J628=2,VLOOKUP(K628,RPM!$H$2:$K$62,3,FALSE)-F628-E628-D628,IF(J628=3,VLOOKUP(K628,RPM!$K$2:$N$62,3,FALSE)-F628-E628-D628)))</f>
        <v>1013.9432684158126</v>
      </c>
      <c r="H628" s="2">
        <f>IF(J628=1,Specification!$I$14,IF(J628=2,Specification!$I$15,IF(J628=3,Specification!$I$16)))</f>
        <v>578.8367922628039</v>
      </c>
      <c r="I628">
        <v>0</v>
      </c>
      <c r="J628">
        <v>3</v>
      </c>
      <c r="K628">
        <f>IF(J628=1,VLOOKUP(B628,RPM!$F$2:$H$62,3,TRUE),IF(J628=2,VLOOKUP(B628,RPM!$I$2:$K$62,3,TRUE),IF(J628=3,VLOOKUP(B628,RPM!$L$2:$N$62,3,TRUE))))</f>
        <v>4200</v>
      </c>
      <c r="L628">
        <f t="shared" si="89"/>
        <v>60.432290600416444</v>
      </c>
      <c r="M628">
        <f t="shared" si="93"/>
        <v>2.2639258632359098</v>
      </c>
      <c r="N628">
        <f>VLOOKUP(K628,RPM!$A$2:$D$62,4,FALSE)</f>
        <v>18.835642857142858</v>
      </c>
      <c r="O628">
        <f>VLOOKUP(K628,RPM!$A$2:$D$62,3,FALSE)</f>
        <v>11.1</v>
      </c>
      <c r="P628">
        <f t="shared" si="85"/>
        <v>14.045738878571429</v>
      </c>
      <c r="Q628" cm="1">
        <f t="array" ref="Q628">_xlfn.XLOOKUP(O628,BSFC!$A$2:$A$24,_xlfn.XLOOKUP(K628,BSFC!$B$2:$O$2,BSFC!$B$2:$O$24,,-1),,-1)</f>
        <v>340</v>
      </c>
      <c r="R628">
        <f t="shared" si="86"/>
        <v>1.3265420051984127</v>
      </c>
      <c r="S628">
        <f t="shared" si="90"/>
        <v>2.9092058376108538E-4</v>
      </c>
      <c r="T628">
        <f t="shared" si="91"/>
        <v>9.8912998478769026E-2</v>
      </c>
      <c r="U628">
        <f t="shared" si="92"/>
        <v>85.655403550961381</v>
      </c>
    </row>
    <row r="629" spans="1:21">
      <c r="A629">
        <f t="shared" si="87"/>
        <v>628</v>
      </c>
      <c r="B629">
        <f t="shared" si="88"/>
        <v>13.411199999999999</v>
      </c>
      <c r="C629">
        <f>Specification!$G$29</f>
        <v>164.943378</v>
      </c>
      <c r="D629">
        <f>0.5*Specification!$K$4*Track!B629^2*Specification!$K$3*Specification!$K$2</f>
        <v>93.159842569492653</v>
      </c>
      <c r="E629">
        <v>-6</v>
      </c>
      <c r="F629">
        <f>Specification!$C$23*9.81*SIN((E629*PI()/180))</f>
        <v>-574.70926095052266</v>
      </c>
      <c r="G629" s="2">
        <f>IF(J629=1,VLOOKUP(K629,RPM!$E$2:$H$62,3,FALSE)-F629-E629-D629,IF(J629=2,VLOOKUP(K629,RPM!$H$2:$K$62,3,FALSE)-F629-E629-D629,IF(J629=3,VLOOKUP(K629,RPM!$K$2:$N$62,3,FALSE)-F629-E629-D629)))</f>
        <v>1110.4604420030771</v>
      </c>
      <c r="H629" s="2">
        <f>IF(J629=1,Specification!$I$14,IF(J629=2,Specification!$I$15,IF(J629=3,Specification!$I$16)))</f>
        <v>578.8367922628039</v>
      </c>
      <c r="I629">
        <v>0</v>
      </c>
      <c r="J629">
        <v>3</v>
      </c>
      <c r="K629">
        <f>IF(J629=1,VLOOKUP(B629,RPM!$F$2:$H$62,3,TRUE),IF(J629=2,VLOOKUP(B629,RPM!$I$2:$K$62,3,TRUE),IF(J629=3,VLOOKUP(B629,RPM!$L$2:$N$62,3,TRUE))))</f>
        <v>4200</v>
      </c>
      <c r="L629">
        <f t="shared" si="89"/>
        <v>60.506855143484927</v>
      </c>
      <c r="M629">
        <f t="shared" si="93"/>
        <v>2.1588216279702332</v>
      </c>
      <c r="N629">
        <f>VLOOKUP(K629,RPM!$A$2:$D$62,4,FALSE)</f>
        <v>18.835642857142858</v>
      </c>
      <c r="O629">
        <f>VLOOKUP(K629,RPM!$A$2:$D$62,3,FALSE)</f>
        <v>11.1</v>
      </c>
      <c r="P629">
        <f t="shared" si="85"/>
        <v>14.045738878571429</v>
      </c>
      <c r="Q629" cm="1">
        <f t="array" ref="Q629">_xlfn.XLOOKUP(O629,BSFC!$A$2:$A$24,_xlfn.XLOOKUP(K629,BSFC!$B$2:$O$2,BSFC!$B$2:$O$24,,-1),,-1)</f>
        <v>340</v>
      </c>
      <c r="R629">
        <f t="shared" si="86"/>
        <v>1.3265420051984127</v>
      </c>
      <c r="S629">
        <f t="shared" si="90"/>
        <v>2.9092058376108538E-4</v>
      </c>
      <c r="T629">
        <f t="shared" si="91"/>
        <v>9.8912998478769026E-2</v>
      </c>
      <c r="U629">
        <f t="shared" si="92"/>
        <v>85.754316549440148</v>
      </c>
    </row>
    <row r="630" spans="1:21">
      <c r="A630">
        <f t="shared" si="87"/>
        <v>629</v>
      </c>
      <c r="B630">
        <f t="shared" si="88"/>
        <v>13.411199999999999</v>
      </c>
      <c r="C630">
        <f>Specification!$G$29</f>
        <v>164.943378</v>
      </c>
      <c r="D630">
        <f>0.5*Specification!$K$4*Track!B630^2*Specification!$K$3*Specification!$K$2</f>
        <v>93.159842569492653</v>
      </c>
      <c r="E630">
        <v>-7</v>
      </c>
      <c r="F630">
        <f>Specification!$C$23*9.81*SIN((E630*PI()/180))</f>
        <v>-670.05137252956831</v>
      </c>
      <c r="G630" s="2">
        <f>IF(J630=1,VLOOKUP(K630,RPM!$E$2:$H$62,3,FALSE)-F630-E630-D630,IF(J630=2,VLOOKUP(K630,RPM!$H$2:$K$62,3,FALSE)-F630-E630-D630,IF(J630=3,VLOOKUP(K630,RPM!$K$2:$N$62,3,FALSE)-F630-E630-D630)))</f>
        <v>1206.8025535821228</v>
      </c>
      <c r="H630" s="2">
        <f>IF(J630=1,Specification!$I$14,IF(J630=2,Specification!$I$15,IF(J630=3,Specification!$I$16)))</f>
        <v>578.8367922628039</v>
      </c>
      <c r="I630">
        <v>0</v>
      </c>
      <c r="J630">
        <v>3</v>
      </c>
      <c r="K630">
        <f>IF(J630=1,VLOOKUP(B630,RPM!$F$2:$H$62,3,TRUE),IF(J630=2,VLOOKUP(B630,RPM!$I$2:$K$62,3,TRUE),IF(J630=3,VLOOKUP(B630,RPM!$L$2:$N$62,3,TRUE))))</f>
        <v>4200</v>
      </c>
      <c r="L630">
        <f t="shared" si="89"/>
        <v>60.58141968655341</v>
      </c>
      <c r="M630">
        <f t="shared" si="93"/>
        <v>2.0360370670673285</v>
      </c>
      <c r="N630">
        <f>VLOOKUP(K630,RPM!$A$2:$D$62,4,FALSE)</f>
        <v>18.835642857142858</v>
      </c>
      <c r="O630">
        <f>VLOOKUP(K630,RPM!$A$2:$D$62,3,FALSE)</f>
        <v>11.1</v>
      </c>
      <c r="P630">
        <f t="shared" si="85"/>
        <v>14.045738878571429</v>
      </c>
      <c r="Q630" cm="1">
        <f t="array" ref="Q630">_xlfn.XLOOKUP(O630,BSFC!$A$2:$A$24,_xlfn.XLOOKUP(K630,BSFC!$B$2:$O$2,BSFC!$B$2:$O$24,,-1),,-1)</f>
        <v>340</v>
      </c>
      <c r="R630">
        <f t="shared" si="86"/>
        <v>1.3265420051984127</v>
      </c>
      <c r="S630">
        <f t="shared" si="90"/>
        <v>2.9092058376108538E-4</v>
      </c>
      <c r="T630">
        <f t="shared" si="91"/>
        <v>9.8912998478769026E-2</v>
      </c>
      <c r="U630">
        <f t="shared" si="92"/>
        <v>85.853229547918914</v>
      </c>
    </row>
    <row r="631" spans="1:21">
      <c r="A631">
        <f t="shared" si="87"/>
        <v>630</v>
      </c>
      <c r="B631">
        <f t="shared" si="88"/>
        <v>13.411199999999999</v>
      </c>
      <c r="C631">
        <f>Specification!$G$29</f>
        <v>164.943378</v>
      </c>
      <c r="D631">
        <f>0.5*Specification!$K$4*Track!B631^2*Specification!$K$3*Specification!$K$2</f>
        <v>93.159842569492653</v>
      </c>
      <c r="E631">
        <v>-8</v>
      </c>
      <c r="F631">
        <f>Specification!$C$23*9.81*SIN((E631*PI()/180))</f>
        <v>-765.1893799696079</v>
      </c>
      <c r="G631" s="2">
        <f>IF(J631=1,VLOOKUP(K631,RPM!$E$2:$H$62,3,FALSE)-F631-E631-D631,IF(J631=2,VLOOKUP(K631,RPM!$H$2:$K$62,3,FALSE)-F631-E631-D631,IF(J631=3,VLOOKUP(K631,RPM!$K$2:$N$62,3,FALSE)-F631-E631-D631)))</f>
        <v>1302.9405610221625</v>
      </c>
      <c r="H631" s="2">
        <f>IF(J631=1,Specification!$I$14,IF(J631=2,Specification!$I$15,IF(J631=3,Specification!$I$16)))</f>
        <v>578.8367922628039</v>
      </c>
      <c r="I631">
        <v>0</v>
      </c>
      <c r="J631">
        <v>3</v>
      </c>
      <c r="K631">
        <f>IF(J631=1,VLOOKUP(B631,RPM!$F$2:$H$62,3,TRUE),IF(J631=2,VLOOKUP(B631,RPM!$I$2:$K$62,3,TRUE),IF(J631=3,VLOOKUP(B631,RPM!$L$2:$N$62,3,TRUE))))</f>
        <v>4200</v>
      </c>
      <c r="L631">
        <f t="shared" si="89"/>
        <v>60.655984229621893</v>
      </c>
      <c r="M631">
        <f t="shared" si="93"/>
        <v>1.8954962323649369</v>
      </c>
      <c r="N631">
        <f>VLOOKUP(K631,RPM!$A$2:$D$62,4,FALSE)</f>
        <v>18.835642857142858</v>
      </c>
      <c r="O631">
        <f>VLOOKUP(K631,RPM!$A$2:$D$62,3,FALSE)</f>
        <v>11.1</v>
      </c>
      <c r="P631">
        <f t="shared" si="85"/>
        <v>14.045738878571429</v>
      </c>
      <c r="Q631" cm="1">
        <f t="array" ref="Q631">_xlfn.XLOOKUP(O631,BSFC!$A$2:$A$24,_xlfn.XLOOKUP(K631,BSFC!$B$2:$O$2,BSFC!$B$2:$O$24,,-1),,-1)</f>
        <v>340</v>
      </c>
      <c r="R631">
        <f t="shared" si="86"/>
        <v>1.3265420051984127</v>
      </c>
      <c r="S631">
        <f t="shared" si="90"/>
        <v>2.9092058376108538E-4</v>
      </c>
      <c r="T631">
        <f t="shared" si="91"/>
        <v>9.8912998478769026E-2</v>
      </c>
      <c r="U631">
        <f t="shared" si="92"/>
        <v>85.952142546397681</v>
      </c>
    </row>
    <row r="632" spans="1:21">
      <c r="A632">
        <f t="shared" si="87"/>
        <v>631</v>
      </c>
      <c r="B632">
        <f t="shared" si="88"/>
        <v>13.411199999999999</v>
      </c>
      <c r="C632">
        <f>Specification!$G$29</f>
        <v>164.943378</v>
      </c>
      <c r="D632">
        <f>0.5*Specification!$K$4*Track!B632^2*Specification!$K$3*Specification!$K$2</f>
        <v>93.159842569492653</v>
      </c>
      <c r="E632">
        <v>-8</v>
      </c>
      <c r="F632">
        <f>Specification!$C$23*9.81*SIN((E632*PI()/180))</f>
        <v>-765.1893799696079</v>
      </c>
      <c r="G632" s="2">
        <f>IF(J632=1,VLOOKUP(K632,RPM!$E$2:$H$62,3,FALSE)-F632-E632-D632,IF(J632=2,VLOOKUP(K632,RPM!$H$2:$K$62,3,FALSE)-F632-E632-D632,IF(J632=3,VLOOKUP(K632,RPM!$K$2:$N$62,3,FALSE)-F632-E632-D632)))</f>
        <v>1302.9405610221625</v>
      </c>
      <c r="H632" s="2">
        <f>IF(J632=1,Specification!$I$14,IF(J632=2,Specification!$I$15,IF(J632=3,Specification!$I$16)))</f>
        <v>578.8367922628039</v>
      </c>
      <c r="I632">
        <v>0</v>
      </c>
      <c r="J632">
        <v>3</v>
      </c>
      <c r="K632">
        <f>IF(J632=1,VLOOKUP(B632,RPM!$F$2:$H$62,3,TRUE),IF(J632=2,VLOOKUP(B632,RPM!$I$2:$K$62,3,TRUE),IF(J632=3,VLOOKUP(B632,RPM!$L$2:$N$62,3,TRUE))))</f>
        <v>4200</v>
      </c>
      <c r="L632">
        <f t="shared" si="89"/>
        <v>60.730548772690376</v>
      </c>
      <c r="M632">
        <f t="shared" si="93"/>
        <v>1.7549553976625454</v>
      </c>
      <c r="N632">
        <f>VLOOKUP(K632,RPM!$A$2:$D$62,4,FALSE)</f>
        <v>18.835642857142858</v>
      </c>
      <c r="O632">
        <f>VLOOKUP(K632,RPM!$A$2:$D$62,3,FALSE)</f>
        <v>11.1</v>
      </c>
      <c r="P632">
        <f t="shared" si="85"/>
        <v>14.045738878571429</v>
      </c>
      <c r="Q632" cm="1">
        <f t="array" ref="Q632">_xlfn.XLOOKUP(O632,BSFC!$A$2:$A$24,_xlfn.XLOOKUP(K632,BSFC!$B$2:$O$2,BSFC!$B$2:$O$24,,-1),,-1)</f>
        <v>340</v>
      </c>
      <c r="R632">
        <f t="shared" si="86"/>
        <v>1.3265420051984127</v>
      </c>
      <c r="S632">
        <f t="shared" si="90"/>
        <v>2.9092058376108538E-4</v>
      </c>
      <c r="T632">
        <f t="shared" si="91"/>
        <v>9.8912998478769026E-2</v>
      </c>
      <c r="U632">
        <f t="shared" si="92"/>
        <v>86.051055544876448</v>
      </c>
    </row>
    <row r="633" spans="1:21">
      <c r="A633">
        <f t="shared" si="87"/>
        <v>632</v>
      </c>
      <c r="B633">
        <f t="shared" si="88"/>
        <v>13.411199999999999</v>
      </c>
      <c r="C633">
        <f>Specification!$G$29</f>
        <v>164.943378</v>
      </c>
      <c r="D633">
        <f>0.5*Specification!$K$4*Track!B633^2*Specification!$K$3*Specification!$K$2</f>
        <v>93.159842569492653</v>
      </c>
      <c r="E633">
        <v>-8</v>
      </c>
      <c r="F633">
        <f>Specification!$C$23*9.81*SIN((E633*PI()/180))</f>
        <v>-765.1893799696079</v>
      </c>
      <c r="G633" s="2">
        <f>IF(J633=1,VLOOKUP(K633,RPM!$E$2:$H$62,3,FALSE)-F633-E633-D633,IF(J633=2,VLOOKUP(K633,RPM!$H$2:$K$62,3,FALSE)-F633-E633-D633,IF(J633=3,VLOOKUP(K633,RPM!$K$2:$N$62,3,FALSE)-F633-E633-D633)))</f>
        <v>1302.9405610221625</v>
      </c>
      <c r="H633" s="2">
        <f>IF(J633=1,Specification!$I$14,IF(J633=2,Specification!$I$15,IF(J633=3,Specification!$I$16)))</f>
        <v>578.8367922628039</v>
      </c>
      <c r="I633">
        <v>0</v>
      </c>
      <c r="J633">
        <v>3</v>
      </c>
      <c r="K633">
        <f>IF(J633=1,VLOOKUP(B633,RPM!$F$2:$H$62,3,TRUE),IF(J633=2,VLOOKUP(B633,RPM!$I$2:$K$62,3,TRUE),IF(J633=3,VLOOKUP(B633,RPM!$L$2:$N$62,3,TRUE))))</f>
        <v>4200</v>
      </c>
      <c r="L633">
        <f t="shared" si="89"/>
        <v>60.805113315758859</v>
      </c>
      <c r="M633">
        <f t="shared" si="93"/>
        <v>1.6144145629601538</v>
      </c>
      <c r="N633">
        <f>VLOOKUP(K633,RPM!$A$2:$D$62,4,FALSE)</f>
        <v>18.835642857142858</v>
      </c>
      <c r="O633">
        <f>VLOOKUP(K633,RPM!$A$2:$D$62,3,FALSE)</f>
        <v>11.1</v>
      </c>
      <c r="P633">
        <f t="shared" si="85"/>
        <v>14.045738878571429</v>
      </c>
      <c r="Q633" cm="1">
        <f t="array" ref="Q633">_xlfn.XLOOKUP(O633,BSFC!$A$2:$A$24,_xlfn.XLOOKUP(K633,BSFC!$B$2:$O$2,BSFC!$B$2:$O$24,,-1),,-1)</f>
        <v>340</v>
      </c>
      <c r="R633">
        <f t="shared" si="86"/>
        <v>1.3265420051984127</v>
      </c>
      <c r="S633">
        <f t="shared" si="90"/>
        <v>2.9092058376108538E-4</v>
      </c>
      <c r="T633">
        <f t="shared" si="91"/>
        <v>9.8912998478769026E-2</v>
      </c>
      <c r="U633">
        <f t="shared" si="92"/>
        <v>86.149968543355214</v>
      </c>
    </row>
    <row r="634" spans="1:21">
      <c r="A634">
        <f t="shared" si="87"/>
        <v>633</v>
      </c>
      <c r="B634">
        <f t="shared" si="88"/>
        <v>13.411199999999999</v>
      </c>
      <c r="C634">
        <f>Specification!$G$29</f>
        <v>164.943378</v>
      </c>
      <c r="D634">
        <f>0.5*Specification!$K$4*Track!B634^2*Specification!$K$3*Specification!$K$2</f>
        <v>93.159842569492653</v>
      </c>
      <c r="E634">
        <v>-8</v>
      </c>
      <c r="F634">
        <f>Specification!$C$23*9.81*SIN((E634*PI()/180))</f>
        <v>-765.1893799696079</v>
      </c>
      <c r="G634" s="2">
        <f>IF(J634=1,VLOOKUP(K634,RPM!$E$2:$H$62,3,FALSE)-F634-E634-D634,IF(J634=2,VLOOKUP(K634,RPM!$H$2:$K$62,3,FALSE)-F634-E634-D634,IF(J634=3,VLOOKUP(K634,RPM!$K$2:$N$62,3,FALSE)-F634-E634-D634)))</f>
        <v>1302.9405610221625</v>
      </c>
      <c r="H634" s="2">
        <f>IF(J634=1,Specification!$I$14,IF(J634=2,Specification!$I$15,IF(J634=3,Specification!$I$16)))</f>
        <v>578.8367922628039</v>
      </c>
      <c r="I634">
        <v>0</v>
      </c>
      <c r="J634">
        <v>3</v>
      </c>
      <c r="K634">
        <f>IF(J634=1,VLOOKUP(B634,RPM!$F$2:$H$62,3,TRUE),IF(J634=2,VLOOKUP(B634,RPM!$I$2:$K$62,3,TRUE),IF(J634=3,VLOOKUP(B634,RPM!$L$2:$N$62,3,TRUE))))</f>
        <v>4200</v>
      </c>
      <c r="L634">
        <f t="shared" si="89"/>
        <v>60.879677858827343</v>
      </c>
      <c r="M634">
        <f t="shared" si="93"/>
        <v>1.4738737282577623</v>
      </c>
      <c r="N634">
        <f>VLOOKUP(K634,RPM!$A$2:$D$62,4,FALSE)</f>
        <v>18.835642857142858</v>
      </c>
      <c r="O634">
        <f>VLOOKUP(K634,RPM!$A$2:$D$62,3,FALSE)</f>
        <v>11.1</v>
      </c>
      <c r="P634">
        <f t="shared" si="85"/>
        <v>14.045738878571429</v>
      </c>
      <c r="Q634" cm="1">
        <f t="array" ref="Q634">_xlfn.XLOOKUP(O634,BSFC!$A$2:$A$24,_xlfn.XLOOKUP(K634,BSFC!$B$2:$O$2,BSFC!$B$2:$O$24,,-1),,-1)</f>
        <v>340</v>
      </c>
      <c r="R634">
        <f t="shared" si="86"/>
        <v>1.3265420051984127</v>
      </c>
      <c r="S634">
        <f t="shared" si="90"/>
        <v>2.9092058376108538E-4</v>
      </c>
      <c r="T634">
        <f t="shared" si="91"/>
        <v>9.8912998478769026E-2</v>
      </c>
      <c r="U634">
        <f t="shared" si="92"/>
        <v>86.248881541833981</v>
      </c>
    </row>
    <row r="635" spans="1:21">
      <c r="A635">
        <f t="shared" si="87"/>
        <v>634</v>
      </c>
      <c r="B635">
        <f t="shared" si="88"/>
        <v>13.411199999999999</v>
      </c>
      <c r="C635">
        <f>Specification!$G$29</f>
        <v>164.943378</v>
      </c>
      <c r="D635">
        <f>0.5*Specification!$K$4*Track!B635^2*Specification!$K$3*Specification!$K$2</f>
        <v>93.159842569492653</v>
      </c>
      <c r="E635">
        <v>-8</v>
      </c>
      <c r="F635">
        <f>Specification!$C$23*9.81*SIN((E635*PI()/180))</f>
        <v>-765.1893799696079</v>
      </c>
      <c r="G635" s="2">
        <f>IF(J635=1,VLOOKUP(K635,RPM!$E$2:$H$62,3,FALSE)-F635-E635-D635,IF(J635=2,VLOOKUP(K635,RPM!$H$2:$K$62,3,FALSE)-F635-E635-D635,IF(J635=3,VLOOKUP(K635,RPM!$K$2:$N$62,3,FALSE)-F635-E635-D635)))</f>
        <v>1302.9405610221625</v>
      </c>
      <c r="H635" s="2">
        <f>IF(J635=1,Specification!$I$14,IF(J635=2,Specification!$I$15,IF(J635=3,Specification!$I$16)))</f>
        <v>578.8367922628039</v>
      </c>
      <c r="I635">
        <v>0</v>
      </c>
      <c r="J635">
        <v>3</v>
      </c>
      <c r="K635">
        <f>IF(J635=1,VLOOKUP(B635,RPM!$F$2:$H$62,3,TRUE),IF(J635=2,VLOOKUP(B635,RPM!$I$2:$K$62,3,TRUE),IF(J635=3,VLOOKUP(B635,RPM!$L$2:$N$62,3,TRUE))))</f>
        <v>4200</v>
      </c>
      <c r="L635">
        <f t="shared" si="89"/>
        <v>60.954242401895826</v>
      </c>
      <c r="M635">
        <f t="shared" si="93"/>
        <v>1.3333328935553708</v>
      </c>
      <c r="N635">
        <f>VLOOKUP(K635,RPM!$A$2:$D$62,4,FALSE)</f>
        <v>18.835642857142858</v>
      </c>
      <c r="O635">
        <f>VLOOKUP(K635,RPM!$A$2:$D$62,3,FALSE)</f>
        <v>11.1</v>
      </c>
      <c r="P635">
        <f t="shared" si="85"/>
        <v>14.045738878571429</v>
      </c>
      <c r="Q635" cm="1">
        <f t="array" ref="Q635">_xlfn.XLOOKUP(O635,BSFC!$A$2:$A$24,_xlfn.XLOOKUP(K635,BSFC!$B$2:$O$2,BSFC!$B$2:$O$24,,-1),,-1)</f>
        <v>340</v>
      </c>
      <c r="R635">
        <f t="shared" si="86"/>
        <v>1.3265420051984127</v>
      </c>
      <c r="S635">
        <f t="shared" si="90"/>
        <v>2.9092058376108538E-4</v>
      </c>
      <c r="T635">
        <f t="shared" si="91"/>
        <v>9.8912998478769026E-2</v>
      </c>
      <c r="U635">
        <f t="shared" si="92"/>
        <v>86.347794540312748</v>
      </c>
    </row>
    <row r="636" spans="1:21">
      <c r="A636">
        <f t="shared" si="87"/>
        <v>635</v>
      </c>
      <c r="B636">
        <f t="shared" si="88"/>
        <v>13.411199999999999</v>
      </c>
      <c r="C636">
        <f>Specification!$G$29</f>
        <v>164.943378</v>
      </c>
      <c r="D636">
        <f>0.5*Specification!$K$4*Track!B636^2*Specification!$K$3*Specification!$K$2</f>
        <v>93.159842569492653</v>
      </c>
      <c r="E636">
        <v>-8</v>
      </c>
      <c r="F636">
        <f>Specification!$C$23*9.81*SIN((E636*PI()/180))</f>
        <v>-765.1893799696079</v>
      </c>
      <c r="G636" s="2">
        <f>IF(J636=1,VLOOKUP(K636,RPM!$E$2:$H$62,3,FALSE)-F636-E636-D636,IF(J636=2,VLOOKUP(K636,RPM!$H$2:$K$62,3,FALSE)-F636-E636-D636,IF(J636=3,VLOOKUP(K636,RPM!$K$2:$N$62,3,FALSE)-F636-E636-D636)))</f>
        <v>1302.9405610221625</v>
      </c>
      <c r="H636" s="2">
        <f>IF(J636=1,Specification!$I$14,IF(J636=2,Specification!$I$15,IF(J636=3,Specification!$I$16)))</f>
        <v>578.8367922628039</v>
      </c>
      <c r="I636">
        <v>0</v>
      </c>
      <c r="J636">
        <v>3</v>
      </c>
      <c r="K636">
        <f>IF(J636=1,VLOOKUP(B636,RPM!$F$2:$H$62,3,TRUE),IF(J636=2,VLOOKUP(B636,RPM!$I$2:$K$62,3,TRUE),IF(J636=3,VLOOKUP(B636,RPM!$L$2:$N$62,3,TRUE))))</f>
        <v>4200</v>
      </c>
      <c r="L636">
        <f t="shared" si="89"/>
        <v>61.028806944964309</v>
      </c>
      <c r="M636">
        <f t="shared" si="93"/>
        <v>1.1927920588529792</v>
      </c>
      <c r="N636">
        <f>VLOOKUP(K636,RPM!$A$2:$D$62,4,FALSE)</f>
        <v>18.835642857142858</v>
      </c>
      <c r="O636">
        <f>VLOOKUP(K636,RPM!$A$2:$D$62,3,FALSE)</f>
        <v>11.1</v>
      </c>
      <c r="P636">
        <f t="shared" si="85"/>
        <v>14.045738878571429</v>
      </c>
      <c r="Q636" cm="1">
        <f t="array" ref="Q636">_xlfn.XLOOKUP(O636,BSFC!$A$2:$A$24,_xlfn.XLOOKUP(K636,BSFC!$B$2:$O$2,BSFC!$B$2:$O$24,,-1),,-1)</f>
        <v>340</v>
      </c>
      <c r="R636">
        <f t="shared" si="86"/>
        <v>1.3265420051984127</v>
      </c>
      <c r="S636">
        <f t="shared" si="90"/>
        <v>2.9092058376108538E-4</v>
      </c>
      <c r="T636">
        <f t="shared" si="91"/>
        <v>9.8912998478769026E-2</v>
      </c>
      <c r="U636">
        <f t="shared" si="92"/>
        <v>86.446707538791514</v>
      </c>
    </row>
    <row r="637" spans="1:21">
      <c r="A637">
        <f t="shared" si="87"/>
        <v>636</v>
      </c>
      <c r="B637">
        <f t="shared" si="88"/>
        <v>13.411199999999999</v>
      </c>
      <c r="C637">
        <f>Specification!$G$29</f>
        <v>164.943378</v>
      </c>
      <c r="D637">
        <f>0.5*Specification!$K$4*Track!B637^2*Specification!$K$3*Specification!$K$2</f>
        <v>93.159842569492653</v>
      </c>
      <c r="E637">
        <v>-8</v>
      </c>
      <c r="F637">
        <f>Specification!$C$23*9.81*SIN((E637*PI()/180))</f>
        <v>-765.1893799696079</v>
      </c>
      <c r="G637" s="2">
        <f>IF(J637=1,VLOOKUP(K637,RPM!$E$2:$H$62,3,FALSE)-F637-E637-D637,IF(J637=2,VLOOKUP(K637,RPM!$H$2:$K$62,3,FALSE)-F637-E637-D637,IF(J637=3,VLOOKUP(K637,RPM!$K$2:$N$62,3,FALSE)-F637-E637-D637)))</f>
        <v>1302.9405610221625</v>
      </c>
      <c r="H637" s="2">
        <f>IF(J637=1,Specification!$I$14,IF(J637=2,Specification!$I$15,IF(J637=3,Specification!$I$16)))</f>
        <v>578.8367922628039</v>
      </c>
      <c r="I637">
        <v>0</v>
      </c>
      <c r="J637">
        <v>3</v>
      </c>
      <c r="K637">
        <f>IF(J637=1,VLOOKUP(B637,RPM!$F$2:$H$62,3,TRUE),IF(J637=2,VLOOKUP(B637,RPM!$I$2:$K$62,3,TRUE),IF(J637=3,VLOOKUP(B637,RPM!$L$2:$N$62,3,TRUE))))</f>
        <v>4200</v>
      </c>
      <c r="L637">
        <f t="shared" si="89"/>
        <v>61.103371488032792</v>
      </c>
      <c r="M637">
        <f t="shared" si="93"/>
        <v>1.0522512241505877</v>
      </c>
      <c r="N637">
        <f>VLOOKUP(K637,RPM!$A$2:$D$62,4,FALSE)</f>
        <v>18.835642857142858</v>
      </c>
      <c r="O637">
        <f>VLOOKUP(K637,RPM!$A$2:$D$62,3,FALSE)</f>
        <v>11.1</v>
      </c>
      <c r="P637">
        <f t="shared" si="85"/>
        <v>14.045738878571429</v>
      </c>
      <c r="Q637" cm="1">
        <f t="array" ref="Q637">_xlfn.XLOOKUP(O637,BSFC!$A$2:$A$24,_xlfn.XLOOKUP(K637,BSFC!$B$2:$O$2,BSFC!$B$2:$O$24,,-1),,-1)</f>
        <v>340</v>
      </c>
      <c r="R637">
        <f t="shared" si="86"/>
        <v>1.3265420051984127</v>
      </c>
      <c r="S637">
        <f t="shared" si="90"/>
        <v>2.9092058376108538E-4</v>
      </c>
      <c r="T637">
        <f t="shared" si="91"/>
        <v>9.8912998478769026E-2</v>
      </c>
      <c r="U637">
        <f t="shared" si="92"/>
        <v>86.545620537270281</v>
      </c>
    </row>
    <row r="638" spans="1:21">
      <c r="A638">
        <f t="shared" si="87"/>
        <v>637</v>
      </c>
      <c r="B638">
        <f t="shared" si="88"/>
        <v>13.411199999999999</v>
      </c>
      <c r="C638">
        <f>Specification!$G$29</f>
        <v>164.943378</v>
      </c>
      <c r="D638">
        <f>0.5*Specification!$K$4*Track!B638^2*Specification!$K$3*Specification!$K$2</f>
        <v>93.159842569492653</v>
      </c>
      <c r="E638">
        <v>-8</v>
      </c>
      <c r="F638">
        <f>Specification!$C$23*9.81*SIN((E638*PI()/180))</f>
        <v>-765.1893799696079</v>
      </c>
      <c r="G638" s="2">
        <f>IF(J638=1,VLOOKUP(K638,RPM!$E$2:$H$62,3,FALSE)-F638-E638-D638,IF(J638=2,VLOOKUP(K638,RPM!$H$2:$K$62,3,FALSE)-F638-E638-D638,IF(J638=3,VLOOKUP(K638,RPM!$K$2:$N$62,3,FALSE)-F638-E638-D638)))</f>
        <v>1302.9405610221625</v>
      </c>
      <c r="H638" s="2">
        <f>IF(J638=1,Specification!$I$14,IF(J638=2,Specification!$I$15,IF(J638=3,Specification!$I$16)))</f>
        <v>578.8367922628039</v>
      </c>
      <c r="I638">
        <v>0</v>
      </c>
      <c r="J638">
        <v>3</v>
      </c>
      <c r="K638">
        <f>IF(J638=1,VLOOKUP(B638,RPM!$F$2:$H$62,3,TRUE),IF(J638=2,VLOOKUP(B638,RPM!$I$2:$K$62,3,TRUE),IF(J638=3,VLOOKUP(B638,RPM!$L$2:$N$62,3,TRUE))))</f>
        <v>4200</v>
      </c>
      <c r="L638">
        <f t="shared" si="89"/>
        <v>61.177936031101275</v>
      </c>
      <c r="M638">
        <f t="shared" si="93"/>
        <v>0.91171038944819627</v>
      </c>
      <c r="N638">
        <f>VLOOKUP(K638,RPM!$A$2:$D$62,4,FALSE)</f>
        <v>18.835642857142858</v>
      </c>
      <c r="O638">
        <f>VLOOKUP(K638,RPM!$A$2:$D$62,3,FALSE)</f>
        <v>11.1</v>
      </c>
      <c r="P638">
        <f t="shared" si="85"/>
        <v>14.045738878571429</v>
      </c>
      <c r="Q638" cm="1">
        <f t="array" ref="Q638">_xlfn.XLOOKUP(O638,BSFC!$A$2:$A$24,_xlfn.XLOOKUP(K638,BSFC!$B$2:$O$2,BSFC!$B$2:$O$24,,-1),,-1)</f>
        <v>340</v>
      </c>
      <c r="R638">
        <f t="shared" si="86"/>
        <v>1.3265420051984127</v>
      </c>
      <c r="S638">
        <f t="shared" si="90"/>
        <v>2.9092058376108538E-4</v>
      </c>
      <c r="T638">
        <f t="shared" si="91"/>
        <v>9.8912998478769026E-2</v>
      </c>
      <c r="U638">
        <f t="shared" si="92"/>
        <v>86.644533535749048</v>
      </c>
    </row>
    <row r="639" spans="1:21">
      <c r="A639">
        <f t="shared" si="87"/>
        <v>638</v>
      </c>
      <c r="B639">
        <f t="shared" si="88"/>
        <v>13.411199999999999</v>
      </c>
      <c r="C639">
        <f>Specification!$G$29</f>
        <v>164.943378</v>
      </c>
      <c r="D639">
        <f>0.5*Specification!$K$4*Track!B639^2*Specification!$K$3*Specification!$K$2</f>
        <v>93.159842569492653</v>
      </c>
      <c r="E639">
        <v>-8</v>
      </c>
      <c r="F639">
        <f>Specification!$C$23*9.81*SIN((E639*PI()/180))</f>
        <v>-765.1893799696079</v>
      </c>
      <c r="G639" s="2">
        <f>IF(J639=1,VLOOKUP(K639,RPM!$E$2:$H$62,3,FALSE)-F639-E639-D639,IF(J639=2,VLOOKUP(K639,RPM!$H$2:$K$62,3,FALSE)-F639-E639-D639,IF(J639=3,VLOOKUP(K639,RPM!$K$2:$N$62,3,FALSE)-F639-E639-D639)))</f>
        <v>1302.9405610221625</v>
      </c>
      <c r="H639" s="2">
        <f>IF(J639=1,Specification!$I$14,IF(J639=2,Specification!$I$15,IF(J639=3,Specification!$I$16)))</f>
        <v>578.8367922628039</v>
      </c>
      <c r="I639">
        <v>0</v>
      </c>
      <c r="J639">
        <v>3</v>
      </c>
      <c r="K639">
        <f>IF(J639=1,VLOOKUP(B639,RPM!$F$2:$H$62,3,TRUE),IF(J639=2,VLOOKUP(B639,RPM!$I$2:$K$62,3,TRUE),IF(J639=3,VLOOKUP(B639,RPM!$L$2:$N$62,3,TRUE))))</f>
        <v>4200</v>
      </c>
      <c r="L639">
        <f t="shared" si="89"/>
        <v>61.252500574169758</v>
      </c>
      <c r="M639">
        <f t="shared" si="93"/>
        <v>0.77116955474580484</v>
      </c>
      <c r="N639">
        <f>VLOOKUP(K639,RPM!$A$2:$D$62,4,FALSE)</f>
        <v>18.835642857142858</v>
      </c>
      <c r="O639">
        <f>VLOOKUP(K639,RPM!$A$2:$D$62,3,FALSE)</f>
        <v>11.1</v>
      </c>
      <c r="P639">
        <f t="shared" si="85"/>
        <v>14.045738878571429</v>
      </c>
      <c r="Q639" cm="1">
        <f t="array" ref="Q639">_xlfn.XLOOKUP(O639,BSFC!$A$2:$A$24,_xlfn.XLOOKUP(K639,BSFC!$B$2:$O$2,BSFC!$B$2:$O$24,,-1),,-1)</f>
        <v>340</v>
      </c>
      <c r="R639">
        <f t="shared" si="86"/>
        <v>1.3265420051984127</v>
      </c>
      <c r="S639">
        <f t="shared" si="90"/>
        <v>2.9092058376108538E-4</v>
      </c>
      <c r="T639">
        <f t="shared" si="91"/>
        <v>9.8912998478769026E-2</v>
      </c>
      <c r="U639">
        <f t="shared" si="92"/>
        <v>86.743446534227814</v>
      </c>
    </row>
    <row r="640" spans="1:21">
      <c r="A640">
        <f t="shared" si="87"/>
        <v>639</v>
      </c>
      <c r="B640">
        <f t="shared" si="88"/>
        <v>13.411199999999999</v>
      </c>
      <c r="C640">
        <f>Specification!$G$29</f>
        <v>164.943378</v>
      </c>
      <c r="D640">
        <f>0.5*Specification!$K$4*Track!B640^2*Specification!$K$3*Specification!$K$2</f>
        <v>93.159842569492653</v>
      </c>
      <c r="E640">
        <v>-8</v>
      </c>
      <c r="F640">
        <f>Specification!$C$23*9.81*SIN((E640*PI()/180))</f>
        <v>-765.1893799696079</v>
      </c>
      <c r="G640" s="2">
        <f>IF(J640=1,VLOOKUP(K640,RPM!$E$2:$H$62,3,FALSE)-F640-E640-D640,IF(J640=2,VLOOKUP(K640,RPM!$H$2:$K$62,3,FALSE)-F640-E640-D640,IF(J640=3,VLOOKUP(K640,RPM!$K$2:$N$62,3,FALSE)-F640-E640-D640)))</f>
        <v>1302.9405610221625</v>
      </c>
      <c r="H640" s="2">
        <f>IF(J640=1,Specification!$I$14,IF(J640=2,Specification!$I$15,IF(J640=3,Specification!$I$16)))</f>
        <v>578.8367922628039</v>
      </c>
      <c r="I640">
        <v>0</v>
      </c>
      <c r="J640">
        <v>3</v>
      </c>
      <c r="K640">
        <f>IF(J640=1,VLOOKUP(B640,RPM!$F$2:$H$62,3,TRUE),IF(J640=2,VLOOKUP(B640,RPM!$I$2:$K$62,3,TRUE),IF(J640=3,VLOOKUP(B640,RPM!$L$2:$N$62,3,TRUE))))</f>
        <v>4200</v>
      </c>
      <c r="L640">
        <f t="shared" si="89"/>
        <v>61.327065117238241</v>
      </c>
      <c r="M640">
        <f t="shared" si="93"/>
        <v>0.63062872004341342</v>
      </c>
      <c r="N640">
        <f>VLOOKUP(K640,RPM!$A$2:$D$62,4,FALSE)</f>
        <v>18.835642857142858</v>
      </c>
      <c r="O640">
        <f>VLOOKUP(K640,RPM!$A$2:$D$62,3,FALSE)</f>
        <v>11.1</v>
      </c>
      <c r="P640">
        <f t="shared" si="85"/>
        <v>14.045738878571429</v>
      </c>
      <c r="Q640" cm="1">
        <f t="array" ref="Q640">_xlfn.XLOOKUP(O640,BSFC!$A$2:$A$24,_xlfn.XLOOKUP(K640,BSFC!$B$2:$O$2,BSFC!$B$2:$O$24,,-1),,-1)</f>
        <v>340</v>
      </c>
      <c r="R640">
        <f t="shared" si="86"/>
        <v>1.3265420051984127</v>
      </c>
      <c r="S640">
        <f t="shared" si="90"/>
        <v>2.9092058376108538E-4</v>
      </c>
      <c r="T640">
        <f t="shared" si="91"/>
        <v>9.8912998478769026E-2</v>
      </c>
      <c r="U640">
        <f t="shared" si="92"/>
        <v>86.842359532706581</v>
      </c>
    </row>
    <row r="641" spans="1:21">
      <c r="A641">
        <f t="shared" si="87"/>
        <v>640</v>
      </c>
      <c r="B641">
        <f t="shared" si="88"/>
        <v>13.411199999999999</v>
      </c>
      <c r="C641">
        <f>Specification!$G$29</f>
        <v>164.943378</v>
      </c>
      <c r="D641">
        <f>0.5*Specification!$K$4*Track!B641^2*Specification!$K$3*Specification!$K$2</f>
        <v>93.159842569492653</v>
      </c>
      <c r="E641">
        <v>-8</v>
      </c>
      <c r="F641">
        <f>Specification!$C$23*9.81*SIN((E641*PI()/180))</f>
        <v>-765.1893799696079</v>
      </c>
      <c r="G641" s="2">
        <f>IF(J641=1,VLOOKUP(K641,RPM!$E$2:$H$62,3,FALSE)-F641-E641-D641,IF(J641=2,VLOOKUP(K641,RPM!$H$2:$K$62,3,FALSE)-F641-E641-D641,IF(J641=3,VLOOKUP(K641,RPM!$K$2:$N$62,3,FALSE)-F641-E641-D641)))</f>
        <v>1302.9405610221625</v>
      </c>
      <c r="H641" s="2">
        <f>IF(J641=1,Specification!$I$14,IF(J641=2,Specification!$I$15,IF(J641=3,Specification!$I$16)))</f>
        <v>578.8367922628039</v>
      </c>
      <c r="I641">
        <v>0</v>
      </c>
      <c r="J641">
        <v>3</v>
      </c>
      <c r="K641">
        <f>IF(J641=1,VLOOKUP(B641,RPM!$F$2:$H$62,3,TRUE),IF(J641=2,VLOOKUP(B641,RPM!$I$2:$K$62,3,TRUE),IF(J641=3,VLOOKUP(B641,RPM!$L$2:$N$62,3,TRUE))))</f>
        <v>4200</v>
      </c>
      <c r="L641">
        <f t="shared" si="89"/>
        <v>61.401629660306725</v>
      </c>
      <c r="M641">
        <f t="shared" si="93"/>
        <v>0.49008788534102199</v>
      </c>
      <c r="N641">
        <f>VLOOKUP(K641,RPM!$A$2:$D$62,4,FALSE)</f>
        <v>18.835642857142858</v>
      </c>
      <c r="O641">
        <f>VLOOKUP(K641,RPM!$A$2:$D$62,3,FALSE)</f>
        <v>11.1</v>
      </c>
      <c r="P641">
        <f t="shared" si="85"/>
        <v>14.045738878571429</v>
      </c>
      <c r="Q641" cm="1">
        <f t="array" ref="Q641">_xlfn.XLOOKUP(O641,BSFC!$A$2:$A$24,_xlfn.XLOOKUP(K641,BSFC!$B$2:$O$2,BSFC!$B$2:$O$24,,-1),,-1)</f>
        <v>340</v>
      </c>
      <c r="R641">
        <f t="shared" si="86"/>
        <v>1.3265420051984127</v>
      </c>
      <c r="S641">
        <f t="shared" si="90"/>
        <v>2.9092058376108538E-4</v>
      </c>
      <c r="T641">
        <f t="shared" si="91"/>
        <v>9.8912998478769026E-2</v>
      </c>
      <c r="U641">
        <f t="shared" si="92"/>
        <v>86.941272531185348</v>
      </c>
    </row>
    <row r="642" spans="1:21">
      <c r="A642">
        <f t="shared" si="87"/>
        <v>641</v>
      </c>
      <c r="B642">
        <f t="shared" si="88"/>
        <v>13.411199999999999</v>
      </c>
      <c r="C642">
        <f>Specification!$G$29</f>
        <v>164.943378</v>
      </c>
      <c r="D642">
        <f>0.5*Specification!$K$4*Track!B642^2*Specification!$K$3*Specification!$K$2</f>
        <v>93.159842569492653</v>
      </c>
      <c r="E642">
        <v>-7</v>
      </c>
      <c r="F642">
        <f>Specification!$C$23*9.81*SIN((E642*PI()/180))</f>
        <v>-670.05137252956831</v>
      </c>
      <c r="G642" s="2">
        <f>IF(J642=1,VLOOKUP(K642,RPM!$E$2:$H$62,3,FALSE)-F642-E642-D642,IF(J642=2,VLOOKUP(K642,RPM!$H$2:$K$62,3,FALSE)-F642-E642-D642,IF(J642=3,VLOOKUP(K642,RPM!$K$2:$N$62,3,FALSE)-F642-E642-D642)))</f>
        <v>1206.8025535821228</v>
      </c>
      <c r="H642" s="2">
        <f>IF(J642=1,Specification!$I$14,IF(J642=2,Specification!$I$15,IF(J642=3,Specification!$I$16)))</f>
        <v>578.8367922628039</v>
      </c>
      <c r="I642">
        <v>0</v>
      </c>
      <c r="J642">
        <v>3</v>
      </c>
      <c r="K642">
        <f>IF(J642=1,VLOOKUP(B642,RPM!$F$2:$H$62,3,TRUE),IF(J642=2,VLOOKUP(B642,RPM!$I$2:$K$62,3,TRUE),IF(J642=3,VLOOKUP(B642,RPM!$L$2:$N$62,3,TRUE))))</f>
        <v>4200</v>
      </c>
      <c r="L642">
        <f t="shared" si="89"/>
        <v>61.476194203375208</v>
      </c>
      <c r="M642">
        <f t="shared" si="93"/>
        <v>0.36730332443811742</v>
      </c>
      <c r="N642">
        <f>VLOOKUP(K642,RPM!$A$2:$D$62,4,FALSE)</f>
        <v>18.835642857142858</v>
      </c>
      <c r="O642">
        <f>VLOOKUP(K642,RPM!$A$2:$D$62,3,FALSE)</f>
        <v>11.1</v>
      </c>
      <c r="P642">
        <f t="shared" si="85"/>
        <v>14.045738878571429</v>
      </c>
      <c r="Q642" cm="1">
        <f t="array" ref="Q642">_xlfn.XLOOKUP(O642,BSFC!$A$2:$A$24,_xlfn.XLOOKUP(K642,BSFC!$B$2:$O$2,BSFC!$B$2:$O$24,,-1),,-1)</f>
        <v>340</v>
      </c>
      <c r="R642">
        <f t="shared" si="86"/>
        <v>1.3265420051984127</v>
      </c>
      <c r="S642">
        <f t="shared" si="90"/>
        <v>2.9092058376108538E-4</v>
      </c>
      <c r="T642">
        <f t="shared" si="91"/>
        <v>9.8912998478769026E-2</v>
      </c>
      <c r="U642">
        <f t="shared" si="92"/>
        <v>87.040185529664114</v>
      </c>
    </row>
    <row r="643" spans="1:21">
      <c r="A643">
        <f t="shared" si="87"/>
        <v>642</v>
      </c>
      <c r="B643">
        <f t="shared" si="88"/>
        <v>13.411199999999999</v>
      </c>
      <c r="C643">
        <f>Specification!$G$29</f>
        <v>164.943378</v>
      </c>
      <c r="D643">
        <f>0.5*Specification!$K$4*Track!B643^2*Specification!$K$3*Specification!$K$2</f>
        <v>93.159842569492653</v>
      </c>
      <c r="E643">
        <v>-6</v>
      </c>
      <c r="F643">
        <f>Specification!$C$23*9.81*SIN((E643*PI()/180))</f>
        <v>-574.70926095052266</v>
      </c>
      <c r="G643" s="2">
        <f>IF(J643=1,VLOOKUP(K643,RPM!$E$2:$H$62,3,FALSE)-F643-E643-D643,IF(J643=2,VLOOKUP(K643,RPM!$H$2:$K$62,3,FALSE)-F643-E643-D643,IF(J643=3,VLOOKUP(K643,RPM!$K$2:$N$62,3,FALSE)-F643-E643-D643)))</f>
        <v>1110.4604420030771</v>
      </c>
      <c r="H643" s="2">
        <f>IF(J643=1,Specification!$I$14,IF(J643=2,Specification!$I$15,IF(J643=3,Specification!$I$16)))</f>
        <v>578.8367922628039</v>
      </c>
      <c r="I643">
        <v>0</v>
      </c>
      <c r="J643">
        <v>3</v>
      </c>
      <c r="K643">
        <f>IF(J643=1,VLOOKUP(B643,RPM!$F$2:$H$62,3,TRUE),IF(J643=2,VLOOKUP(B643,RPM!$I$2:$K$62,3,TRUE),IF(J643=3,VLOOKUP(B643,RPM!$L$2:$N$62,3,TRUE))))</f>
        <v>4200</v>
      </c>
      <c r="L643">
        <f t="shared" si="89"/>
        <v>61.550758746443691</v>
      </c>
      <c r="M643">
        <f t="shared" si="93"/>
        <v>0.26219908917244095</v>
      </c>
      <c r="N643">
        <f>VLOOKUP(K643,RPM!$A$2:$D$62,4,FALSE)</f>
        <v>18.835642857142858</v>
      </c>
      <c r="O643">
        <f>VLOOKUP(K643,RPM!$A$2:$D$62,3,FALSE)</f>
        <v>11.1</v>
      </c>
      <c r="P643">
        <f t="shared" ref="P643:P706" si="94">N643*0.7457</f>
        <v>14.045738878571429</v>
      </c>
      <c r="Q643" cm="1">
        <f t="array" ref="Q643">_xlfn.XLOOKUP(O643,BSFC!$A$2:$A$24,_xlfn.XLOOKUP(K643,BSFC!$B$2:$O$2,BSFC!$B$2:$O$24,,-1),,-1)</f>
        <v>340</v>
      </c>
      <c r="R643">
        <f t="shared" ref="R643:R706" si="95">Q643*P643/3600</f>
        <v>1.3265420051984127</v>
      </c>
      <c r="S643">
        <f t="shared" si="90"/>
        <v>2.9092058376108538E-4</v>
      </c>
      <c r="T643">
        <f t="shared" si="91"/>
        <v>9.8912998478769026E-2</v>
      </c>
      <c r="U643">
        <f t="shared" si="92"/>
        <v>87.139098528142881</v>
      </c>
    </row>
    <row r="644" spans="1:21">
      <c r="A644">
        <f t="shared" ref="A644:A707" si="96">A643+1</f>
        <v>643</v>
      </c>
      <c r="B644">
        <f t="shared" ref="B644:B690" si="97">IF(SQRT(B643^2+2*I643)&gt;13.4112,13.4112,SQRT(B643^2+2*I643))</f>
        <v>13.411199999999999</v>
      </c>
      <c r="C644">
        <f>Specification!$G$29</f>
        <v>164.943378</v>
      </c>
      <c r="D644">
        <f>0.5*Specification!$K$4*Track!B644^2*Specification!$K$3*Specification!$K$2</f>
        <v>93.159842569492653</v>
      </c>
      <c r="E644">
        <v>-5</v>
      </c>
      <c r="F644">
        <f>Specification!$C$23*9.81*SIN((E644*PI()/180))</f>
        <v>-479.192087363258</v>
      </c>
      <c r="G644" s="2">
        <f>IF(J644=1,VLOOKUP(K644,RPM!$E$2:$H$62,3,FALSE)-F644-E644-D644,IF(J644=2,VLOOKUP(K644,RPM!$H$2:$K$62,3,FALSE)-F644-E644-D644,IF(J644=3,VLOOKUP(K644,RPM!$K$2:$N$62,3,FALSE)-F644-E644-D644)))</f>
        <v>1013.9432684158126</v>
      </c>
      <c r="H644" s="2">
        <f>IF(J644=1,Specification!$I$14,IF(J644=2,Specification!$I$15,IF(J644=3,Specification!$I$16)))</f>
        <v>578.8367922628039</v>
      </c>
      <c r="I644">
        <v>0</v>
      </c>
      <c r="J644">
        <v>3</v>
      </c>
      <c r="K644">
        <f>IF(J644=1,VLOOKUP(B644,RPM!$F$2:$H$62,3,TRUE),IF(J644=2,VLOOKUP(B644,RPM!$I$2:$K$62,3,TRUE),IF(J644=3,VLOOKUP(B644,RPM!$L$2:$N$62,3,TRUE))))</f>
        <v>4200</v>
      </c>
      <c r="L644">
        <f t="shared" ref="L644:L707" si="98">IF(I644=0,ABS(1/B644)+L643,ABS((B645-B644)/I644)+L643)</f>
        <v>61.625323289512174</v>
      </c>
      <c r="M644">
        <f t="shared" si="93"/>
        <v>0.17471042564651695</v>
      </c>
      <c r="N644">
        <f>VLOOKUP(K644,RPM!$A$2:$D$62,4,FALSE)</f>
        <v>18.835642857142858</v>
      </c>
      <c r="O644">
        <f>VLOOKUP(K644,RPM!$A$2:$D$62,3,FALSE)</f>
        <v>11.1</v>
      </c>
      <c r="P644">
        <f t="shared" si="94"/>
        <v>14.045738878571429</v>
      </c>
      <c r="Q644" cm="1">
        <f t="array" ref="Q644">_xlfn.XLOOKUP(O644,BSFC!$A$2:$A$24,_xlfn.XLOOKUP(K644,BSFC!$B$2:$O$2,BSFC!$B$2:$O$24,,-1),,-1)</f>
        <v>340</v>
      </c>
      <c r="R644">
        <f t="shared" si="95"/>
        <v>1.3265420051984127</v>
      </c>
      <c r="S644">
        <f t="shared" ref="S644:S707" si="99">(L644-L643)/3600*P644</f>
        <v>2.9092058376108538E-4</v>
      </c>
      <c r="T644">
        <f t="shared" ref="T644:T707" si="100">S644*Q644</f>
        <v>9.8912998478769026E-2</v>
      </c>
      <c r="U644">
        <f t="shared" ref="U644:U707" si="101">U643+T644</f>
        <v>87.238011526621648</v>
      </c>
    </row>
    <row r="645" spans="1:21">
      <c r="A645">
        <f t="shared" si="96"/>
        <v>644</v>
      </c>
      <c r="B645">
        <f t="shared" si="97"/>
        <v>13.411199999999999</v>
      </c>
      <c r="C645">
        <f>Specification!$G$29</f>
        <v>164.943378</v>
      </c>
      <c r="D645">
        <f>0.5*Specification!$K$4*Track!B645^2*Specification!$K$3*Specification!$K$2</f>
        <v>93.159842569492653</v>
      </c>
      <c r="E645">
        <v>-4</v>
      </c>
      <c r="F645">
        <f>Specification!$C$23*9.81*SIN((E645*PI()/180))</f>
        <v>-383.52894722414453</v>
      </c>
      <c r="G645" s="2">
        <f>IF(J645=1,VLOOKUP(K645,RPM!$E$2:$H$62,3,FALSE)-F645-E645-D645,IF(J645=2,VLOOKUP(K645,RPM!$H$2:$K$62,3,FALSE)-F645-E645-D645,IF(J645=3,VLOOKUP(K645,RPM!$K$2:$N$62,3,FALSE)-F645-E645-D645)))</f>
        <v>917.28012827669909</v>
      </c>
      <c r="H645" s="2">
        <f>IF(J645=1,Specification!$I$14,IF(J645=2,Specification!$I$15,IF(J645=3,Specification!$I$16)))</f>
        <v>578.8367922628039</v>
      </c>
      <c r="I645">
        <v>0</v>
      </c>
      <c r="J645">
        <v>3</v>
      </c>
      <c r="K645">
        <f>IF(J645=1,VLOOKUP(B645,RPM!$F$2:$H$62,3,TRUE),IF(J645=2,VLOOKUP(B645,RPM!$I$2:$K$62,3,TRUE),IF(J645=3,VLOOKUP(B645,RPM!$L$2:$N$62,3,TRUE))))</f>
        <v>4200</v>
      </c>
      <c r="L645">
        <f t="shared" si="98"/>
        <v>61.699887832580657</v>
      </c>
      <c r="M645">
        <f t="shared" si="93"/>
        <v>0.10478361370300654</v>
      </c>
      <c r="N645">
        <f>VLOOKUP(K645,RPM!$A$2:$D$62,4,FALSE)</f>
        <v>18.835642857142858</v>
      </c>
      <c r="O645">
        <f>VLOOKUP(K645,RPM!$A$2:$D$62,3,FALSE)</f>
        <v>11.1</v>
      </c>
      <c r="P645">
        <f t="shared" si="94"/>
        <v>14.045738878571429</v>
      </c>
      <c r="Q645" cm="1">
        <f t="array" ref="Q645">_xlfn.XLOOKUP(O645,BSFC!$A$2:$A$24,_xlfn.XLOOKUP(K645,BSFC!$B$2:$O$2,BSFC!$B$2:$O$24,,-1),,-1)</f>
        <v>340</v>
      </c>
      <c r="R645">
        <f t="shared" si="95"/>
        <v>1.3265420051984127</v>
      </c>
      <c r="S645">
        <f t="shared" si="99"/>
        <v>2.9092058376108538E-4</v>
      </c>
      <c r="T645">
        <f t="shared" si="100"/>
        <v>9.8912998478769026E-2</v>
      </c>
      <c r="U645">
        <f t="shared" si="101"/>
        <v>87.336924525100414</v>
      </c>
    </row>
    <row r="646" spans="1:21">
      <c r="A646">
        <f t="shared" si="96"/>
        <v>645</v>
      </c>
      <c r="B646">
        <f t="shared" si="97"/>
        <v>13.411199999999999</v>
      </c>
      <c r="C646">
        <f>Specification!$G$29</f>
        <v>164.943378</v>
      </c>
      <c r="D646">
        <f>0.5*Specification!$K$4*Track!B646^2*Specification!$K$3*Specification!$K$2</f>
        <v>93.159842569492653</v>
      </c>
      <c r="E646">
        <v>-3</v>
      </c>
      <c r="F646">
        <f>Specification!$C$23*9.81*SIN((E646*PI()/180))</f>
        <v>-287.74898045237813</v>
      </c>
      <c r="G646" s="2">
        <f>IF(J646=1,VLOOKUP(K646,RPM!$E$2:$H$62,3,FALSE)-F646-E646-D646,IF(J646=2,VLOOKUP(K646,RPM!$H$2:$K$62,3,FALSE)-F646-E646-D646,IF(J646=3,VLOOKUP(K646,RPM!$K$2:$N$62,3,FALSE)-F646-E646-D646)))</f>
        <v>820.50016150493275</v>
      </c>
      <c r="H646" s="2">
        <f>IF(J646=1,Specification!$I$14,IF(J646=2,Specification!$I$15,IF(J646=3,Specification!$I$16)))</f>
        <v>578.8367922628039</v>
      </c>
      <c r="I646">
        <v>0</v>
      </c>
      <c r="J646">
        <v>3</v>
      </c>
      <c r="K646">
        <f>IF(J646=1,VLOOKUP(B646,RPM!$F$2:$H$62,3,TRUE),IF(J646=2,VLOOKUP(B646,RPM!$I$2:$K$62,3,TRUE),IF(J646=3,VLOOKUP(B646,RPM!$L$2:$N$62,3,TRUE))))</f>
        <v>4200</v>
      </c>
      <c r="L646">
        <f t="shared" si="98"/>
        <v>61.77445237564914</v>
      </c>
      <c r="M646">
        <f t="shared" si="93"/>
        <v>5.2375834419965343E-2</v>
      </c>
      <c r="N646">
        <f>VLOOKUP(K646,RPM!$A$2:$D$62,4,FALSE)</f>
        <v>18.835642857142858</v>
      </c>
      <c r="O646">
        <f>VLOOKUP(K646,RPM!$A$2:$D$62,3,FALSE)</f>
        <v>11.1</v>
      </c>
      <c r="P646">
        <f t="shared" si="94"/>
        <v>14.045738878571429</v>
      </c>
      <c r="Q646" cm="1">
        <f t="array" ref="Q646">_xlfn.XLOOKUP(O646,BSFC!$A$2:$A$24,_xlfn.XLOOKUP(K646,BSFC!$B$2:$O$2,BSFC!$B$2:$O$24,,-1),,-1)</f>
        <v>340</v>
      </c>
      <c r="R646">
        <f t="shared" si="95"/>
        <v>1.3265420051984127</v>
      </c>
      <c r="S646">
        <f t="shared" si="99"/>
        <v>2.9092058376108538E-4</v>
      </c>
      <c r="T646">
        <f t="shared" si="100"/>
        <v>9.8912998478769026E-2</v>
      </c>
      <c r="U646">
        <f t="shared" si="101"/>
        <v>87.435837523579181</v>
      </c>
    </row>
    <row r="647" spans="1:21">
      <c r="A647">
        <f t="shared" si="96"/>
        <v>646</v>
      </c>
      <c r="B647">
        <f t="shared" si="97"/>
        <v>13.411199999999999</v>
      </c>
      <c r="C647">
        <f>Specification!$G$29</f>
        <v>164.943378</v>
      </c>
      <c r="D647">
        <f>0.5*Specification!$K$4*Track!B647^2*Specification!$K$3*Specification!$K$2</f>
        <v>93.159842569492653</v>
      </c>
      <c r="E647">
        <v>-2</v>
      </c>
      <c r="F647">
        <f>Specification!$C$23*9.81*SIN((E647*PI()/180))</f>
        <v>-191.88136255367905</v>
      </c>
      <c r="G647" s="2">
        <f>IF(J647=1,VLOOKUP(K647,RPM!$E$2:$H$62,3,FALSE)-F647-E647-D647,IF(J647=2,VLOOKUP(K647,RPM!$H$2:$K$62,3,FALSE)-F647-E647-D647,IF(J647=3,VLOOKUP(K647,RPM!$K$2:$N$62,3,FALSE)-F647-E647-D647)))</f>
        <v>723.63254360623364</v>
      </c>
      <c r="H647" s="2">
        <f>IF(J647=1,Specification!$I$14,IF(J647=2,Specification!$I$15,IF(J647=3,Specification!$I$16)))</f>
        <v>578.8367922628039</v>
      </c>
      <c r="I647">
        <v>0</v>
      </c>
      <c r="J647">
        <v>3</v>
      </c>
      <c r="K647">
        <f>IF(J647=1,VLOOKUP(B647,RPM!$F$2:$H$62,3,TRUE),IF(J647=2,VLOOKUP(B647,RPM!$I$2:$K$62,3,TRUE),IF(J647=3,VLOOKUP(B647,RPM!$L$2:$N$62,3,TRUE))))</f>
        <v>4200</v>
      </c>
      <c r="L647">
        <f t="shared" si="98"/>
        <v>61.849016918717624</v>
      </c>
      <c r="M647">
        <f t="shared" si="93"/>
        <v>1.7455064928217613E-2</v>
      </c>
      <c r="N647">
        <f>VLOOKUP(K647,RPM!$A$2:$D$62,4,FALSE)</f>
        <v>18.835642857142858</v>
      </c>
      <c r="O647">
        <f>VLOOKUP(K647,RPM!$A$2:$D$62,3,FALSE)</f>
        <v>11.1</v>
      </c>
      <c r="P647">
        <f t="shared" si="94"/>
        <v>14.045738878571429</v>
      </c>
      <c r="Q647" cm="1">
        <f t="array" ref="Q647">_xlfn.XLOOKUP(O647,BSFC!$A$2:$A$24,_xlfn.XLOOKUP(K647,BSFC!$B$2:$O$2,BSFC!$B$2:$O$24,,-1),,-1)</f>
        <v>340</v>
      </c>
      <c r="R647">
        <f t="shared" si="95"/>
        <v>1.3265420051984127</v>
      </c>
      <c r="S647">
        <f t="shared" si="99"/>
        <v>2.9092058376108538E-4</v>
      </c>
      <c r="T647">
        <f t="shared" si="100"/>
        <v>9.8912998478769026E-2</v>
      </c>
      <c r="U647">
        <f t="shared" si="101"/>
        <v>87.534750522057948</v>
      </c>
    </row>
    <row r="648" spans="1:21">
      <c r="A648">
        <f t="shared" si="96"/>
        <v>647</v>
      </c>
      <c r="B648">
        <f t="shared" si="97"/>
        <v>13.411199999999999</v>
      </c>
      <c r="C648">
        <f>Specification!$G$29</f>
        <v>164.943378</v>
      </c>
      <c r="D648">
        <f>0.5*Specification!$K$4*Track!B648^2*Specification!$K$3*Specification!$K$2</f>
        <v>93.159842569492653</v>
      </c>
      <c r="E648">
        <v>-1</v>
      </c>
      <c r="F648">
        <f>Specification!$C$23*9.81*SIN((E648*PI()/180))</f>
        <v>-95.955295733149597</v>
      </c>
      <c r="G648" s="2">
        <f>IF(J648=1,VLOOKUP(K648,RPM!$E$2:$H$62,3,FALSE)-F648-E648-D648,IF(J648=2,VLOOKUP(K648,RPM!$H$2:$K$62,3,FALSE)-F648-E648-D648,IF(J648=3,VLOOKUP(K648,RPM!$K$2:$N$62,3,FALSE)-F648-E648-D648)))</f>
        <v>626.70647678570413</v>
      </c>
      <c r="H648" s="2">
        <f>IF(J648=1,Specification!$I$14,IF(J648=2,Specification!$I$15,IF(J648=3,Specification!$I$16)))</f>
        <v>578.8367922628039</v>
      </c>
      <c r="I648">
        <v>0</v>
      </c>
      <c r="J648">
        <v>3</v>
      </c>
      <c r="K648">
        <f>IF(J648=1,VLOOKUP(B648,RPM!$F$2:$H$62,3,TRUE),IF(J648=2,VLOOKUP(B648,RPM!$I$2:$K$62,3,TRUE),IF(J648=3,VLOOKUP(B648,RPM!$L$2:$N$62,3,TRUE))))</f>
        <v>4200</v>
      </c>
      <c r="L648">
        <f t="shared" si="98"/>
        <v>61.923581461786107</v>
      </c>
      <c r="M648">
        <v>0</v>
      </c>
      <c r="N648">
        <f>VLOOKUP(K648,RPM!$A$2:$D$62,4,FALSE)</f>
        <v>18.835642857142858</v>
      </c>
      <c r="O648">
        <f>VLOOKUP(K648,RPM!$A$2:$D$62,3,FALSE)</f>
        <v>11.1</v>
      </c>
      <c r="P648">
        <f t="shared" si="94"/>
        <v>14.045738878571429</v>
      </c>
      <c r="Q648" cm="1">
        <f t="array" ref="Q648">_xlfn.XLOOKUP(O648,BSFC!$A$2:$A$24,_xlfn.XLOOKUP(K648,BSFC!$B$2:$O$2,BSFC!$B$2:$O$24,,-1),,-1)</f>
        <v>340</v>
      </c>
      <c r="R648">
        <f t="shared" si="95"/>
        <v>1.3265420051984127</v>
      </c>
      <c r="S648">
        <f t="shared" si="99"/>
        <v>2.9092058376108538E-4</v>
      </c>
      <c r="T648">
        <f t="shared" si="100"/>
        <v>9.8912998478769026E-2</v>
      </c>
      <c r="U648">
        <f t="shared" si="101"/>
        <v>87.633663520536714</v>
      </c>
    </row>
    <row r="649" spans="1:21">
      <c r="A649">
        <f t="shared" si="96"/>
        <v>648</v>
      </c>
      <c r="B649">
        <f t="shared" si="97"/>
        <v>13.411199999999999</v>
      </c>
      <c r="C649">
        <f>Specification!$G$29</f>
        <v>164.943378</v>
      </c>
      <c r="D649">
        <f>0.5*Specification!$K$4*Track!B649^2*Specification!$K$3*Specification!$K$2</f>
        <v>93.159842569492653</v>
      </c>
      <c r="E649">
        <v>0</v>
      </c>
      <c r="F649">
        <f>Specification!$C$23*9.81*SIN((E649*PI()/180))</f>
        <v>0</v>
      </c>
      <c r="G649" s="2">
        <f>IF(J649=1,VLOOKUP(K649,RPM!$E$2:$H$62,3,FALSE)-F649-E649-D649,IF(J649=2,VLOOKUP(K649,RPM!$H$2:$K$62,3,FALSE)-F649-E649-D649,IF(J649=3,VLOOKUP(K649,RPM!$K$2:$N$62,3,FALSE)-F649-E649-D649)))</f>
        <v>529.75118105255456</v>
      </c>
      <c r="H649" s="2">
        <f>IF(J649=1,Specification!$I$14,IF(J649=2,Specification!$I$15,IF(J649=3,Specification!$I$16)))</f>
        <v>578.8367922628039</v>
      </c>
      <c r="I649">
        <v>0</v>
      </c>
      <c r="J649">
        <v>3</v>
      </c>
      <c r="K649">
        <f>IF(J649=1,VLOOKUP(B649,RPM!$F$2:$H$62,3,TRUE),IF(J649=2,VLOOKUP(B649,RPM!$I$2:$K$62,3,TRUE),IF(J649=3,VLOOKUP(B649,RPM!$L$2:$N$62,3,TRUE))))</f>
        <v>4200</v>
      </c>
      <c r="L649">
        <f t="shared" si="98"/>
        <v>61.99814600485459</v>
      </c>
      <c r="M649">
        <f t="shared" si="93"/>
        <v>0</v>
      </c>
      <c r="N649">
        <f>VLOOKUP(K649,RPM!$A$2:$D$62,4,FALSE)</f>
        <v>18.835642857142858</v>
      </c>
      <c r="O649">
        <f>VLOOKUP(K649,RPM!$A$2:$D$62,3,FALSE)</f>
        <v>11.1</v>
      </c>
      <c r="P649">
        <f t="shared" si="94"/>
        <v>14.045738878571429</v>
      </c>
      <c r="Q649" cm="1">
        <f t="array" ref="Q649">_xlfn.XLOOKUP(O649,BSFC!$A$2:$A$24,_xlfn.XLOOKUP(K649,BSFC!$B$2:$O$2,BSFC!$B$2:$O$24,,-1),,-1)</f>
        <v>340</v>
      </c>
      <c r="R649">
        <f t="shared" si="95"/>
        <v>1.3265420051984127</v>
      </c>
      <c r="S649">
        <f t="shared" si="99"/>
        <v>2.9092058376108538E-4</v>
      </c>
      <c r="T649">
        <f t="shared" si="100"/>
        <v>9.8912998478769026E-2</v>
      </c>
      <c r="U649">
        <f t="shared" si="101"/>
        <v>87.732576519015481</v>
      </c>
    </row>
    <row r="650" spans="1:21">
      <c r="A650">
        <f t="shared" si="96"/>
        <v>649</v>
      </c>
      <c r="B650">
        <f t="shared" si="97"/>
        <v>13.411199999999999</v>
      </c>
      <c r="C650">
        <f>Specification!$G$29</f>
        <v>164.943378</v>
      </c>
      <c r="D650">
        <f>0.5*Specification!$K$4*Track!B650^2*Specification!$K$3*Specification!$K$2</f>
        <v>93.159842569492653</v>
      </c>
      <c r="E650">
        <v>0</v>
      </c>
      <c r="F650">
        <f>Specification!$C$23*9.81*SIN((E650*PI()/180))</f>
        <v>0</v>
      </c>
      <c r="G650" s="2">
        <f>IF(J650=1,VLOOKUP(K650,RPM!$E$2:$H$62,3,FALSE)-F650-E650-D650,IF(J650=2,VLOOKUP(K650,RPM!$H$2:$K$62,3,FALSE)-F650-E650-D650,IF(J650=3,VLOOKUP(K650,RPM!$K$2:$N$62,3,FALSE)-F650-E650-D650)))</f>
        <v>529.75118105255456</v>
      </c>
      <c r="H650" s="2">
        <f>IF(J650=1,Specification!$I$14,IF(J650=2,Specification!$I$15,IF(J650=3,Specification!$I$16)))</f>
        <v>578.8367922628039</v>
      </c>
      <c r="I650">
        <v>0</v>
      </c>
      <c r="J650">
        <v>3</v>
      </c>
      <c r="K650">
        <f>IF(J650=1,VLOOKUP(B650,RPM!$F$2:$H$62,3,TRUE),IF(J650=2,VLOOKUP(B650,RPM!$I$2:$K$62,3,TRUE),IF(J650=3,VLOOKUP(B650,RPM!$L$2:$N$62,3,TRUE))))</f>
        <v>4200</v>
      </c>
      <c r="L650">
        <f t="shared" si="98"/>
        <v>62.072710547923073</v>
      </c>
      <c r="M650">
        <f t="shared" si="93"/>
        <v>0</v>
      </c>
      <c r="N650">
        <f>VLOOKUP(K650,RPM!$A$2:$D$62,4,FALSE)</f>
        <v>18.835642857142858</v>
      </c>
      <c r="O650">
        <f>VLOOKUP(K650,RPM!$A$2:$D$62,3,FALSE)</f>
        <v>11.1</v>
      </c>
      <c r="P650">
        <f t="shared" si="94"/>
        <v>14.045738878571429</v>
      </c>
      <c r="Q650" cm="1">
        <f t="array" ref="Q650">_xlfn.XLOOKUP(O650,BSFC!$A$2:$A$24,_xlfn.XLOOKUP(K650,BSFC!$B$2:$O$2,BSFC!$B$2:$O$24,,-1),,-1)</f>
        <v>340</v>
      </c>
      <c r="R650">
        <f t="shared" si="95"/>
        <v>1.3265420051984127</v>
      </c>
      <c r="S650">
        <f t="shared" si="99"/>
        <v>2.9092058376108538E-4</v>
      </c>
      <c r="T650">
        <f t="shared" si="100"/>
        <v>9.8912998478769026E-2</v>
      </c>
      <c r="U650">
        <f t="shared" si="101"/>
        <v>87.831489517494248</v>
      </c>
    </row>
    <row r="651" spans="1:21">
      <c r="A651">
        <f t="shared" si="96"/>
        <v>650</v>
      </c>
      <c r="B651">
        <f t="shared" si="97"/>
        <v>13.411199999999999</v>
      </c>
      <c r="C651">
        <f>Specification!$G$29</f>
        <v>164.943378</v>
      </c>
      <c r="D651">
        <f>0.5*Specification!$K$4*Track!B651^2*Specification!$K$3*Specification!$K$2</f>
        <v>93.159842569492653</v>
      </c>
      <c r="E651">
        <v>0</v>
      </c>
      <c r="F651">
        <f>Specification!$C$23*9.81*SIN((E651*PI()/180))</f>
        <v>0</v>
      </c>
      <c r="G651" s="2">
        <f>IF(J651=1,VLOOKUP(K651,RPM!$E$2:$H$62,3,FALSE)-F651-E651-D651,IF(J651=2,VLOOKUP(K651,RPM!$H$2:$K$62,3,FALSE)-F651-E651-D651,IF(J651=3,VLOOKUP(K651,RPM!$K$2:$N$62,3,FALSE)-F651-E651-D651)))</f>
        <v>529.75118105255456</v>
      </c>
      <c r="H651" s="2">
        <f>IF(J651=1,Specification!$I$14,IF(J651=2,Specification!$I$15,IF(J651=3,Specification!$I$16)))</f>
        <v>578.8367922628039</v>
      </c>
      <c r="I651">
        <v>0</v>
      </c>
      <c r="J651">
        <v>3</v>
      </c>
      <c r="K651">
        <f>IF(J651=1,VLOOKUP(B651,RPM!$F$2:$H$62,3,TRUE),IF(J651=2,VLOOKUP(B651,RPM!$I$2:$K$62,3,TRUE),IF(J651=3,VLOOKUP(B651,RPM!$L$2:$N$62,3,TRUE))))</f>
        <v>4200</v>
      </c>
      <c r="L651">
        <f t="shared" si="98"/>
        <v>62.147275090991556</v>
      </c>
      <c r="M651">
        <f t="shared" ref="M651:M690" si="102">TAN(E651*PI()/180)+M650</f>
        <v>0</v>
      </c>
      <c r="N651">
        <f>VLOOKUP(K651,RPM!$A$2:$D$62,4,FALSE)</f>
        <v>18.835642857142858</v>
      </c>
      <c r="O651">
        <f>VLOOKUP(K651,RPM!$A$2:$D$62,3,FALSE)</f>
        <v>11.1</v>
      </c>
      <c r="P651">
        <f t="shared" si="94"/>
        <v>14.045738878571429</v>
      </c>
      <c r="Q651" cm="1">
        <f t="array" ref="Q651">_xlfn.XLOOKUP(O651,BSFC!$A$2:$A$24,_xlfn.XLOOKUP(K651,BSFC!$B$2:$O$2,BSFC!$B$2:$O$24,,-1),,-1)</f>
        <v>340</v>
      </c>
      <c r="R651">
        <f t="shared" si="95"/>
        <v>1.3265420051984127</v>
      </c>
      <c r="S651">
        <f t="shared" si="99"/>
        <v>2.9092058376108538E-4</v>
      </c>
      <c r="T651">
        <f t="shared" si="100"/>
        <v>9.8912998478769026E-2</v>
      </c>
      <c r="U651">
        <f t="shared" si="101"/>
        <v>87.930402515973014</v>
      </c>
    </row>
    <row r="652" spans="1:21">
      <c r="A652">
        <f t="shared" si="96"/>
        <v>651</v>
      </c>
      <c r="B652">
        <f t="shared" si="97"/>
        <v>13.411199999999999</v>
      </c>
      <c r="C652">
        <f>Specification!$G$29</f>
        <v>164.943378</v>
      </c>
      <c r="D652">
        <f>0.5*Specification!$K$4*Track!B652^2*Specification!$K$3*Specification!$K$2</f>
        <v>93.159842569492653</v>
      </c>
      <c r="E652">
        <v>0</v>
      </c>
      <c r="F652">
        <f>Specification!$C$23*9.81*SIN((E652*PI()/180))</f>
        <v>0</v>
      </c>
      <c r="G652" s="2">
        <f>IF(J652=1,VLOOKUP(K652,RPM!$E$2:$H$62,3,FALSE)-F652-E652-D652,IF(J652=2,VLOOKUP(K652,RPM!$H$2:$K$62,3,FALSE)-F652-E652-D652,IF(J652=3,VLOOKUP(K652,RPM!$K$2:$N$62,3,FALSE)-F652-E652-D652)))</f>
        <v>529.75118105255456</v>
      </c>
      <c r="H652" s="2">
        <f>IF(J652=1,Specification!$I$14,IF(J652=2,Specification!$I$15,IF(J652=3,Specification!$I$16)))</f>
        <v>578.8367922628039</v>
      </c>
      <c r="I652">
        <v>0</v>
      </c>
      <c r="J652">
        <v>3</v>
      </c>
      <c r="K652">
        <f>IF(J652=1,VLOOKUP(B652,RPM!$F$2:$H$62,3,TRUE),IF(J652=2,VLOOKUP(B652,RPM!$I$2:$K$62,3,TRUE),IF(J652=3,VLOOKUP(B652,RPM!$L$2:$N$62,3,TRUE))))</f>
        <v>4200</v>
      </c>
      <c r="L652">
        <f t="shared" si="98"/>
        <v>62.221839634060039</v>
      </c>
      <c r="M652">
        <f t="shared" si="102"/>
        <v>0</v>
      </c>
      <c r="N652">
        <f>VLOOKUP(K652,RPM!$A$2:$D$62,4,FALSE)</f>
        <v>18.835642857142858</v>
      </c>
      <c r="O652">
        <f>VLOOKUP(K652,RPM!$A$2:$D$62,3,FALSE)</f>
        <v>11.1</v>
      </c>
      <c r="P652">
        <f t="shared" si="94"/>
        <v>14.045738878571429</v>
      </c>
      <c r="Q652" cm="1">
        <f t="array" ref="Q652">_xlfn.XLOOKUP(O652,BSFC!$A$2:$A$24,_xlfn.XLOOKUP(K652,BSFC!$B$2:$O$2,BSFC!$B$2:$O$24,,-1),,-1)</f>
        <v>340</v>
      </c>
      <c r="R652">
        <f t="shared" si="95"/>
        <v>1.3265420051984127</v>
      </c>
      <c r="S652">
        <f t="shared" si="99"/>
        <v>2.9092058376108538E-4</v>
      </c>
      <c r="T652">
        <f t="shared" si="100"/>
        <v>9.8912998478769026E-2</v>
      </c>
      <c r="U652">
        <f t="shared" si="101"/>
        <v>88.029315514451781</v>
      </c>
    </row>
    <row r="653" spans="1:21">
      <c r="A653">
        <f t="shared" si="96"/>
        <v>652</v>
      </c>
      <c r="B653">
        <f t="shared" si="97"/>
        <v>13.411199999999999</v>
      </c>
      <c r="C653">
        <f>Specification!$G$29</f>
        <v>164.943378</v>
      </c>
      <c r="D653">
        <f>0.5*Specification!$K$4*Track!B653^2*Specification!$K$3*Specification!$K$2</f>
        <v>93.159842569492653</v>
      </c>
      <c r="E653">
        <v>0</v>
      </c>
      <c r="F653">
        <f>Specification!$C$23*9.81*SIN((E653*PI()/180))</f>
        <v>0</v>
      </c>
      <c r="G653" s="2">
        <f>IF(J653=1,VLOOKUP(K653,RPM!$E$2:$H$62,3,FALSE)-F653-E653-D653,IF(J653=2,VLOOKUP(K653,RPM!$H$2:$K$62,3,FALSE)-F653-E653-D653,IF(J653=3,VLOOKUP(K653,RPM!$K$2:$N$62,3,FALSE)-F653-E653-D653)))</f>
        <v>529.75118105255456</v>
      </c>
      <c r="H653" s="2">
        <f>IF(J653=1,Specification!$I$14,IF(J653=2,Specification!$I$15,IF(J653=3,Specification!$I$16)))</f>
        <v>578.8367922628039</v>
      </c>
      <c r="I653">
        <v>0</v>
      </c>
      <c r="J653">
        <v>3</v>
      </c>
      <c r="K653">
        <f>IF(J653=1,VLOOKUP(B653,RPM!$F$2:$H$62,3,TRUE),IF(J653=2,VLOOKUP(B653,RPM!$I$2:$K$62,3,TRUE),IF(J653=3,VLOOKUP(B653,RPM!$L$2:$N$62,3,TRUE))))</f>
        <v>4200</v>
      </c>
      <c r="L653">
        <f t="shared" si="98"/>
        <v>62.296404177128522</v>
      </c>
      <c r="M653">
        <f t="shared" si="102"/>
        <v>0</v>
      </c>
      <c r="N653">
        <f>VLOOKUP(K653,RPM!$A$2:$D$62,4,FALSE)</f>
        <v>18.835642857142858</v>
      </c>
      <c r="O653">
        <f>VLOOKUP(K653,RPM!$A$2:$D$62,3,FALSE)</f>
        <v>11.1</v>
      </c>
      <c r="P653">
        <f t="shared" si="94"/>
        <v>14.045738878571429</v>
      </c>
      <c r="Q653" cm="1">
        <f t="array" ref="Q653">_xlfn.XLOOKUP(O653,BSFC!$A$2:$A$24,_xlfn.XLOOKUP(K653,BSFC!$B$2:$O$2,BSFC!$B$2:$O$24,,-1),,-1)</f>
        <v>340</v>
      </c>
      <c r="R653">
        <f t="shared" si="95"/>
        <v>1.3265420051984127</v>
      </c>
      <c r="S653">
        <f t="shared" si="99"/>
        <v>2.9092058376108538E-4</v>
      </c>
      <c r="T653">
        <f t="shared" si="100"/>
        <v>9.8912998478769026E-2</v>
      </c>
      <c r="U653">
        <f t="shared" si="101"/>
        <v>88.128228512930548</v>
      </c>
    </row>
    <row r="654" spans="1:21">
      <c r="A654">
        <f t="shared" si="96"/>
        <v>653</v>
      </c>
      <c r="B654">
        <f t="shared" si="97"/>
        <v>13.411199999999999</v>
      </c>
      <c r="C654">
        <f>Specification!$G$29</f>
        <v>164.943378</v>
      </c>
      <c r="D654">
        <f>0.5*Specification!$K$4*Track!B654^2*Specification!$K$3*Specification!$K$2</f>
        <v>93.159842569492653</v>
      </c>
      <c r="E654">
        <v>0</v>
      </c>
      <c r="F654">
        <f>Specification!$C$23*9.81*SIN((E654*PI()/180))</f>
        <v>0</v>
      </c>
      <c r="G654" s="2">
        <f>IF(J654=1,VLOOKUP(K654,RPM!$E$2:$H$62,3,FALSE)-F654-E654-D654,IF(J654=2,VLOOKUP(K654,RPM!$H$2:$K$62,3,FALSE)-F654-E654-D654,IF(J654=3,VLOOKUP(K654,RPM!$K$2:$N$62,3,FALSE)-F654-E654-D654)))</f>
        <v>529.75118105255456</v>
      </c>
      <c r="H654" s="2">
        <f>IF(J654=1,Specification!$I$14,IF(J654=2,Specification!$I$15,IF(J654=3,Specification!$I$16)))</f>
        <v>578.8367922628039</v>
      </c>
      <c r="I654">
        <v>0</v>
      </c>
      <c r="J654">
        <v>3</v>
      </c>
      <c r="K654">
        <f>IF(J654=1,VLOOKUP(B654,RPM!$F$2:$H$62,3,TRUE),IF(J654=2,VLOOKUP(B654,RPM!$I$2:$K$62,3,TRUE),IF(J654=3,VLOOKUP(B654,RPM!$L$2:$N$62,3,TRUE))))</f>
        <v>4200</v>
      </c>
      <c r="L654">
        <f t="shared" si="98"/>
        <v>62.370968720197006</v>
      </c>
      <c r="M654">
        <f t="shared" si="102"/>
        <v>0</v>
      </c>
      <c r="N654">
        <f>VLOOKUP(K654,RPM!$A$2:$D$62,4,FALSE)</f>
        <v>18.835642857142858</v>
      </c>
      <c r="O654">
        <f>VLOOKUP(K654,RPM!$A$2:$D$62,3,FALSE)</f>
        <v>11.1</v>
      </c>
      <c r="P654">
        <f t="shared" si="94"/>
        <v>14.045738878571429</v>
      </c>
      <c r="Q654" cm="1">
        <f t="array" ref="Q654">_xlfn.XLOOKUP(O654,BSFC!$A$2:$A$24,_xlfn.XLOOKUP(K654,BSFC!$B$2:$O$2,BSFC!$B$2:$O$24,,-1),,-1)</f>
        <v>340</v>
      </c>
      <c r="R654">
        <f t="shared" si="95"/>
        <v>1.3265420051984127</v>
      </c>
      <c r="S654">
        <f t="shared" si="99"/>
        <v>2.9092058376108538E-4</v>
      </c>
      <c r="T654">
        <f t="shared" si="100"/>
        <v>9.8912998478769026E-2</v>
      </c>
      <c r="U654">
        <f t="shared" si="101"/>
        <v>88.227141511409314</v>
      </c>
    </row>
    <row r="655" spans="1:21">
      <c r="A655">
        <f t="shared" si="96"/>
        <v>654</v>
      </c>
      <c r="B655">
        <f t="shared" si="97"/>
        <v>13.411199999999999</v>
      </c>
      <c r="C655">
        <f>Specification!$G$29</f>
        <v>164.943378</v>
      </c>
      <c r="D655">
        <f>0.5*Specification!$K$4*Track!B655^2*Specification!$K$3*Specification!$K$2</f>
        <v>93.159842569492653</v>
      </c>
      <c r="E655">
        <v>0</v>
      </c>
      <c r="F655">
        <f>Specification!$C$23*9.81*SIN((E655*PI()/180))</f>
        <v>0</v>
      </c>
      <c r="G655" s="2">
        <f>IF(J655=1,VLOOKUP(K655,RPM!$E$2:$H$62,3,FALSE)-F655-E655-D655,IF(J655=2,VLOOKUP(K655,RPM!$H$2:$K$62,3,FALSE)-F655-E655-D655,IF(J655=3,VLOOKUP(K655,RPM!$K$2:$N$62,3,FALSE)-F655-E655-D655)))</f>
        <v>529.75118105255456</v>
      </c>
      <c r="H655" s="2">
        <f>IF(J655=1,Specification!$I$14,IF(J655=2,Specification!$I$15,IF(J655=3,Specification!$I$16)))</f>
        <v>578.8367922628039</v>
      </c>
      <c r="I655">
        <v>0</v>
      </c>
      <c r="J655">
        <v>3</v>
      </c>
      <c r="K655">
        <f>IF(J655=1,VLOOKUP(B655,RPM!$F$2:$H$62,3,TRUE),IF(J655=2,VLOOKUP(B655,RPM!$I$2:$K$62,3,TRUE),IF(J655=3,VLOOKUP(B655,RPM!$L$2:$N$62,3,TRUE))))</f>
        <v>4200</v>
      </c>
      <c r="L655">
        <f t="shared" si="98"/>
        <v>62.445533263265489</v>
      </c>
      <c r="M655">
        <f t="shared" si="102"/>
        <v>0</v>
      </c>
      <c r="N655">
        <f>VLOOKUP(K655,RPM!$A$2:$D$62,4,FALSE)</f>
        <v>18.835642857142858</v>
      </c>
      <c r="O655">
        <f>VLOOKUP(K655,RPM!$A$2:$D$62,3,FALSE)</f>
        <v>11.1</v>
      </c>
      <c r="P655">
        <f t="shared" si="94"/>
        <v>14.045738878571429</v>
      </c>
      <c r="Q655" cm="1">
        <f t="array" ref="Q655">_xlfn.XLOOKUP(O655,BSFC!$A$2:$A$24,_xlfn.XLOOKUP(K655,BSFC!$B$2:$O$2,BSFC!$B$2:$O$24,,-1),,-1)</f>
        <v>340</v>
      </c>
      <c r="R655">
        <f t="shared" si="95"/>
        <v>1.3265420051984127</v>
      </c>
      <c r="S655">
        <f t="shared" si="99"/>
        <v>2.9092058376108538E-4</v>
      </c>
      <c r="T655">
        <f t="shared" si="100"/>
        <v>9.8912998478769026E-2</v>
      </c>
      <c r="U655">
        <f t="shared" si="101"/>
        <v>88.326054509888081</v>
      </c>
    </row>
    <row r="656" spans="1:21">
      <c r="A656">
        <f t="shared" si="96"/>
        <v>655</v>
      </c>
      <c r="B656">
        <f t="shared" si="97"/>
        <v>13.411199999999999</v>
      </c>
      <c r="C656">
        <f>Specification!$G$29</f>
        <v>164.943378</v>
      </c>
      <c r="D656">
        <f>0.5*Specification!$K$4*Track!B656^2*Specification!$K$3*Specification!$K$2</f>
        <v>93.159842569492653</v>
      </c>
      <c r="E656">
        <v>0</v>
      </c>
      <c r="F656">
        <f>Specification!$C$23*9.81*SIN((E656*PI()/180))</f>
        <v>0</v>
      </c>
      <c r="G656" s="2">
        <f>IF(J656=1,VLOOKUP(K656,RPM!$E$2:$H$62,3,FALSE)-F656-E656-D656,IF(J656=2,VLOOKUP(K656,RPM!$H$2:$K$62,3,FALSE)-F656-E656-D656,IF(J656=3,VLOOKUP(K656,RPM!$K$2:$N$62,3,FALSE)-F656-E656-D656)))</f>
        <v>529.75118105255456</v>
      </c>
      <c r="H656" s="2">
        <f>IF(J656=1,Specification!$I$14,IF(J656=2,Specification!$I$15,IF(J656=3,Specification!$I$16)))</f>
        <v>578.8367922628039</v>
      </c>
      <c r="I656">
        <v>0</v>
      </c>
      <c r="J656">
        <v>3</v>
      </c>
      <c r="K656">
        <f>IF(J656=1,VLOOKUP(B656,RPM!$F$2:$H$62,3,TRUE),IF(J656=2,VLOOKUP(B656,RPM!$I$2:$K$62,3,TRUE),IF(J656=3,VLOOKUP(B656,RPM!$L$2:$N$62,3,TRUE))))</f>
        <v>4200</v>
      </c>
      <c r="L656">
        <f t="shared" si="98"/>
        <v>62.520097806333972</v>
      </c>
      <c r="M656">
        <f t="shared" si="102"/>
        <v>0</v>
      </c>
      <c r="N656">
        <f>VLOOKUP(K656,RPM!$A$2:$D$62,4,FALSE)</f>
        <v>18.835642857142858</v>
      </c>
      <c r="O656">
        <f>VLOOKUP(K656,RPM!$A$2:$D$62,3,FALSE)</f>
        <v>11.1</v>
      </c>
      <c r="P656">
        <f t="shared" si="94"/>
        <v>14.045738878571429</v>
      </c>
      <c r="Q656" cm="1">
        <f t="array" ref="Q656">_xlfn.XLOOKUP(O656,BSFC!$A$2:$A$24,_xlfn.XLOOKUP(K656,BSFC!$B$2:$O$2,BSFC!$B$2:$O$24,,-1),,-1)</f>
        <v>340</v>
      </c>
      <c r="R656">
        <f t="shared" si="95"/>
        <v>1.3265420051984127</v>
      </c>
      <c r="S656">
        <f t="shared" si="99"/>
        <v>2.9092058376108538E-4</v>
      </c>
      <c r="T656">
        <f t="shared" si="100"/>
        <v>9.8912998478769026E-2</v>
      </c>
      <c r="U656">
        <f t="shared" si="101"/>
        <v>88.424967508366848</v>
      </c>
    </row>
    <row r="657" spans="1:21">
      <c r="A657">
        <f t="shared" si="96"/>
        <v>656</v>
      </c>
      <c r="B657">
        <f t="shared" si="97"/>
        <v>13.411199999999999</v>
      </c>
      <c r="C657">
        <f>Specification!$G$29</f>
        <v>164.943378</v>
      </c>
      <c r="D657">
        <f>0.5*Specification!$K$4*Track!B657^2*Specification!$K$3*Specification!$K$2</f>
        <v>93.159842569492653</v>
      </c>
      <c r="E657">
        <v>0</v>
      </c>
      <c r="F657">
        <f>Specification!$C$23*9.81*SIN((E657*PI()/180))</f>
        <v>0</v>
      </c>
      <c r="G657" s="2">
        <f>IF(J657=1,VLOOKUP(K657,RPM!$E$2:$H$62,3,FALSE)-F657-E657-D657,IF(J657=2,VLOOKUP(K657,RPM!$H$2:$K$62,3,FALSE)-F657-E657-D657,IF(J657=3,VLOOKUP(K657,RPM!$K$2:$N$62,3,FALSE)-F657-E657-D657)))</f>
        <v>529.75118105255456</v>
      </c>
      <c r="H657" s="2">
        <f>IF(J657=1,Specification!$I$14,IF(J657=2,Specification!$I$15,IF(J657=3,Specification!$I$16)))</f>
        <v>578.8367922628039</v>
      </c>
      <c r="I657">
        <v>0</v>
      </c>
      <c r="J657">
        <v>3</v>
      </c>
      <c r="K657">
        <f>IF(J657=1,VLOOKUP(B657,RPM!$F$2:$H$62,3,TRUE),IF(J657=2,VLOOKUP(B657,RPM!$I$2:$K$62,3,TRUE),IF(J657=3,VLOOKUP(B657,RPM!$L$2:$N$62,3,TRUE))))</f>
        <v>4200</v>
      </c>
      <c r="L657">
        <f t="shared" si="98"/>
        <v>62.594662349402455</v>
      </c>
      <c r="M657">
        <f t="shared" si="102"/>
        <v>0</v>
      </c>
      <c r="N657">
        <f>VLOOKUP(K657,RPM!$A$2:$D$62,4,FALSE)</f>
        <v>18.835642857142858</v>
      </c>
      <c r="O657">
        <f>VLOOKUP(K657,RPM!$A$2:$D$62,3,FALSE)</f>
        <v>11.1</v>
      </c>
      <c r="P657">
        <f t="shared" si="94"/>
        <v>14.045738878571429</v>
      </c>
      <c r="Q657" cm="1">
        <f t="array" ref="Q657">_xlfn.XLOOKUP(O657,BSFC!$A$2:$A$24,_xlfn.XLOOKUP(K657,BSFC!$B$2:$O$2,BSFC!$B$2:$O$24,,-1),,-1)</f>
        <v>340</v>
      </c>
      <c r="R657">
        <f t="shared" si="95"/>
        <v>1.3265420051984127</v>
      </c>
      <c r="S657">
        <f t="shared" si="99"/>
        <v>2.9092058376108538E-4</v>
      </c>
      <c r="T657">
        <f t="shared" si="100"/>
        <v>9.8912998478769026E-2</v>
      </c>
      <c r="U657">
        <f t="shared" si="101"/>
        <v>88.523880506845614</v>
      </c>
    </row>
    <row r="658" spans="1:21">
      <c r="A658">
        <f t="shared" si="96"/>
        <v>657</v>
      </c>
      <c r="B658">
        <f t="shared" si="97"/>
        <v>13.411199999999999</v>
      </c>
      <c r="C658">
        <f>Specification!$G$29</f>
        <v>164.943378</v>
      </c>
      <c r="D658">
        <f>0.5*Specification!$K$4*Track!B658^2*Specification!$K$3*Specification!$K$2</f>
        <v>93.159842569492653</v>
      </c>
      <c r="E658">
        <v>0</v>
      </c>
      <c r="F658">
        <f>Specification!$C$23*9.81*SIN((E658*PI()/180))</f>
        <v>0</v>
      </c>
      <c r="G658" s="2">
        <f>IF(J658=1,VLOOKUP(K658,RPM!$E$2:$H$62,3,FALSE)-F658-E658-D658,IF(J658=2,VLOOKUP(K658,RPM!$H$2:$K$62,3,FALSE)-F658-E658-D658,IF(J658=3,VLOOKUP(K658,RPM!$K$2:$N$62,3,FALSE)-F658-E658-D658)))</f>
        <v>529.75118105255456</v>
      </c>
      <c r="H658" s="2">
        <f>IF(J658=1,Specification!$I$14,IF(J658=2,Specification!$I$15,IF(J658=3,Specification!$I$16)))</f>
        <v>578.8367922628039</v>
      </c>
      <c r="I658">
        <v>0</v>
      </c>
      <c r="J658">
        <v>3</v>
      </c>
      <c r="K658">
        <f>IF(J658=1,VLOOKUP(B658,RPM!$F$2:$H$62,3,TRUE),IF(J658=2,VLOOKUP(B658,RPM!$I$2:$K$62,3,TRUE),IF(J658=3,VLOOKUP(B658,RPM!$L$2:$N$62,3,TRUE))))</f>
        <v>4200</v>
      </c>
      <c r="L658">
        <f t="shared" si="98"/>
        <v>62.669226892470938</v>
      </c>
      <c r="M658">
        <f t="shared" si="102"/>
        <v>0</v>
      </c>
      <c r="N658">
        <f>VLOOKUP(K658,RPM!$A$2:$D$62,4,FALSE)</f>
        <v>18.835642857142858</v>
      </c>
      <c r="O658">
        <f>VLOOKUP(K658,RPM!$A$2:$D$62,3,FALSE)</f>
        <v>11.1</v>
      </c>
      <c r="P658">
        <f t="shared" si="94"/>
        <v>14.045738878571429</v>
      </c>
      <c r="Q658" cm="1">
        <f t="array" ref="Q658">_xlfn.XLOOKUP(O658,BSFC!$A$2:$A$24,_xlfn.XLOOKUP(K658,BSFC!$B$2:$O$2,BSFC!$B$2:$O$24,,-1),,-1)</f>
        <v>340</v>
      </c>
      <c r="R658">
        <f t="shared" si="95"/>
        <v>1.3265420051984127</v>
      </c>
      <c r="S658">
        <f t="shared" si="99"/>
        <v>2.9092058376108538E-4</v>
      </c>
      <c r="T658">
        <f t="shared" si="100"/>
        <v>9.8912998478769026E-2</v>
      </c>
      <c r="U658">
        <f t="shared" si="101"/>
        <v>88.622793505324381</v>
      </c>
    </row>
    <row r="659" spans="1:21">
      <c r="A659">
        <f t="shared" si="96"/>
        <v>658</v>
      </c>
      <c r="B659">
        <f t="shared" si="97"/>
        <v>13.411199999999999</v>
      </c>
      <c r="C659">
        <f>Specification!$G$29</f>
        <v>164.943378</v>
      </c>
      <c r="D659">
        <f>0.5*Specification!$K$4*Track!B659^2*Specification!$K$3*Specification!$K$2</f>
        <v>93.159842569492653</v>
      </c>
      <c r="E659">
        <v>0</v>
      </c>
      <c r="F659">
        <f>Specification!$C$23*9.81*SIN((E659*PI()/180))</f>
        <v>0</v>
      </c>
      <c r="G659" s="2">
        <f>IF(J659=1,VLOOKUP(K659,RPM!$E$2:$H$62,3,FALSE)-F659-E659-D659,IF(J659=2,VLOOKUP(K659,RPM!$H$2:$K$62,3,FALSE)-F659-E659-D659,IF(J659=3,VLOOKUP(K659,RPM!$K$2:$N$62,3,FALSE)-F659-E659-D659)))</f>
        <v>529.75118105255456</v>
      </c>
      <c r="H659" s="2">
        <f>IF(J659=1,Specification!$I$14,IF(J659=2,Specification!$I$15,IF(J659=3,Specification!$I$16)))</f>
        <v>578.8367922628039</v>
      </c>
      <c r="I659">
        <v>0</v>
      </c>
      <c r="J659">
        <v>3</v>
      </c>
      <c r="K659">
        <f>IF(J659=1,VLOOKUP(B659,RPM!$F$2:$H$62,3,TRUE),IF(J659=2,VLOOKUP(B659,RPM!$I$2:$K$62,3,TRUE),IF(J659=3,VLOOKUP(B659,RPM!$L$2:$N$62,3,TRUE))))</f>
        <v>4200</v>
      </c>
      <c r="L659">
        <f t="shared" si="98"/>
        <v>62.743791435539421</v>
      </c>
      <c r="M659">
        <f t="shared" si="102"/>
        <v>0</v>
      </c>
      <c r="N659">
        <f>VLOOKUP(K659,RPM!$A$2:$D$62,4,FALSE)</f>
        <v>18.835642857142858</v>
      </c>
      <c r="O659">
        <f>VLOOKUP(K659,RPM!$A$2:$D$62,3,FALSE)</f>
        <v>11.1</v>
      </c>
      <c r="P659">
        <f t="shared" si="94"/>
        <v>14.045738878571429</v>
      </c>
      <c r="Q659" cm="1">
        <f t="array" ref="Q659">_xlfn.XLOOKUP(O659,BSFC!$A$2:$A$24,_xlfn.XLOOKUP(K659,BSFC!$B$2:$O$2,BSFC!$B$2:$O$24,,-1),,-1)</f>
        <v>340</v>
      </c>
      <c r="R659">
        <f t="shared" si="95"/>
        <v>1.3265420051984127</v>
      </c>
      <c r="S659">
        <f t="shared" si="99"/>
        <v>2.9092058376108538E-4</v>
      </c>
      <c r="T659">
        <f t="shared" si="100"/>
        <v>9.8912998478769026E-2</v>
      </c>
      <c r="U659">
        <f t="shared" si="101"/>
        <v>88.721706503803148</v>
      </c>
    </row>
    <row r="660" spans="1:21">
      <c r="A660">
        <f t="shared" si="96"/>
        <v>659</v>
      </c>
      <c r="B660">
        <f t="shared" si="97"/>
        <v>13.411199999999999</v>
      </c>
      <c r="C660">
        <f>Specification!$G$29</f>
        <v>164.943378</v>
      </c>
      <c r="D660">
        <f>0.5*Specification!$K$4*Track!B660^2*Specification!$K$3*Specification!$K$2</f>
        <v>93.159842569492653</v>
      </c>
      <c r="E660">
        <v>0</v>
      </c>
      <c r="F660">
        <f>Specification!$C$23*9.81*SIN((E660*PI()/180))</f>
        <v>0</v>
      </c>
      <c r="G660" s="2">
        <f>IF(J660=1,VLOOKUP(K660,RPM!$E$2:$H$62,3,FALSE)-F660-E660-D660,IF(J660=2,VLOOKUP(K660,RPM!$H$2:$K$62,3,FALSE)-F660-E660-D660,IF(J660=3,VLOOKUP(K660,RPM!$K$2:$N$62,3,FALSE)-F660-E660-D660)))</f>
        <v>529.75118105255456</v>
      </c>
      <c r="H660" s="2">
        <f>IF(J660=1,Specification!$I$14,IF(J660=2,Specification!$I$15,IF(J660=3,Specification!$I$16)))</f>
        <v>578.8367922628039</v>
      </c>
      <c r="I660">
        <v>0</v>
      </c>
      <c r="J660">
        <v>3</v>
      </c>
      <c r="K660">
        <f>IF(J660=1,VLOOKUP(B660,RPM!$F$2:$H$62,3,TRUE),IF(J660=2,VLOOKUP(B660,RPM!$I$2:$K$62,3,TRUE),IF(J660=3,VLOOKUP(B660,RPM!$L$2:$N$62,3,TRUE))))</f>
        <v>4200</v>
      </c>
      <c r="L660">
        <f t="shared" si="98"/>
        <v>62.818355978607904</v>
      </c>
      <c r="M660">
        <f t="shared" si="102"/>
        <v>0</v>
      </c>
      <c r="N660">
        <f>VLOOKUP(K660,RPM!$A$2:$D$62,4,FALSE)</f>
        <v>18.835642857142858</v>
      </c>
      <c r="O660">
        <f>VLOOKUP(K660,RPM!$A$2:$D$62,3,FALSE)</f>
        <v>11.1</v>
      </c>
      <c r="P660">
        <f t="shared" si="94"/>
        <v>14.045738878571429</v>
      </c>
      <c r="Q660" cm="1">
        <f t="array" ref="Q660">_xlfn.XLOOKUP(O660,BSFC!$A$2:$A$24,_xlfn.XLOOKUP(K660,BSFC!$B$2:$O$2,BSFC!$B$2:$O$24,,-1),,-1)</f>
        <v>340</v>
      </c>
      <c r="R660">
        <f t="shared" si="95"/>
        <v>1.3265420051984127</v>
      </c>
      <c r="S660">
        <f t="shared" si="99"/>
        <v>2.9092058376108538E-4</v>
      </c>
      <c r="T660">
        <f t="shared" si="100"/>
        <v>9.8912998478769026E-2</v>
      </c>
      <c r="U660">
        <f t="shared" si="101"/>
        <v>88.820619502281914</v>
      </c>
    </row>
    <row r="661" spans="1:21">
      <c r="A661">
        <f t="shared" si="96"/>
        <v>660</v>
      </c>
      <c r="B661">
        <f t="shared" si="97"/>
        <v>13.411199999999999</v>
      </c>
      <c r="C661">
        <f>Specification!$G$29</f>
        <v>164.943378</v>
      </c>
      <c r="D661">
        <f>0.5*Specification!$K$4*Track!B661^2*Specification!$K$3*Specification!$K$2</f>
        <v>93.159842569492653</v>
      </c>
      <c r="E661">
        <v>0</v>
      </c>
      <c r="F661">
        <f>Specification!$C$23*9.81*SIN((E661*PI()/180))</f>
        <v>0</v>
      </c>
      <c r="G661" s="2">
        <f>IF(J661=1,VLOOKUP(K661,RPM!$E$2:$H$62,3,FALSE)-F661-E661-D661,IF(J661=2,VLOOKUP(K661,RPM!$H$2:$K$62,3,FALSE)-F661-E661-D661,IF(J661=3,VLOOKUP(K661,RPM!$K$2:$N$62,3,FALSE)-F661-E661-D661)))</f>
        <v>529.75118105255456</v>
      </c>
      <c r="H661" s="2">
        <f>IF(J661=1,Specification!$I$14,IF(J661=2,Specification!$I$15,IF(J661=3,Specification!$I$16)))</f>
        <v>578.8367922628039</v>
      </c>
      <c r="I661">
        <v>0</v>
      </c>
      <c r="J661">
        <v>3</v>
      </c>
      <c r="K661">
        <f>IF(J661=1,VLOOKUP(B661,RPM!$F$2:$H$62,3,TRUE),IF(J661=2,VLOOKUP(B661,RPM!$I$2:$K$62,3,TRUE),IF(J661=3,VLOOKUP(B661,RPM!$L$2:$N$62,3,TRUE))))</f>
        <v>4200</v>
      </c>
      <c r="L661">
        <f t="shared" si="98"/>
        <v>62.892920521676388</v>
      </c>
      <c r="M661">
        <f t="shared" si="102"/>
        <v>0</v>
      </c>
      <c r="N661">
        <f>VLOOKUP(K661,RPM!$A$2:$D$62,4,FALSE)</f>
        <v>18.835642857142858</v>
      </c>
      <c r="O661">
        <f>VLOOKUP(K661,RPM!$A$2:$D$62,3,FALSE)</f>
        <v>11.1</v>
      </c>
      <c r="P661">
        <f t="shared" si="94"/>
        <v>14.045738878571429</v>
      </c>
      <c r="Q661" cm="1">
        <f t="array" ref="Q661">_xlfn.XLOOKUP(O661,BSFC!$A$2:$A$24,_xlfn.XLOOKUP(K661,BSFC!$B$2:$O$2,BSFC!$B$2:$O$24,,-1),,-1)</f>
        <v>340</v>
      </c>
      <c r="R661">
        <f t="shared" si="95"/>
        <v>1.3265420051984127</v>
      </c>
      <c r="S661">
        <f t="shared" si="99"/>
        <v>2.9092058376108538E-4</v>
      </c>
      <c r="T661">
        <f t="shared" si="100"/>
        <v>9.8912998478769026E-2</v>
      </c>
      <c r="U661">
        <f t="shared" si="101"/>
        <v>88.919532500760681</v>
      </c>
    </row>
    <row r="662" spans="1:21">
      <c r="A662">
        <f t="shared" si="96"/>
        <v>661</v>
      </c>
      <c r="B662">
        <f t="shared" si="97"/>
        <v>13.411199999999999</v>
      </c>
      <c r="C662">
        <f>Specification!$G$29</f>
        <v>164.943378</v>
      </c>
      <c r="D662">
        <f>0.5*Specification!$K$4*Track!B662^2*Specification!$K$3*Specification!$K$2</f>
        <v>93.159842569492653</v>
      </c>
      <c r="E662">
        <v>0</v>
      </c>
      <c r="F662">
        <f>Specification!$C$23*9.81*SIN((E662*PI()/180))</f>
        <v>0</v>
      </c>
      <c r="G662" s="2">
        <f>IF(J662=1,VLOOKUP(K662,RPM!$E$2:$H$62,3,FALSE)-F662-E662-D662,IF(J662=2,VLOOKUP(K662,RPM!$H$2:$K$62,3,FALSE)-F662-E662-D662,IF(J662=3,VLOOKUP(K662,RPM!$K$2:$N$62,3,FALSE)-F662-E662-D662)))</f>
        <v>529.75118105255456</v>
      </c>
      <c r="H662" s="2">
        <f>IF(J662=1,Specification!$I$14,IF(J662=2,Specification!$I$15,IF(J662=3,Specification!$I$16)))</f>
        <v>578.8367922628039</v>
      </c>
      <c r="I662">
        <v>0</v>
      </c>
      <c r="J662">
        <v>3</v>
      </c>
      <c r="K662">
        <f>IF(J662=1,VLOOKUP(B662,RPM!$F$2:$H$62,3,TRUE),IF(J662=2,VLOOKUP(B662,RPM!$I$2:$K$62,3,TRUE),IF(J662=3,VLOOKUP(B662,RPM!$L$2:$N$62,3,TRUE))))</f>
        <v>4200</v>
      </c>
      <c r="L662">
        <f t="shared" si="98"/>
        <v>62.967485064744871</v>
      </c>
      <c r="M662">
        <f t="shared" si="102"/>
        <v>0</v>
      </c>
      <c r="N662">
        <f>VLOOKUP(K662,RPM!$A$2:$D$62,4,FALSE)</f>
        <v>18.835642857142858</v>
      </c>
      <c r="O662">
        <f>VLOOKUP(K662,RPM!$A$2:$D$62,3,FALSE)</f>
        <v>11.1</v>
      </c>
      <c r="P662">
        <f t="shared" si="94"/>
        <v>14.045738878571429</v>
      </c>
      <c r="Q662" cm="1">
        <f t="array" ref="Q662">_xlfn.XLOOKUP(O662,BSFC!$A$2:$A$24,_xlfn.XLOOKUP(K662,BSFC!$B$2:$O$2,BSFC!$B$2:$O$24,,-1),,-1)</f>
        <v>340</v>
      </c>
      <c r="R662">
        <f t="shared" si="95"/>
        <v>1.3265420051984127</v>
      </c>
      <c r="S662">
        <f t="shared" si="99"/>
        <v>2.9092058376108538E-4</v>
      </c>
      <c r="T662">
        <f t="shared" si="100"/>
        <v>9.8912998478769026E-2</v>
      </c>
      <c r="U662">
        <f t="shared" si="101"/>
        <v>89.018445499239448</v>
      </c>
    </row>
    <row r="663" spans="1:21">
      <c r="A663">
        <f t="shared" si="96"/>
        <v>662</v>
      </c>
      <c r="B663">
        <f t="shared" si="97"/>
        <v>13.411199999999999</v>
      </c>
      <c r="C663">
        <f>Specification!$G$29</f>
        <v>164.943378</v>
      </c>
      <c r="D663">
        <f>0.5*Specification!$K$4*Track!B663^2*Specification!$K$3*Specification!$K$2</f>
        <v>93.159842569492653</v>
      </c>
      <c r="E663">
        <v>0</v>
      </c>
      <c r="F663">
        <f>Specification!$C$23*9.81*SIN((E663*PI()/180))</f>
        <v>0</v>
      </c>
      <c r="G663" s="2">
        <f>IF(J663=1,VLOOKUP(K663,RPM!$E$2:$H$62,3,FALSE)-F663-E663-D663,IF(J663=2,VLOOKUP(K663,RPM!$H$2:$K$62,3,FALSE)-F663-E663-D663,IF(J663=3,VLOOKUP(K663,RPM!$K$2:$N$62,3,FALSE)-F663-E663-D663)))</f>
        <v>529.75118105255456</v>
      </c>
      <c r="H663" s="2">
        <f>IF(J663=1,Specification!$I$14,IF(J663=2,Specification!$I$15,IF(J663=3,Specification!$I$16)))</f>
        <v>578.8367922628039</v>
      </c>
      <c r="I663">
        <v>0</v>
      </c>
      <c r="J663">
        <v>3</v>
      </c>
      <c r="K663">
        <f>IF(J663=1,VLOOKUP(B663,RPM!$F$2:$H$62,3,TRUE),IF(J663=2,VLOOKUP(B663,RPM!$I$2:$K$62,3,TRUE),IF(J663=3,VLOOKUP(B663,RPM!$L$2:$N$62,3,TRUE))))</f>
        <v>4200</v>
      </c>
      <c r="L663">
        <f t="shared" si="98"/>
        <v>63.042049607813354</v>
      </c>
      <c r="M663">
        <f t="shared" si="102"/>
        <v>0</v>
      </c>
      <c r="N663">
        <f>VLOOKUP(K663,RPM!$A$2:$D$62,4,FALSE)</f>
        <v>18.835642857142858</v>
      </c>
      <c r="O663">
        <f>VLOOKUP(K663,RPM!$A$2:$D$62,3,FALSE)</f>
        <v>11.1</v>
      </c>
      <c r="P663">
        <f t="shared" si="94"/>
        <v>14.045738878571429</v>
      </c>
      <c r="Q663" cm="1">
        <f t="array" ref="Q663">_xlfn.XLOOKUP(O663,BSFC!$A$2:$A$24,_xlfn.XLOOKUP(K663,BSFC!$B$2:$O$2,BSFC!$B$2:$O$24,,-1),,-1)</f>
        <v>340</v>
      </c>
      <c r="R663">
        <f t="shared" si="95"/>
        <v>1.3265420051984127</v>
      </c>
      <c r="S663">
        <f t="shared" si="99"/>
        <v>2.9092058376108538E-4</v>
      </c>
      <c r="T663">
        <f t="shared" si="100"/>
        <v>9.8912998478769026E-2</v>
      </c>
      <c r="U663">
        <f t="shared" si="101"/>
        <v>89.117358497718214</v>
      </c>
    </row>
    <row r="664" spans="1:21">
      <c r="A664">
        <f t="shared" si="96"/>
        <v>663</v>
      </c>
      <c r="B664">
        <f t="shared" si="97"/>
        <v>13.411199999999999</v>
      </c>
      <c r="C664">
        <f>Specification!$G$29</f>
        <v>164.943378</v>
      </c>
      <c r="D664">
        <f>0.5*Specification!$K$4*Track!B664^2*Specification!$K$3*Specification!$K$2</f>
        <v>93.159842569492653</v>
      </c>
      <c r="E664">
        <v>0</v>
      </c>
      <c r="F664">
        <f>Specification!$C$23*9.81*SIN((E664*PI()/180))</f>
        <v>0</v>
      </c>
      <c r="G664" s="2">
        <f>IF(J664=1,VLOOKUP(K664,RPM!$E$2:$H$62,3,FALSE)-F664-E664-D664,IF(J664=2,VLOOKUP(K664,RPM!$H$2:$K$62,3,FALSE)-F664-E664-D664,IF(J664=3,VLOOKUP(K664,RPM!$K$2:$N$62,3,FALSE)-F664-E664-D664)))</f>
        <v>529.75118105255456</v>
      </c>
      <c r="H664" s="2">
        <f>IF(J664=1,Specification!$I$14,IF(J664=2,Specification!$I$15,IF(J664=3,Specification!$I$16)))</f>
        <v>578.8367922628039</v>
      </c>
      <c r="I664">
        <v>0</v>
      </c>
      <c r="J664">
        <v>3</v>
      </c>
      <c r="K664">
        <f>IF(J664=1,VLOOKUP(B664,RPM!$F$2:$H$62,3,TRUE),IF(J664=2,VLOOKUP(B664,RPM!$I$2:$K$62,3,TRUE),IF(J664=3,VLOOKUP(B664,RPM!$L$2:$N$62,3,TRUE))))</f>
        <v>4200</v>
      </c>
      <c r="L664">
        <f t="shared" si="98"/>
        <v>63.116614150881837</v>
      </c>
      <c r="M664">
        <f t="shared" si="102"/>
        <v>0</v>
      </c>
      <c r="N664">
        <f>VLOOKUP(K664,RPM!$A$2:$D$62,4,FALSE)</f>
        <v>18.835642857142858</v>
      </c>
      <c r="O664">
        <f>VLOOKUP(K664,RPM!$A$2:$D$62,3,FALSE)</f>
        <v>11.1</v>
      </c>
      <c r="P664">
        <f t="shared" si="94"/>
        <v>14.045738878571429</v>
      </c>
      <c r="Q664" cm="1">
        <f t="array" ref="Q664">_xlfn.XLOOKUP(O664,BSFC!$A$2:$A$24,_xlfn.XLOOKUP(K664,BSFC!$B$2:$O$2,BSFC!$B$2:$O$24,,-1),,-1)</f>
        <v>340</v>
      </c>
      <c r="R664">
        <f t="shared" si="95"/>
        <v>1.3265420051984127</v>
      </c>
      <c r="S664">
        <f t="shared" si="99"/>
        <v>2.9092058376108538E-4</v>
      </c>
      <c r="T664">
        <f t="shared" si="100"/>
        <v>9.8912998478769026E-2</v>
      </c>
      <c r="U664">
        <f t="shared" si="101"/>
        <v>89.216271496196981</v>
      </c>
    </row>
    <row r="665" spans="1:21">
      <c r="A665">
        <f t="shared" si="96"/>
        <v>664</v>
      </c>
      <c r="B665">
        <f t="shared" si="97"/>
        <v>13.411199999999999</v>
      </c>
      <c r="C665">
        <f>Specification!$G$29</f>
        <v>164.943378</v>
      </c>
      <c r="D665">
        <f>0.5*Specification!$K$4*Track!B665^2*Specification!$K$3*Specification!$K$2</f>
        <v>93.159842569492653</v>
      </c>
      <c r="E665">
        <v>0</v>
      </c>
      <c r="F665">
        <f>Specification!$C$23*9.81*SIN((E665*PI()/180))</f>
        <v>0</v>
      </c>
      <c r="G665" s="2">
        <f>IF(J665=1,VLOOKUP(K665,RPM!$E$2:$H$62,3,FALSE)-F665-E665-D665,IF(J665=2,VLOOKUP(K665,RPM!$H$2:$K$62,3,FALSE)-F665-E665-D665,IF(J665=3,VLOOKUP(K665,RPM!$K$2:$N$62,3,FALSE)-F665-E665-D665)))</f>
        <v>529.75118105255456</v>
      </c>
      <c r="H665" s="2">
        <f>IF(J665=1,Specification!$I$14,IF(J665=2,Specification!$I$15,IF(J665=3,Specification!$I$16)))</f>
        <v>578.8367922628039</v>
      </c>
      <c r="I665">
        <v>0</v>
      </c>
      <c r="J665">
        <v>3</v>
      </c>
      <c r="K665">
        <f>IF(J665=1,VLOOKUP(B665,RPM!$F$2:$H$62,3,TRUE),IF(J665=2,VLOOKUP(B665,RPM!$I$2:$K$62,3,TRUE),IF(J665=3,VLOOKUP(B665,RPM!$L$2:$N$62,3,TRUE))))</f>
        <v>4200</v>
      </c>
      <c r="L665">
        <f t="shared" si="98"/>
        <v>63.19117869395032</v>
      </c>
      <c r="M665">
        <f t="shared" si="102"/>
        <v>0</v>
      </c>
      <c r="N665">
        <f>VLOOKUP(K665,RPM!$A$2:$D$62,4,FALSE)</f>
        <v>18.835642857142858</v>
      </c>
      <c r="O665">
        <f>VLOOKUP(K665,RPM!$A$2:$D$62,3,FALSE)</f>
        <v>11.1</v>
      </c>
      <c r="P665">
        <f t="shared" si="94"/>
        <v>14.045738878571429</v>
      </c>
      <c r="Q665" cm="1">
        <f t="array" ref="Q665">_xlfn.XLOOKUP(O665,BSFC!$A$2:$A$24,_xlfn.XLOOKUP(K665,BSFC!$B$2:$O$2,BSFC!$B$2:$O$24,,-1),,-1)</f>
        <v>340</v>
      </c>
      <c r="R665">
        <f t="shared" si="95"/>
        <v>1.3265420051984127</v>
      </c>
      <c r="S665">
        <f t="shared" si="99"/>
        <v>2.9092058376108538E-4</v>
      </c>
      <c r="T665">
        <f t="shared" si="100"/>
        <v>9.8912998478769026E-2</v>
      </c>
      <c r="U665">
        <f t="shared" si="101"/>
        <v>89.315184494675748</v>
      </c>
    </row>
    <row r="666" spans="1:21">
      <c r="A666">
        <f t="shared" si="96"/>
        <v>665</v>
      </c>
      <c r="B666">
        <f t="shared" si="97"/>
        <v>13.411199999999999</v>
      </c>
      <c r="C666">
        <f>Specification!$G$29</f>
        <v>164.943378</v>
      </c>
      <c r="D666">
        <f>0.5*Specification!$K$4*Track!B666^2*Specification!$K$3*Specification!$K$2</f>
        <v>93.159842569492653</v>
      </c>
      <c r="E666">
        <v>0</v>
      </c>
      <c r="F666">
        <f>Specification!$C$23*9.81*SIN((E666*PI()/180))</f>
        <v>0</v>
      </c>
      <c r="G666" s="2">
        <f>IF(J666=1,VLOOKUP(K666,RPM!$E$2:$H$62,3,FALSE)-F666-E666-D666,IF(J666=2,VLOOKUP(K666,RPM!$H$2:$K$62,3,FALSE)-F666-E666-D666,IF(J666=3,VLOOKUP(K666,RPM!$K$2:$N$62,3,FALSE)-F666-E666-D666)))</f>
        <v>529.75118105255456</v>
      </c>
      <c r="H666" s="2">
        <f>IF(J666=1,Specification!$I$14,IF(J666=2,Specification!$I$15,IF(J666=3,Specification!$I$16)))</f>
        <v>578.8367922628039</v>
      </c>
      <c r="I666">
        <v>0</v>
      </c>
      <c r="J666">
        <v>3</v>
      </c>
      <c r="K666">
        <f>IF(J666=1,VLOOKUP(B666,RPM!$F$2:$H$62,3,TRUE),IF(J666=2,VLOOKUP(B666,RPM!$I$2:$K$62,3,TRUE),IF(J666=3,VLOOKUP(B666,RPM!$L$2:$N$62,3,TRUE))))</f>
        <v>4200</v>
      </c>
      <c r="L666">
        <f t="shared" si="98"/>
        <v>63.265743237018803</v>
      </c>
      <c r="M666">
        <f t="shared" si="102"/>
        <v>0</v>
      </c>
      <c r="N666">
        <f>VLOOKUP(K666,RPM!$A$2:$D$62,4,FALSE)</f>
        <v>18.835642857142858</v>
      </c>
      <c r="O666">
        <f>VLOOKUP(K666,RPM!$A$2:$D$62,3,FALSE)</f>
        <v>11.1</v>
      </c>
      <c r="P666">
        <f t="shared" si="94"/>
        <v>14.045738878571429</v>
      </c>
      <c r="Q666" cm="1">
        <f t="array" ref="Q666">_xlfn.XLOOKUP(O666,BSFC!$A$2:$A$24,_xlfn.XLOOKUP(K666,BSFC!$B$2:$O$2,BSFC!$B$2:$O$24,,-1),,-1)</f>
        <v>340</v>
      </c>
      <c r="R666">
        <f t="shared" si="95"/>
        <v>1.3265420051984127</v>
      </c>
      <c r="S666">
        <f t="shared" si="99"/>
        <v>2.9092058376108538E-4</v>
      </c>
      <c r="T666">
        <f t="shared" si="100"/>
        <v>9.8912998478769026E-2</v>
      </c>
      <c r="U666">
        <f t="shared" si="101"/>
        <v>89.414097493154514</v>
      </c>
    </row>
    <row r="667" spans="1:21">
      <c r="A667">
        <f t="shared" si="96"/>
        <v>666</v>
      </c>
      <c r="B667">
        <f t="shared" si="97"/>
        <v>13.411199999999999</v>
      </c>
      <c r="C667">
        <f>Specification!$G$29</f>
        <v>164.943378</v>
      </c>
      <c r="D667">
        <f>0.5*Specification!$K$4*Track!B667^2*Specification!$K$3*Specification!$K$2</f>
        <v>93.159842569492653</v>
      </c>
      <c r="E667">
        <v>0</v>
      </c>
      <c r="F667">
        <f>Specification!$C$23*9.81*SIN((E667*PI()/180))</f>
        <v>0</v>
      </c>
      <c r="G667" s="2">
        <f>IF(J667=1,VLOOKUP(K667,RPM!$E$2:$H$62,3,FALSE)-F667-E667-D667,IF(J667=2,VLOOKUP(K667,RPM!$H$2:$K$62,3,FALSE)-F667-E667-D667,IF(J667=3,VLOOKUP(K667,RPM!$K$2:$N$62,3,FALSE)-F667-E667-D667)))</f>
        <v>529.75118105255456</v>
      </c>
      <c r="H667" s="2">
        <f>IF(J667=1,Specification!$I$14,IF(J667=2,Specification!$I$15,IF(J667=3,Specification!$I$16)))</f>
        <v>578.8367922628039</v>
      </c>
      <c r="I667">
        <v>0</v>
      </c>
      <c r="J667">
        <v>3</v>
      </c>
      <c r="K667">
        <f>IF(J667=1,VLOOKUP(B667,RPM!$F$2:$H$62,3,TRUE),IF(J667=2,VLOOKUP(B667,RPM!$I$2:$K$62,3,TRUE),IF(J667=3,VLOOKUP(B667,RPM!$L$2:$N$62,3,TRUE))))</f>
        <v>4200</v>
      </c>
      <c r="L667">
        <f t="shared" si="98"/>
        <v>63.340307780087286</v>
      </c>
      <c r="M667">
        <f t="shared" si="102"/>
        <v>0</v>
      </c>
      <c r="N667">
        <f>VLOOKUP(K667,RPM!$A$2:$D$62,4,FALSE)</f>
        <v>18.835642857142858</v>
      </c>
      <c r="O667">
        <f>VLOOKUP(K667,RPM!$A$2:$D$62,3,FALSE)</f>
        <v>11.1</v>
      </c>
      <c r="P667">
        <f t="shared" si="94"/>
        <v>14.045738878571429</v>
      </c>
      <c r="Q667" cm="1">
        <f t="array" ref="Q667">_xlfn.XLOOKUP(O667,BSFC!$A$2:$A$24,_xlfn.XLOOKUP(K667,BSFC!$B$2:$O$2,BSFC!$B$2:$O$24,,-1),,-1)</f>
        <v>340</v>
      </c>
      <c r="R667">
        <f t="shared" si="95"/>
        <v>1.3265420051984127</v>
      </c>
      <c r="S667">
        <f t="shared" si="99"/>
        <v>2.9092058376108538E-4</v>
      </c>
      <c r="T667">
        <f t="shared" si="100"/>
        <v>9.8912998478769026E-2</v>
      </c>
      <c r="U667">
        <f t="shared" si="101"/>
        <v>89.513010491633281</v>
      </c>
    </row>
    <row r="668" spans="1:21">
      <c r="A668">
        <f t="shared" si="96"/>
        <v>667</v>
      </c>
      <c r="B668">
        <f t="shared" si="97"/>
        <v>13.411199999999999</v>
      </c>
      <c r="C668">
        <f>Specification!$G$29</f>
        <v>164.943378</v>
      </c>
      <c r="D668">
        <f>0.5*Specification!$K$4*Track!B668^2*Specification!$K$3*Specification!$K$2</f>
        <v>93.159842569492653</v>
      </c>
      <c r="E668">
        <v>0</v>
      </c>
      <c r="F668">
        <f>Specification!$C$23*9.81*SIN((E668*PI()/180))</f>
        <v>0</v>
      </c>
      <c r="G668" s="2">
        <f>IF(J668=1,VLOOKUP(K668,RPM!$E$2:$H$62,3,FALSE)-F668-E668-D668,IF(J668=2,VLOOKUP(K668,RPM!$H$2:$K$62,3,FALSE)-F668-E668-D668,IF(J668=3,VLOOKUP(K668,RPM!$K$2:$N$62,3,FALSE)-F668-E668-D668)))</f>
        <v>529.75118105255456</v>
      </c>
      <c r="H668" s="2">
        <f>IF(J668=1,Specification!$I$14,IF(J668=2,Specification!$I$15,IF(J668=3,Specification!$I$16)))</f>
        <v>578.8367922628039</v>
      </c>
      <c r="I668">
        <v>0</v>
      </c>
      <c r="J668">
        <v>3</v>
      </c>
      <c r="K668">
        <f>IF(J668=1,VLOOKUP(B668,RPM!$F$2:$H$62,3,TRUE),IF(J668=2,VLOOKUP(B668,RPM!$I$2:$K$62,3,TRUE),IF(J668=3,VLOOKUP(B668,RPM!$L$2:$N$62,3,TRUE))))</f>
        <v>4200</v>
      </c>
      <c r="L668">
        <f t="shared" si="98"/>
        <v>63.41487232315577</v>
      </c>
      <c r="M668">
        <f t="shared" si="102"/>
        <v>0</v>
      </c>
      <c r="N668">
        <f>VLOOKUP(K668,RPM!$A$2:$D$62,4,FALSE)</f>
        <v>18.835642857142858</v>
      </c>
      <c r="O668">
        <f>VLOOKUP(K668,RPM!$A$2:$D$62,3,FALSE)</f>
        <v>11.1</v>
      </c>
      <c r="P668">
        <f t="shared" si="94"/>
        <v>14.045738878571429</v>
      </c>
      <c r="Q668" cm="1">
        <f t="array" ref="Q668">_xlfn.XLOOKUP(O668,BSFC!$A$2:$A$24,_xlfn.XLOOKUP(K668,BSFC!$B$2:$O$2,BSFC!$B$2:$O$24,,-1),,-1)</f>
        <v>340</v>
      </c>
      <c r="R668">
        <f t="shared" si="95"/>
        <v>1.3265420051984127</v>
      </c>
      <c r="S668">
        <f t="shared" si="99"/>
        <v>2.9092058376108538E-4</v>
      </c>
      <c r="T668">
        <f t="shared" si="100"/>
        <v>9.8912998478769026E-2</v>
      </c>
      <c r="U668">
        <f t="shared" si="101"/>
        <v>89.611923490112048</v>
      </c>
    </row>
    <row r="669" spans="1:21">
      <c r="A669">
        <f t="shared" si="96"/>
        <v>668</v>
      </c>
      <c r="B669">
        <f t="shared" si="97"/>
        <v>13.411199999999999</v>
      </c>
      <c r="C669">
        <f>Specification!$G$29</f>
        <v>164.943378</v>
      </c>
      <c r="D669">
        <f>0.5*Specification!$K$4*Track!B669^2*Specification!$K$3*Specification!$K$2</f>
        <v>93.159842569492653</v>
      </c>
      <c r="E669">
        <v>0</v>
      </c>
      <c r="F669">
        <f>Specification!$C$23*9.81*SIN((E669*PI()/180))</f>
        <v>0</v>
      </c>
      <c r="G669" s="2">
        <f>IF(J669=1,VLOOKUP(K669,RPM!$E$2:$H$62,3,FALSE)-F669-E669-D669,IF(J669=2,VLOOKUP(K669,RPM!$H$2:$K$62,3,FALSE)-F669-E669-D669,IF(J669=3,VLOOKUP(K669,RPM!$K$2:$N$62,3,FALSE)-F669-E669-D669)))</f>
        <v>529.75118105255456</v>
      </c>
      <c r="H669" s="2">
        <f>IF(J669=1,Specification!$I$14,IF(J669=2,Specification!$I$15,IF(J669=3,Specification!$I$16)))</f>
        <v>578.8367922628039</v>
      </c>
      <c r="I669">
        <v>0</v>
      </c>
      <c r="J669">
        <v>3</v>
      </c>
      <c r="K669">
        <f>IF(J669=1,VLOOKUP(B669,RPM!$F$2:$H$62,3,TRUE),IF(J669=2,VLOOKUP(B669,RPM!$I$2:$K$62,3,TRUE),IF(J669=3,VLOOKUP(B669,RPM!$L$2:$N$62,3,TRUE))))</f>
        <v>4200</v>
      </c>
      <c r="L669">
        <f t="shared" si="98"/>
        <v>63.489436866224253</v>
      </c>
      <c r="M669">
        <f t="shared" si="102"/>
        <v>0</v>
      </c>
      <c r="N669">
        <f>VLOOKUP(K669,RPM!$A$2:$D$62,4,FALSE)</f>
        <v>18.835642857142858</v>
      </c>
      <c r="O669">
        <f>VLOOKUP(K669,RPM!$A$2:$D$62,3,FALSE)</f>
        <v>11.1</v>
      </c>
      <c r="P669">
        <f t="shared" si="94"/>
        <v>14.045738878571429</v>
      </c>
      <c r="Q669" cm="1">
        <f t="array" ref="Q669">_xlfn.XLOOKUP(O669,BSFC!$A$2:$A$24,_xlfn.XLOOKUP(K669,BSFC!$B$2:$O$2,BSFC!$B$2:$O$24,,-1),,-1)</f>
        <v>340</v>
      </c>
      <c r="R669">
        <f t="shared" si="95"/>
        <v>1.3265420051984127</v>
      </c>
      <c r="S669">
        <f t="shared" si="99"/>
        <v>2.9092058376108538E-4</v>
      </c>
      <c r="T669">
        <f t="shared" si="100"/>
        <v>9.8912998478769026E-2</v>
      </c>
      <c r="U669">
        <f t="shared" si="101"/>
        <v>89.710836488590814</v>
      </c>
    </row>
    <row r="670" spans="1:21">
      <c r="A670">
        <f t="shared" si="96"/>
        <v>669</v>
      </c>
      <c r="B670">
        <f t="shared" si="97"/>
        <v>13.411199999999999</v>
      </c>
      <c r="C670">
        <f>Specification!$G$29</f>
        <v>164.943378</v>
      </c>
      <c r="D670">
        <f>0.5*Specification!$K$4*Track!B670^2*Specification!$K$3*Specification!$K$2</f>
        <v>93.159842569492653</v>
      </c>
      <c r="E670">
        <v>0</v>
      </c>
      <c r="F670">
        <f>Specification!$C$23*9.81*SIN((E670*PI()/180))</f>
        <v>0</v>
      </c>
      <c r="G670" s="2">
        <f>IF(J670=1,VLOOKUP(K670,RPM!$E$2:$H$62,3,FALSE)-F670-E670-D670,IF(J670=2,VLOOKUP(K670,RPM!$H$2:$K$62,3,FALSE)-F670-E670-D670,IF(J670=3,VLOOKUP(K670,RPM!$K$2:$N$62,3,FALSE)-F670-E670-D670)))</f>
        <v>529.75118105255456</v>
      </c>
      <c r="H670" s="2">
        <f>IF(J670=1,Specification!$I$14,IF(J670=2,Specification!$I$15,IF(J670=3,Specification!$I$16)))</f>
        <v>578.8367922628039</v>
      </c>
      <c r="I670">
        <v>0</v>
      </c>
      <c r="J670">
        <v>3</v>
      </c>
      <c r="K670">
        <f>IF(J670=1,VLOOKUP(B670,RPM!$F$2:$H$62,3,TRUE),IF(J670=2,VLOOKUP(B670,RPM!$I$2:$K$62,3,TRUE),IF(J670=3,VLOOKUP(B670,RPM!$L$2:$N$62,3,TRUE))))</f>
        <v>4200</v>
      </c>
      <c r="L670">
        <f t="shared" si="98"/>
        <v>63.564001409292736</v>
      </c>
      <c r="M670">
        <f t="shared" si="102"/>
        <v>0</v>
      </c>
      <c r="N670">
        <f>VLOOKUP(K670,RPM!$A$2:$D$62,4,FALSE)</f>
        <v>18.835642857142858</v>
      </c>
      <c r="O670">
        <f>VLOOKUP(K670,RPM!$A$2:$D$62,3,FALSE)</f>
        <v>11.1</v>
      </c>
      <c r="P670">
        <f t="shared" si="94"/>
        <v>14.045738878571429</v>
      </c>
      <c r="Q670" cm="1">
        <f t="array" ref="Q670">_xlfn.XLOOKUP(O670,BSFC!$A$2:$A$24,_xlfn.XLOOKUP(K670,BSFC!$B$2:$O$2,BSFC!$B$2:$O$24,,-1),,-1)</f>
        <v>340</v>
      </c>
      <c r="R670">
        <f t="shared" si="95"/>
        <v>1.3265420051984127</v>
      </c>
      <c r="S670">
        <f t="shared" si="99"/>
        <v>2.9092058376108538E-4</v>
      </c>
      <c r="T670">
        <f t="shared" si="100"/>
        <v>9.8912998478769026E-2</v>
      </c>
      <c r="U670">
        <f t="shared" si="101"/>
        <v>89.809749487069581</v>
      </c>
    </row>
    <row r="671" spans="1:21">
      <c r="A671">
        <f t="shared" si="96"/>
        <v>670</v>
      </c>
      <c r="B671">
        <f t="shared" si="97"/>
        <v>13.411199999999999</v>
      </c>
      <c r="C671">
        <f>Specification!$G$29</f>
        <v>164.943378</v>
      </c>
      <c r="D671">
        <f>0.5*Specification!$K$4*Track!B671^2*Specification!$K$3*Specification!$K$2</f>
        <v>93.159842569492653</v>
      </c>
      <c r="E671">
        <v>0</v>
      </c>
      <c r="F671">
        <f>Specification!$C$23*9.81*SIN((E671*PI()/180))</f>
        <v>0</v>
      </c>
      <c r="G671" s="2">
        <f>IF(J671=1,VLOOKUP(K671,RPM!$E$2:$H$62,3,FALSE)-F671-E671-D671,IF(J671=2,VLOOKUP(K671,RPM!$H$2:$K$62,3,FALSE)-F671-E671-D671,IF(J671=3,VLOOKUP(K671,RPM!$K$2:$N$62,3,FALSE)-F671-E671-D671)))</f>
        <v>529.75118105255456</v>
      </c>
      <c r="H671" s="2">
        <f>IF(J671=1,Specification!$I$14,IF(J671=2,Specification!$I$15,IF(J671=3,Specification!$I$16)))</f>
        <v>578.8367922628039</v>
      </c>
      <c r="I671">
        <v>0</v>
      </c>
      <c r="J671">
        <v>3</v>
      </c>
      <c r="K671">
        <f>IF(J671=1,VLOOKUP(B671,RPM!$F$2:$H$62,3,TRUE),IF(J671=2,VLOOKUP(B671,RPM!$I$2:$K$62,3,TRUE),IF(J671=3,VLOOKUP(B671,RPM!$L$2:$N$62,3,TRUE))))</f>
        <v>4200</v>
      </c>
      <c r="L671">
        <f t="shared" si="98"/>
        <v>63.638565952361219</v>
      </c>
      <c r="M671">
        <f t="shared" si="102"/>
        <v>0</v>
      </c>
      <c r="N671">
        <f>VLOOKUP(K671,RPM!$A$2:$D$62,4,FALSE)</f>
        <v>18.835642857142858</v>
      </c>
      <c r="O671">
        <f>VLOOKUP(K671,RPM!$A$2:$D$62,3,FALSE)</f>
        <v>11.1</v>
      </c>
      <c r="P671">
        <f t="shared" si="94"/>
        <v>14.045738878571429</v>
      </c>
      <c r="Q671" cm="1">
        <f t="array" ref="Q671">_xlfn.XLOOKUP(O671,BSFC!$A$2:$A$24,_xlfn.XLOOKUP(K671,BSFC!$B$2:$O$2,BSFC!$B$2:$O$24,,-1),,-1)</f>
        <v>340</v>
      </c>
      <c r="R671">
        <f t="shared" si="95"/>
        <v>1.3265420051984127</v>
      </c>
      <c r="S671">
        <f t="shared" si="99"/>
        <v>2.9092058376108538E-4</v>
      </c>
      <c r="T671">
        <f t="shared" si="100"/>
        <v>9.8912998478769026E-2</v>
      </c>
      <c r="U671">
        <f t="shared" si="101"/>
        <v>89.908662485548348</v>
      </c>
    </row>
    <row r="672" spans="1:21">
      <c r="A672">
        <f t="shared" si="96"/>
        <v>671</v>
      </c>
      <c r="B672">
        <f t="shared" si="97"/>
        <v>13.411199999999999</v>
      </c>
      <c r="C672">
        <f>Specification!$G$29</f>
        <v>164.943378</v>
      </c>
      <c r="D672">
        <f>0.5*Specification!$K$4*Track!B672^2*Specification!$K$3*Specification!$K$2</f>
        <v>93.159842569492653</v>
      </c>
      <c r="E672">
        <v>0</v>
      </c>
      <c r="F672">
        <f>Specification!$C$23*9.81*SIN((E672*PI()/180))</f>
        <v>0</v>
      </c>
      <c r="G672" s="2">
        <f>IF(J672=1,VLOOKUP(K672,RPM!$E$2:$H$62,3,FALSE)-F672-E672-D672,IF(J672=2,VLOOKUP(K672,RPM!$H$2:$K$62,3,FALSE)-F672-E672-D672,IF(J672=3,VLOOKUP(K672,RPM!$K$2:$N$62,3,FALSE)-F672-E672-D672)))</f>
        <v>529.75118105255456</v>
      </c>
      <c r="H672" s="2">
        <f>IF(J672=1,Specification!$I$14,IF(J672=2,Specification!$I$15,IF(J672=3,Specification!$I$16)))</f>
        <v>578.8367922628039</v>
      </c>
      <c r="I672">
        <v>0</v>
      </c>
      <c r="J672">
        <v>3</v>
      </c>
      <c r="K672">
        <f>IF(J672=1,VLOOKUP(B672,RPM!$F$2:$H$62,3,TRUE),IF(J672=2,VLOOKUP(B672,RPM!$I$2:$K$62,3,TRUE),IF(J672=3,VLOOKUP(B672,RPM!$L$2:$N$62,3,TRUE))))</f>
        <v>4200</v>
      </c>
      <c r="L672">
        <f t="shared" si="98"/>
        <v>63.713130495429702</v>
      </c>
      <c r="M672">
        <f t="shared" si="102"/>
        <v>0</v>
      </c>
      <c r="N672">
        <f>VLOOKUP(K672,RPM!$A$2:$D$62,4,FALSE)</f>
        <v>18.835642857142858</v>
      </c>
      <c r="O672">
        <f>VLOOKUP(K672,RPM!$A$2:$D$62,3,FALSE)</f>
        <v>11.1</v>
      </c>
      <c r="P672">
        <f t="shared" si="94"/>
        <v>14.045738878571429</v>
      </c>
      <c r="Q672" cm="1">
        <f t="array" ref="Q672">_xlfn.XLOOKUP(O672,BSFC!$A$2:$A$24,_xlfn.XLOOKUP(K672,BSFC!$B$2:$O$2,BSFC!$B$2:$O$24,,-1),,-1)</f>
        <v>340</v>
      </c>
      <c r="R672">
        <f t="shared" si="95"/>
        <v>1.3265420051984127</v>
      </c>
      <c r="S672">
        <f t="shared" si="99"/>
        <v>2.9092058376108538E-4</v>
      </c>
      <c r="T672">
        <f t="shared" si="100"/>
        <v>9.8912998478769026E-2</v>
      </c>
      <c r="U672">
        <f t="shared" si="101"/>
        <v>90.007575484027114</v>
      </c>
    </row>
    <row r="673" spans="1:21">
      <c r="A673">
        <f t="shared" si="96"/>
        <v>672</v>
      </c>
      <c r="B673">
        <f t="shared" si="97"/>
        <v>13.411199999999999</v>
      </c>
      <c r="C673">
        <f>Specification!$G$29</f>
        <v>164.943378</v>
      </c>
      <c r="D673">
        <f>0.5*Specification!$K$4*Track!B673^2*Specification!$K$3*Specification!$K$2</f>
        <v>93.159842569492653</v>
      </c>
      <c r="E673">
        <v>0</v>
      </c>
      <c r="F673">
        <f>Specification!$C$23*9.81*SIN((E673*PI()/180))</f>
        <v>0</v>
      </c>
      <c r="G673" s="2">
        <f>IF(J673=1,VLOOKUP(K673,RPM!$E$2:$H$62,3,FALSE)-F673-E673-D673,IF(J673=2,VLOOKUP(K673,RPM!$H$2:$K$62,3,FALSE)-F673-E673-D673,IF(J673=3,VLOOKUP(K673,RPM!$K$2:$N$62,3,FALSE)-F673-E673-D673)))</f>
        <v>529.75118105255456</v>
      </c>
      <c r="H673" s="2">
        <f>IF(J673=1,Specification!$I$14,IF(J673=2,Specification!$I$15,IF(J673=3,Specification!$I$16)))</f>
        <v>578.8367922628039</v>
      </c>
      <c r="I673">
        <v>0</v>
      </c>
      <c r="J673">
        <v>3</v>
      </c>
      <c r="K673">
        <f>IF(J673=1,VLOOKUP(B673,RPM!$F$2:$H$62,3,TRUE),IF(J673=2,VLOOKUP(B673,RPM!$I$2:$K$62,3,TRUE),IF(J673=3,VLOOKUP(B673,RPM!$L$2:$N$62,3,TRUE))))</f>
        <v>4200</v>
      </c>
      <c r="L673">
        <f t="shared" si="98"/>
        <v>63.787695038498185</v>
      </c>
      <c r="M673">
        <f t="shared" si="102"/>
        <v>0</v>
      </c>
      <c r="N673">
        <f>VLOOKUP(K673,RPM!$A$2:$D$62,4,FALSE)</f>
        <v>18.835642857142858</v>
      </c>
      <c r="O673">
        <f>VLOOKUP(K673,RPM!$A$2:$D$62,3,FALSE)</f>
        <v>11.1</v>
      </c>
      <c r="P673">
        <f t="shared" si="94"/>
        <v>14.045738878571429</v>
      </c>
      <c r="Q673" cm="1">
        <f t="array" ref="Q673">_xlfn.XLOOKUP(O673,BSFC!$A$2:$A$24,_xlfn.XLOOKUP(K673,BSFC!$B$2:$O$2,BSFC!$B$2:$O$24,,-1),,-1)</f>
        <v>340</v>
      </c>
      <c r="R673">
        <f t="shared" si="95"/>
        <v>1.3265420051984127</v>
      </c>
      <c r="S673">
        <f t="shared" si="99"/>
        <v>2.9092058376108538E-4</v>
      </c>
      <c r="T673">
        <f t="shared" si="100"/>
        <v>9.8912998478769026E-2</v>
      </c>
      <c r="U673">
        <f t="shared" si="101"/>
        <v>90.106488482505881</v>
      </c>
    </row>
    <row r="674" spans="1:21">
      <c r="A674">
        <f t="shared" si="96"/>
        <v>673</v>
      </c>
      <c r="B674">
        <f t="shared" si="97"/>
        <v>13.411199999999999</v>
      </c>
      <c r="C674">
        <f>Specification!$G$29</f>
        <v>164.943378</v>
      </c>
      <c r="D674">
        <f>0.5*Specification!$K$4*Track!B674^2*Specification!$K$3*Specification!$K$2</f>
        <v>93.159842569492653</v>
      </c>
      <c r="E674">
        <v>0</v>
      </c>
      <c r="F674">
        <f>Specification!$C$23*9.81*SIN((E674*PI()/180))</f>
        <v>0</v>
      </c>
      <c r="G674" s="2">
        <f>IF(J674=1,VLOOKUP(K674,RPM!$E$2:$H$62,3,FALSE)-F674-E674-D674,IF(J674=2,VLOOKUP(K674,RPM!$H$2:$K$62,3,FALSE)-F674-E674-D674,IF(J674=3,VLOOKUP(K674,RPM!$K$2:$N$62,3,FALSE)-F674-E674-D674)))</f>
        <v>529.75118105255456</v>
      </c>
      <c r="H674" s="2">
        <f>IF(J674=1,Specification!$I$14,IF(J674=2,Specification!$I$15,IF(J674=3,Specification!$I$16)))</f>
        <v>578.8367922628039</v>
      </c>
      <c r="I674">
        <v>0</v>
      </c>
      <c r="J674">
        <v>3</v>
      </c>
      <c r="K674">
        <f>IF(J674=1,VLOOKUP(B674,RPM!$F$2:$H$62,3,TRUE),IF(J674=2,VLOOKUP(B674,RPM!$I$2:$K$62,3,TRUE),IF(J674=3,VLOOKUP(B674,RPM!$L$2:$N$62,3,TRUE))))</f>
        <v>4200</v>
      </c>
      <c r="L674">
        <f t="shared" si="98"/>
        <v>63.862259581566668</v>
      </c>
      <c r="M674">
        <f t="shared" si="102"/>
        <v>0</v>
      </c>
      <c r="N674">
        <f>VLOOKUP(K674,RPM!$A$2:$D$62,4,FALSE)</f>
        <v>18.835642857142858</v>
      </c>
      <c r="O674">
        <f>VLOOKUP(K674,RPM!$A$2:$D$62,3,FALSE)</f>
        <v>11.1</v>
      </c>
      <c r="P674">
        <f t="shared" si="94"/>
        <v>14.045738878571429</v>
      </c>
      <c r="Q674" cm="1">
        <f t="array" ref="Q674">_xlfn.XLOOKUP(O674,BSFC!$A$2:$A$24,_xlfn.XLOOKUP(K674,BSFC!$B$2:$O$2,BSFC!$B$2:$O$24,,-1),,-1)</f>
        <v>340</v>
      </c>
      <c r="R674">
        <f t="shared" si="95"/>
        <v>1.3265420051984127</v>
      </c>
      <c r="S674">
        <f t="shared" si="99"/>
        <v>2.9092058376108538E-4</v>
      </c>
      <c r="T674">
        <f t="shared" si="100"/>
        <v>9.8912998478769026E-2</v>
      </c>
      <c r="U674">
        <f t="shared" si="101"/>
        <v>90.205401480984648</v>
      </c>
    </row>
    <row r="675" spans="1:21">
      <c r="A675">
        <f t="shared" si="96"/>
        <v>674</v>
      </c>
      <c r="B675">
        <f t="shared" si="97"/>
        <v>13.411199999999999</v>
      </c>
      <c r="C675">
        <f>Specification!$G$29</f>
        <v>164.943378</v>
      </c>
      <c r="D675">
        <f>0.5*Specification!$K$4*Track!B675^2*Specification!$K$3*Specification!$K$2</f>
        <v>93.159842569492653</v>
      </c>
      <c r="E675">
        <v>0</v>
      </c>
      <c r="F675">
        <f>Specification!$C$23*9.81*SIN((E675*PI()/180))</f>
        <v>0</v>
      </c>
      <c r="G675" s="2">
        <f>IF(J675=1,VLOOKUP(K675,RPM!$E$2:$H$62,3,FALSE)-F675-E675-D675,IF(J675=2,VLOOKUP(K675,RPM!$H$2:$K$62,3,FALSE)-F675-E675-D675,IF(J675=3,VLOOKUP(K675,RPM!$K$2:$N$62,3,FALSE)-F675-E675-D675)))</f>
        <v>529.75118105255456</v>
      </c>
      <c r="H675" s="2">
        <f>IF(J675=1,Specification!$I$14,IF(J675=2,Specification!$I$15,IF(J675=3,Specification!$I$16)))</f>
        <v>578.8367922628039</v>
      </c>
      <c r="I675">
        <v>0</v>
      </c>
      <c r="J675">
        <v>3</v>
      </c>
      <c r="K675">
        <f>IF(J675=1,VLOOKUP(B675,RPM!$F$2:$H$62,3,TRUE),IF(J675=2,VLOOKUP(B675,RPM!$I$2:$K$62,3,TRUE),IF(J675=3,VLOOKUP(B675,RPM!$L$2:$N$62,3,TRUE))))</f>
        <v>4200</v>
      </c>
      <c r="L675">
        <f t="shared" si="98"/>
        <v>63.936824124635152</v>
      </c>
      <c r="M675">
        <f t="shared" si="102"/>
        <v>0</v>
      </c>
      <c r="N675">
        <f>VLOOKUP(K675,RPM!$A$2:$D$62,4,FALSE)</f>
        <v>18.835642857142858</v>
      </c>
      <c r="O675">
        <f>VLOOKUP(K675,RPM!$A$2:$D$62,3,FALSE)</f>
        <v>11.1</v>
      </c>
      <c r="P675">
        <f t="shared" si="94"/>
        <v>14.045738878571429</v>
      </c>
      <c r="Q675" cm="1">
        <f t="array" ref="Q675">_xlfn.XLOOKUP(O675,BSFC!$A$2:$A$24,_xlfn.XLOOKUP(K675,BSFC!$B$2:$O$2,BSFC!$B$2:$O$24,,-1),,-1)</f>
        <v>340</v>
      </c>
      <c r="R675">
        <f t="shared" si="95"/>
        <v>1.3265420051984127</v>
      </c>
      <c r="S675">
        <f t="shared" si="99"/>
        <v>2.9092058376108538E-4</v>
      </c>
      <c r="T675">
        <f t="shared" si="100"/>
        <v>9.8912998478769026E-2</v>
      </c>
      <c r="U675">
        <f t="shared" si="101"/>
        <v>90.304314479463415</v>
      </c>
    </row>
    <row r="676" spans="1:21">
      <c r="A676">
        <f t="shared" si="96"/>
        <v>675</v>
      </c>
      <c r="B676">
        <f t="shared" si="97"/>
        <v>13.411199999999999</v>
      </c>
      <c r="C676">
        <f>Specification!$G$29</f>
        <v>164.943378</v>
      </c>
      <c r="D676">
        <f>0.5*Specification!$K$4*Track!B676^2*Specification!$K$3*Specification!$K$2</f>
        <v>93.159842569492653</v>
      </c>
      <c r="E676">
        <v>0</v>
      </c>
      <c r="F676">
        <f>Specification!$C$23*9.81*SIN((E676*PI()/180))</f>
        <v>0</v>
      </c>
      <c r="G676" s="2">
        <f>IF(J676=1,VLOOKUP(K676,RPM!$E$2:$H$62,3,FALSE)-F676-E676-D676,IF(J676=2,VLOOKUP(K676,RPM!$H$2:$K$62,3,FALSE)-F676-E676-D676,IF(J676=3,VLOOKUP(K676,RPM!$K$2:$N$62,3,FALSE)-F676-E676-D676)))</f>
        <v>529.75118105255456</v>
      </c>
      <c r="H676" s="2">
        <f>IF(J676=1,Specification!$I$14,IF(J676=2,Specification!$I$15,IF(J676=3,Specification!$I$16)))</f>
        <v>578.8367922628039</v>
      </c>
      <c r="I676">
        <v>0</v>
      </c>
      <c r="J676">
        <v>3</v>
      </c>
      <c r="K676">
        <f>IF(J676=1,VLOOKUP(B676,RPM!$F$2:$H$62,3,TRUE),IF(J676=2,VLOOKUP(B676,RPM!$I$2:$K$62,3,TRUE),IF(J676=3,VLOOKUP(B676,RPM!$L$2:$N$62,3,TRUE))))</f>
        <v>4200</v>
      </c>
      <c r="L676">
        <f t="shared" si="98"/>
        <v>64.011388667703628</v>
      </c>
      <c r="M676">
        <f t="shared" si="102"/>
        <v>0</v>
      </c>
      <c r="N676">
        <f>VLOOKUP(K676,RPM!$A$2:$D$62,4,FALSE)</f>
        <v>18.835642857142858</v>
      </c>
      <c r="O676">
        <f>VLOOKUP(K676,RPM!$A$2:$D$62,3,FALSE)</f>
        <v>11.1</v>
      </c>
      <c r="P676">
        <f t="shared" si="94"/>
        <v>14.045738878571429</v>
      </c>
      <c r="Q676" cm="1">
        <f t="array" ref="Q676">_xlfn.XLOOKUP(O676,BSFC!$A$2:$A$24,_xlfn.XLOOKUP(K676,BSFC!$B$2:$O$2,BSFC!$B$2:$O$24,,-1),,-1)</f>
        <v>340</v>
      </c>
      <c r="R676">
        <f t="shared" si="95"/>
        <v>1.3265420051984127</v>
      </c>
      <c r="S676">
        <f t="shared" si="99"/>
        <v>2.9092058376105768E-4</v>
      </c>
      <c r="T676">
        <f t="shared" si="100"/>
        <v>9.8912998478759617E-2</v>
      </c>
      <c r="U676">
        <f t="shared" si="101"/>
        <v>90.403227477942181</v>
      </c>
    </row>
    <row r="677" spans="1:21">
      <c r="A677">
        <f t="shared" si="96"/>
        <v>676</v>
      </c>
      <c r="B677">
        <f t="shared" si="97"/>
        <v>13.411199999999999</v>
      </c>
      <c r="C677">
        <f>Specification!$G$29</f>
        <v>164.943378</v>
      </c>
      <c r="D677">
        <f>0.5*Specification!$K$4*Track!B677^2*Specification!$K$3*Specification!$K$2</f>
        <v>93.159842569492653</v>
      </c>
      <c r="E677">
        <v>0</v>
      </c>
      <c r="F677">
        <f>Specification!$C$23*9.81*SIN((E677*PI()/180))</f>
        <v>0</v>
      </c>
      <c r="G677" s="2">
        <f>IF(J677=1,VLOOKUP(K677,RPM!$E$2:$H$62,3,FALSE)-F677-E677-D677,IF(J677=2,VLOOKUP(K677,RPM!$H$2:$K$62,3,FALSE)-F677-E677-D677,IF(J677=3,VLOOKUP(K677,RPM!$K$2:$N$62,3,FALSE)-F677-E677-D677)))</f>
        <v>860.8480314462555</v>
      </c>
      <c r="H677" s="2">
        <f>IF(J677=1,Specification!$I$14,IF(J677=2,Specification!$I$15,IF(J677=3,Specification!$I$16)))</f>
        <v>580.58318951778165</v>
      </c>
      <c r="I677">
        <f>Specification!$F$13</f>
        <v>-4.3172635751116699</v>
      </c>
      <c r="J677">
        <v>2</v>
      </c>
      <c r="K677">
        <f>IF(J677=1,VLOOKUP(B677,RPM!$F$2:$H$62,3,TRUE),IF(J677=2,VLOOKUP(B677,RPM!$I$2:$K$62,3,TRUE),IF(J677=3,VLOOKUP(B677,RPM!$L$2:$N$62,3,TRUE))))</f>
        <v>6000</v>
      </c>
      <c r="L677">
        <f t="shared" si="98"/>
        <v>64.086870260834502</v>
      </c>
      <c r="M677">
        <f t="shared" si="102"/>
        <v>0</v>
      </c>
      <c r="N677">
        <f>VLOOKUP(K677,RPM!$A$2:$D$62,4,FALSE)</f>
        <v>20.193166666666666</v>
      </c>
      <c r="O677">
        <f>VLOOKUP(K677,RPM!$A$2:$D$62,3,FALSE)</f>
        <v>17</v>
      </c>
      <c r="P677">
        <f t="shared" si="94"/>
        <v>15.058044383333334</v>
      </c>
      <c r="Q677" cm="1">
        <f t="array" ref="Q677">_xlfn.XLOOKUP(O677,BSFC!$A$2:$A$24,_xlfn.XLOOKUP(K677,BSFC!$B$2:$O$2,BSFC!$B$2:$O$24,,-1),,-1)</f>
        <v>360</v>
      </c>
      <c r="R677">
        <f t="shared" si="95"/>
        <v>1.5058044383333336</v>
      </c>
      <c r="S677">
        <f t="shared" si="99"/>
        <v>3.1572366096928073E-4</v>
      </c>
      <c r="T677">
        <f t="shared" si="100"/>
        <v>0.11366051794894107</v>
      </c>
      <c r="U677">
        <f t="shared" si="101"/>
        <v>90.516887995891125</v>
      </c>
    </row>
    <row r="678" spans="1:21">
      <c r="A678">
        <f t="shared" si="96"/>
        <v>677</v>
      </c>
      <c r="B678">
        <f t="shared" si="97"/>
        <v>13.085326067384665</v>
      </c>
      <c r="C678">
        <f>Specification!$G$29</f>
        <v>164.943378</v>
      </c>
      <c r="D678">
        <f>0.5*Specification!$K$4*Track!B678^2*Specification!$K$3*Specification!$K$2</f>
        <v>88.687531252911555</v>
      </c>
      <c r="E678">
        <v>0</v>
      </c>
      <c r="F678">
        <f>Specification!$C$23*9.81*SIN((E678*PI()/180))</f>
        <v>0</v>
      </c>
      <c r="G678" s="2">
        <f>IF(J678=1,VLOOKUP(K678,RPM!$E$2:$H$62,3,FALSE)-F678-E678-D678,IF(J678=2,VLOOKUP(K678,RPM!$H$2:$K$62,3,FALSE)-F678-E678-D678,IF(J678=3,VLOOKUP(K678,RPM!$K$2:$N$62,3,FALSE)-F678-E678-D678)))</f>
        <v>881.26169068756599</v>
      </c>
      <c r="H678" s="2">
        <f>IF(J678=1,Specification!$I$14,IF(J678=2,Specification!$I$15,IF(J678=3,Specification!$I$16)))</f>
        <v>580.58318951778165</v>
      </c>
      <c r="I678">
        <f>Specification!$F$13</f>
        <v>-4.3172635751116699</v>
      </c>
      <c r="J678">
        <v>2</v>
      </c>
      <c r="K678">
        <f>IF(J678=1,VLOOKUP(B678,RPM!$F$2:$H$62,3,TRUE),IF(J678=2,VLOOKUP(B678,RPM!$I$2:$K$62,3,TRUE),IF(J678=3,VLOOKUP(B678,RPM!$L$2:$N$62,3,TRUE))))</f>
        <v>5900</v>
      </c>
      <c r="L678">
        <f t="shared" si="98"/>
        <v>64.164280268352996</v>
      </c>
      <c r="M678">
        <f t="shared" si="102"/>
        <v>0</v>
      </c>
      <c r="N678">
        <f>VLOOKUP(K678,RPM!$A$2:$D$62,4,FALSE)</f>
        <v>20.530591864406777</v>
      </c>
      <c r="O678">
        <f>VLOOKUP(K678,RPM!$A$2:$D$62,3,FALSE)</f>
        <v>16.995999999999999</v>
      </c>
      <c r="P678">
        <f t="shared" si="94"/>
        <v>15.309662353288134</v>
      </c>
      <c r="Q678" cm="1">
        <f t="array" ref="Q678">_xlfn.XLOOKUP(O678,BSFC!$A$2:$A$24,_xlfn.XLOOKUP(K678,BSFC!$B$2:$O$2,BSFC!$B$2:$O$24,,-1),,-1)</f>
        <v>350</v>
      </c>
      <c r="R678">
        <f t="shared" si="95"/>
        <v>1.4884393954585686</v>
      </c>
      <c r="S678">
        <f t="shared" si="99"/>
        <v>3.2920029940934712E-4</v>
      </c>
      <c r="T678">
        <f t="shared" si="100"/>
        <v>0.11522010479327149</v>
      </c>
      <c r="U678">
        <f t="shared" si="101"/>
        <v>90.632108100684391</v>
      </c>
    </row>
    <row r="679" spans="1:21">
      <c r="A679">
        <f t="shared" si="96"/>
        <v>678</v>
      </c>
      <c r="B679">
        <f t="shared" si="97"/>
        <v>12.75112666157596</v>
      </c>
      <c r="C679">
        <f>Specification!$G$29</f>
        <v>164.943378</v>
      </c>
      <c r="D679">
        <f>0.5*Specification!$K$4*Track!B679^2*Specification!$K$3*Specification!$K$2</f>
        <v>84.21521993633047</v>
      </c>
      <c r="E679">
        <v>0</v>
      </c>
      <c r="F679">
        <f>Specification!$C$23*9.81*SIN((E679*PI()/180))</f>
        <v>0</v>
      </c>
      <c r="G679" s="2">
        <f>IF(J679=1,VLOOKUP(K679,RPM!$E$2:$H$62,3,FALSE)-F679-E679-D679,IF(J679=2,VLOOKUP(K679,RPM!$H$2:$K$62,3,FALSE)-F679-E679-D679,IF(J679=3,VLOOKUP(K679,RPM!$K$2:$N$62,3,FALSE)-F679-E679-D679)))</f>
        <v>919.29473447726264</v>
      </c>
      <c r="H679" s="2">
        <f>IF(J679=1,Specification!$I$14,IF(J679=2,Specification!$I$15,IF(J679=3,Specification!$I$16)))</f>
        <v>580.58318951778165</v>
      </c>
      <c r="I679">
        <f>Specification!$F$13</f>
        <v>-4.3172635751116699</v>
      </c>
      <c r="J679">
        <v>2</v>
      </c>
      <c r="K679">
        <f>IF(J679=1,VLOOKUP(B679,RPM!$F$2:$H$62,3,TRUE),IF(J679=2,VLOOKUP(B679,RPM!$I$2:$K$62,3,TRUE),IF(J679=3,VLOOKUP(B679,RPM!$L$2:$N$62,3,TRUE))))</f>
        <v>5700</v>
      </c>
      <c r="L679">
        <f t="shared" si="98"/>
        <v>64.243774507753372</v>
      </c>
      <c r="M679">
        <f t="shared" si="102"/>
        <v>0</v>
      </c>
      <c r="N679">
        <f>VLOOKUP(K679,RPM!$A$2:$D$62,4,FALSE)</f>
        <v>21.240960701754386</v>
      </c>
      <c r="O679">
        <f>VLOOKUP(K679,RPM!$A$2:$D$62,3,FALSE)</f>
        <v>16.988</v>
      </c>
      <c r="P679">
        <f t="shared" si="94"/>
        <v>15.839384395298246</v>
      </c>
      <c r="Q679" cm="1">
        <f t="array" ref="Q679">_xlfn.XLOOKUP(O679,BSFC!$A$2:$A$24,_xlfn.XLOOKUP(K679,BSFC!$B$2:$O$2,BSFC!$B$2:$O$24,,-1),,-1)</f>
        <v>350</v>
      </c>
      <c r="R679">
        <f t="shared" si="95"/>
        <v>1.5399401495428851</v>
      </c>
      <c r="S679">
        <f t="shared" si="99"/>
        <v>3.4976105974289176E-4</v>
      </c>
      <c r="T679">
        <f t="shared" si="100"/>
        <v>0.12241637091001212</v>
      </c>
      <c r="U679">
        <f t="shared" si="101"/>
        <v>90.754524471594408</v>
      </c>
    </row>
    <row r="680" spans="1:21">
      <c r="A680">
        <f t="shared" si="96"/>
        <v>679</v>
      </c>
      <c r="B680">
        <f t="shared" si="97"/>
        <v>12.407929077381526</v>
      </c>
      <c r="C680">
        <f>Specification!$G$29</f>
        <v>164.943378</v>
      </c>
      <c r="D680">
        <f>0.5*Specification!$K$4*Track!B680^2*Specification!$K$3*Specification!$K$2</f>
        <v>79.7429086197494</v>
      </c>
      <c r="E680">
        <v>0</v>
      </c>
      <c r="F680">
        <f>Specification!$C$23*9.81*SIN((E680*PI()/180))</f>
        <v>0</v>
      </c>
      <c r="G680" s="2">
        <f>IF(J680=1,VLOOKUP(K680,RPM!$E$2:$H$62,3,FALSE)-F680-E680-D680,IF(J680=2,VLOOKUP(K680,RPM!$H$2:$K$62,3,FALSE)-F680-E680-D680,IF(J680=3,VLOOKUP(K680,RPM!$K$2:$N$62,3,FALSE)-F680-E680-D680)))</f>
        <v>959.76855881045822</v>
      </c>
      <c r="H680" s="2">
        <f>IF(J680=1,Specification!$I$14,IF(J680=2,Specification!$I$15,IF(J680=3,Specification!$I$16)))</f>
        <v>580.58318951778165</v>
      </c>
      <c r="I680">
        <f>Specification!$F$13</f>
        <v>-4.3172635751116699</v>
      </c>
      <c r="J680">
        <v>2</v>
      </c>
      <c r="K680">
        <f>IF(J680=1,VLOOKUP(B680,RPM!$F$2:$H$62,3,TRUE),IF(J680=2,VLOOKUP(B680,RPM!$I$2:$K$62,3,TRUE),IF(J680=3,VLOOKUP(B680,RPM!$L$2:$N$62,3,TRUE))))</f>
        <v>5500</v>
      </c>
      <c r="L680">
        <f t="shared" si="98"/>
        <v>64.325530983838988</v>
      </c>
      <c r="M680">
        <f t="shared" si="102"/>
        <v>0</v>
      </c>
      <c r="N680">
        <f>VLOOKUP(K680,RPM!$A$2:$D$62,4,FALSE)</f>
        <v>22.00299272727273</v>
      </c>
      <c r="O680">
        <f>VLOOKUP(K680,RPM!$A$2:$D$62,3,FALSE)</f>
        <v>16.98</v>
      </c>
      <c r="P680">
        <f t="shared" si="94"/>
        <v>16.407631676727274</v>
      </c>
      <c r="Q680" cm="1">
        <f t="array" ref="Q680">_xlfn.XLOOKUP(O680,BSFC!$A$2:$A$24,_xlfn.XLOOKUP(K680,BSFC!$B$2:$O$2,BSFC!$B$2:$O$24,,-1),,-1)</f>
        <v>350</v>
      </c>
      <c r="R680">
        <f t="shared" si="95"/>
        <v>1.5951864130151516</v>
      </c>
      <c r="S680">
        <f t="shared" si="99"/>
        <v>3.726194852222069E-4</v>
      </c>
      <c r="T680">
        <f t="shared" si="100"/>
        <v>0.13041681982777242</v>
      </c>
      <c r="U680">
        <f t="shared" si="101"/>
        <v>90.88494129142218</v>
      </c>
    </row>
    <row r="681" spans="1:21">
      <c r="A681">
        <f t="shared" si="96"/>
        <v>680</v>
      </c>
      <c r="B681">
        <f t="shared" si="97"/>
        <v>12.054964821147619</v>
      </c>
      <c r="C681">
        <f>Specification!$G$29</f>
        <v>164.943378</v>
      </c>
      <c r="D681">
        <f>0.5*Specification!$K$4*Track!B681^2*Specification!$K$3*Specification!$K$2</f>
        <v>75.270597303168316</v>
      </c>
      <c r="E681">
        <v>0</v>
      </c>
      <c r="F681">
        <f>Specification!$C$23*9.81*SIN((E681*PI()/180))</f>
        <v>0</v>
      </c>
      <c r="G681" s="2">
        <f>IF(J681=1,VLOOKUP(K681,RPM!$E$2:$H$62,3,FALSE)-F681-E681-D681,IF(J681=2,VLOOKUP(K681,RPM!$H$2:$K$62,3,FALSE)-F681-E681-D681,IF(J681=3,VLOOKUP(K681,RPM!$K$2:$N$62,3,FALSE)-F681-E681-D681)))</f>
        <v>946.32842281931619</v>
      </c>
      <c r="H681" s="2">
        <f>IF(J681=1,Specification!$I$14,IF(J681=2,Specification!$I$15,IF(J681=3,Specification!$I$16)))</f>
        <v>580.58318951778165</v>
      </c>
      <c r="I681">
        <f>Specification!$F$13</f>
        <v>-4.3172635751116699</v>
      </c>
      <c r="J681">
        <v>2</v>
      </c>
      <c r="K681">
        <f>IF(J681=1,VLOOKUP(B681,RPM!$F$2:$H$62,3,TRUE),IF(J681=2,VLOOKUP(B681,RPM!$I$2:$K$62,3,TRUE),IF(J681=3,VLOOKUP(B681,RPM!$L$2:$N$62,3,TRUE))))</f>
        <v>5400</v>
      </c>
      <c r="L681">
        <f t="shared" si="98"/>
        <v>64.409754581040247</v>
      </c>
      <c r="M681">
        <f t="shared" si="102"/>
        <v>0</v>
      </c>
      <c r="N681">
        <f>VLOOKUP(K681,RPM!$A$2:$D$62,4,FALSE)</f>
        <v>21.623845925925924</v>
      </c>
      <c r="O681">
        <f>VLOOKUP(K681,RPM!$A$2:$D$62,3,FALSE)</f>
        <v>16.384</v>
      </c>
      <c r="P681">
        <f t="shared" si="94"/>
        <v>16.124901906962961</v>
      </c>
      <c r="Q681" cm="1">
        <f t="array" ref="Q681">_xlfn.XLOOKUP(O681,BSFC!$A$2:$A$24,_xlfn.XLOOKUP(K681,BSFC!$B$2:$O$2,BSFC!$B$2:$O$24,,-1),,-1)</f>
        <v>350</v>
      </c>
      <c r="R681">
        <f t="shared" si="95"/>
        <v>1.5676987965102878</v>
      </c>
      <c r="S681">
        <f t="shared" si="99"/>
        <v>3.7724923420051631E-4</v>
      </c>
      <c r="T681">
        <f t="shared" si="100"/>
        <v>0.13203723197018072</v>
      </c>
      <c r="U681">
        <f t="shared" si="101"/>
        <v>91.016978523392368</v>
      </c>
    </row>
    <row r="682" spans="1:21">
      <c r="A682">
        <f t="shared" si="96"/>
        <v>681</v>
      </c>
      <c r="B682">
        <f t="shared" si="97"/>
        <v>11.69134935278573</v>
      </c>
      <c r="C682">
        <f>Specification!$G$29</f>
        <v>164.943378</v>
      </c>
      <c r="D682">
        <f>0.5*Specification!$K$4*Track!B682^2*Specification!$K$3*Specification!$K$2</f>
        <v>70.798285986587231</v>
      </c>
      <c r="E682">
        <v>0</v>
      </c>
      <c r="F682">
        <f>Specification!$C$23*9.81*SIN((E682*PI()/180))</f>
        <v>0</v>
      </c>
      <c r="G682" s="2">
        <f>IF(J682=1,VLOOKUP(K682,RPM!$E$2:$H$62,3,FALSE)-F682-E682-D682,IF(J682=2,VLOOKUP(K682,RPM!$H$2:$K$62,3,FALSE)-F682-E682-D682,IF(J682=3,VLOOKUP(K682,RPM!$K$2:$N$62,3,FALSE)-F682-E682-D682)))</f>
        <v>912.90901867725302</v>
      </c>
      <c r="H682" s="2">
        <f>IF(J682=1,Specification!$I$14,IF(J682=2,Specification!$I$15,IF(J682=3,Specification!$I$16)))</f>
        <v>580.58318951778165</v>
      </c>
      <c r="I682">
        <f>Specification!$F$13</f>
        <v>-4.3172635751116699</v>
      </c>
      <c r="J682">
        <v>2</v>
      </c>
      <c r="K682">
        <f>IF(J682=1,VLOOKUP(B682,RPM!$F$2:$H$62,3,TRUE),IF(J682=2,VLOOKUP(B682,RPM!$I$2:$K$62,3,TRUE),IF(J682=3,VLOOKUP(B682,RPM!$L$2:$N$62,3,TRUE))))</f>
        <v>5200</v>
      </c>
      <c r="L682">
        <f t="shared" si="98"/>
        <v>64.496683114380815</v>
      </c>
      <c r="M682">
        <f t="shared" si="102"/>
        <v>0</v>
      </c>
      <c r="N682">
        <f>VLOOKUP(K682,RPM!$A$2:$D$62,4,FALSE)</f>
        <v>20.821804615384618</v>
      </c>
      <c r="O682">
        <f>VLOOKUP(K682,RPM!$A$2:$D$62,3,FALSE)</f>
        <v>15.192</v>
      </c>
      <c r="P682">
        <f t="shared" si="94"/>
        <v>15.526819701692311</v>
      </c>
      <c r="Q682" cm="1">
        <f t="array" ref="Q682">_xlfn.XLOOKUP(O682,BSFC!$A$2:$A$24,_xlfn.XLOOKUP(K682,BSFC!$B$2:$O$2,BSFC!$B$2:$O$24,,-1),,-1)</f>
        <v>325</v>
      </c>
      <c r="R682">
        <f t="shared" si="95"/>
        <v>1.4017267786250003</v>
      </c>
      <c r="S682">
        <f t="shared" si="99"/>
        <v>3.749232400309877E-4</v>
      </c>
      <c r="T682">
        <f t="shared" si="100"/>
        <v>0.121850053010071</v>
      </c>
      <c r="U682">
        <f t="shared" si="101"/>
        <v>91.138828576402432</v>
      </c>
    </row>
    <row r="683" spans="1:21">
      <c r="A683">
        <f t="shared" si="96"/>
        <v>682</v>
      </c>
      <c r="B683">
        <f t="shared" si="97"/>
        <v>11.316055962156602</v>
      </c>
      <c r="C683">
        <f>Specification!$G$29</f>
        <v>164.943378</v>
      </c>
      <c r="D683">
        <f>0.5*Specification!$K$4*Track!B683^2*Specification!$K$3*Specification!$K$2</f>
        <v>66.325974670006147</v>
      </c>
      <c r="E683">
        <v>0</v>
      </c>
      <c r="F683">
        <f>Specification!$C$23*9.81*SIN((E683*PI()/180))</f>
        <v>0</v>
      </c>
      <c r="G683" s="2">
        <f>IF(J683=1,VLOOKUP(K683,RPM!$E$2:$H$62,3,FALSE)-F683-E683-D683,IF(J683=2,VLOOKUP(K683,RPM!$H$2:$K$62,3,FALSE)-F683-E683-D683,IF(J683=3,VLOOKUP(K683,RPM!$K$2:$N$62,3,FALSE)-F683-E683-D683)))</f>
        <v>897.3210100451397</v>
      </c>
      <c r="H683" s="2">
        <f>IF(J683=1,Specification!$I$14,IF(J683=2,Specification!$I$15,IF(J683=3,Specification!$I$16)))</f>
        <v>580.58318951778165</v>
      </c>
      <c r="I683">
        <f>Specification!$F$13</f>
        <v>-4.3172635751116699</v>
      </c>
      <c r="J683">
        <v>2</v>
      </c>
      <c r="K683">
        <f>IF(J683=1,VLOOKUP(B683,RPM!$F$2:$H$62,3,TRUE),IF(J683=2,VLOOKUP(B683,RPM!$I$2:$K$62,3,TRUE),IF(J683=3,VLOOKUP(B683,RPM!$L$2:$N$62,3,TRUE))))</f>
        <v>5100</v>
      </c>
      <c r="L683">
        <f t="shared" si="98"/>
        <v>64.586595253273117</v>
      </c>
      <c r="M683">
        <f t="shared" si="102"/>
        <v>0</v>
      </c>
      <c r="N683">
        <f>VLOOKUP(K683,RPM!$A$2:$D$62,4,FALSE)</f>
        <v>20.397194509803921</v>
      </c>
      <c r="O683">
        <f>VLOOKUP(K683,RPM!$A$2:$D$62,3,FALSE)</f>
        <v>14.596</v>
      </c>
      <c r="P683">
        <f t="shared" si="94"/>
        <v>15.210187945960785</v>
      </c>
      <c r="Q683" cm="1">
        <f t="array" ref="Q683">_xlfn.XLOOKUP(O683,BSFC!$A$2:$A$24,_xlfn.XLOOKUP(K683,BSFC!$B$2:$O$2,BSFC!$B$2:$O$24,,-1),,-1)</f>
        <v>305</v>
      </c>
      <c r="R683">
        <f t="shared" si="95"/>
        <v>1.2886409231994553</v>
      </c>
      <c r="S683">
        <f t="shared" si="99"/>
        <v>3.7988348088201256E-4</v>
      </c>
      <c r="T683">
        <f t="shared" si="100"/>
        <v>0.11586446166901383</v>
      </c>
      <c r="U683">
        <f t="shared" si="101"/>
        <v>91.254693038071451</v>
      </c>
    </row>
    <row r="684" spans="1:21">
      <c r="A684">
        <f t="shared" si="96"/>
        <v>683</v>
      </c>
      <c r="B684">
        <f t="shared" si="97"/>
        <v>10.92788155995647</v>
      </c>
      <c r="C684">
        <f>Specification!$G$29</f>
        <v>164.943378</v>
      </c>
      <c r="D684">
        <f>0.5*Specification!$K$4*Track!B684^2*Specification!$K$3*Specification!$K$2</f>
        <v>61.85366335342507</v>
      </c>
      <c r="E684">
        <v>0</v>
      </c>
      <c r="F684">
        <f>Specification!$C$23*9.81*SIN((E684*PI()/180))</f>
        <v>0</v>
      </c>
      <c r="G684" s="2">
        <f>IF(J684=1,VLOOKUP(K684,RPM!$E$2:$H$62,3,FALSE)-F684-E684-D684,IF(J684=2,VLOOKUP(K684,RPM!$H$2:$K$62,3,FALSE)-F684-E684-D684,IF(J684=3,VLOOKUP(K684,RPM!$K$2:$N$62,3,FALSE)-F684-E684-D684)))</f>
        <v>872.68466221302197</v>
      </c>
      <c r="H684" s="2">
        <f>IF(J684=1,Specification!$I$14,IF(J684=2,Specification!$I$15,IF(J684=3,Specification!$I$16)))</f>
        <v>580.58318951778165</v>
      </c>
      <c r="I684">
        <f>Specification!$F$13</f>
        <v>-4.3172635751116699</v>
      </c>
      <c r="J684">
        <v>2</v>
      </c>
      <c r="K684">
        <f>IF(J684=1,VLOOKUP(B684,RPM!$F$2:$H$62,3,TRUE),IF(J684=2,VLOOKUP(B684,RPM!$I$2:$K$62,3,TRUE),IF(J684=3,VLOOKUP(B684,RPM!$L$2:$N$62,3,TRUE))))</f>
        <v>4900</v>
      </c>
      <c r="L684">
        <f t="shared" si="98"/>
        <v>64.679821079457611</v>
      </c>
      <c r="M684">
        <f t="shared" si="102"/>
        <v>0</v>
      </c>
      <c r="N684">
        <f>VLOOKUP(K684,RPM!$A$2:$D$62,4,FALSE)</f>
        <v>19.781061224489797</v>
      </c>
      <c r="O684">
        <f>VLOOKUP(K684,RPM!$A$2:$D$62,3,FALSE)</f>
        <v>13.6</v>
      </c>
      <c r="P684">
        <f t="shared" si="94"/>
        <v>14.750737355102043</v>
      </c>
      <c r="Q684" cm="1">
        <f t="array" ref="Q684">_xlfn.XLOOKUP(O684,BSFC!$A$2:$A$24,_xlfn.XLOOKUP(K684,BSFC!$B$2:$O$2,BSFC!$B$2:$O$24,,-1),,-1)</f>
        <v>280</v>
      </c>
      <c r="R684">
        <f t="shared" si="95"/>
        <v>1.1472795720634923</v>
      </c>
      <c r="S684">
        <f t="shared" si="99"/>
        <v>3.8198602132218329E-4</v>
      </c>
      <c r="T684">
        <f t="shared" si="100"/>
        <v>0.10695608597021132</v>
      </c>
      <c r="U684">
        <f t="shared" si="101"/>
        <v>91.361649124041662</v>
      </c>
    </row>
    <row r="685" spans="1:21">
      <c r="A685">
        <f t="shared" si="96"/>
        <v>684</v>
      </c>
      <c r="B685">
        <f t="shared" si="97"/>
        <v>10.525401096310453</v>
      </c>
      <c r="C685">
        <f>Specification!$G$29</f>
        <v>164.943378</v>
      </c>
      <c r="D685">
        <f>0.5*Specification!$K$4*Track!B685^2*Specification!$K$3*Specification!$K$2</f>
        <v>57.381352036843971</v>
      </c>
      <c r="E685">
        <v>0</v>
      </c>
      <c r="F685">
        <f>Specification!$C$23*9.81*SIN((E685*PI()/180))</f>
        <v>0</v>
      </c>
      <c r="G685" s="2">
        <f>IF(J685=1,VLOOKUP(K685,RPM!$E$2:$H$62,3,FALSE)-F685-E685-D685,IF(J685=2,VLOOKUP(K685,RPM!$H$2:$K$62,3,FALSE)-F685-E685-D685,IF(J685=3,VLOOKUP(K685,RPM!$K$2:$N$62,3,FALSE)-F685-E685-D685)))</f>
        <v>859.61244926990742</v>
      </c>
      <c r="H685" s="2">
        <f>IF(J685=1,Specification!$I$14,IF(J685=2,Specification!$I$15,IF(J685=3,Specification!$I$16)))</f>
        <v>580.58318951778165</v>
      </c>
      <c r="I685">
        <f>Specification!$F$13</f>
        <v>-4.3172635751116699</v>
      </c>
      <c r="J685">
        <v>2</v>
      </c>
      <c r="K685">
        <f>IF(J685=1,VLOOKUP(B685,RPM!$F$2:$H$62,3,TRUE),IF(J685=2,VLOOKUP(B685,RPM!$I$2:$K$62,3,TRUE),IF(J685=3,VLOOKUP(B685,RPM!$L$2:$N$62,3,TRUE))))</f>
        <v>4700</v>
      </c>
      <c r="L685">
        <f t="shared" si="98"/>
        <v>64.776756435648863</v>
      </c>
      <c r="M685">
        <f t="shared" si="102"/>
        <v>0</v>
      </c>
      <c r="N685">
        <f>VLOOKUP(K685,RPM!$A$2:$D$62,4,FALSE)</f>
        <v>19.409702127659575</v>
      </c>
      <c r="O685">
        <f>VLOOKUP(K685,RPM!$A$2:$D$62,3,FALSE)</f>
        <v>12.8</v>
      </c>
      <c r="P685">
        <f t="shared" si="94"/>
        <v>14.473814876595746</v>
      </c>
      <c r="Q685" cm="1">
        <f t="array" ref="Q685">_xlfn.XLOOKUP(O685,BSFC!$A$2:$A$24,_xlfn.XLOOKUP(K685,BSFC!$B$2:$O$2,BSFC!$B$2:$O$24,,-1),,-1)</f>
        <v>305</v>
      </c>
      <c r="R685">
        <f t="shared" si="95"/>
        <v>1.2262537603782506</v>
      </c>
      <c r="S685">
        <f t="shared" si="99"/>
        <v>3.8972900014140583E-4</v>
      </c>
      <c r="T685">
        <f t="shared" si="100"/>
        <v>0.11886734504312878</v>
      </c>
      <c r="U685">
        <f t="shared" si="101"/>
        <v>91.48051646908479</v>
      </c>
    </row>
    <row r="686" spans="1:21">
      <c r="A686">
        <f t="shared" si="96"/>
        <v>685</v>
      </c>
      <c r="B686">
        <f t="shared" si="97"/>
        <v>10.106905613885486</v>
      </c>
      <c r="C686">
        <f>Specification!$G$29</f>
        <v>164.943378</v>
      </c>
      <c r="D686">
        <f>0.5*Specification!$K$4*Track!B686^2*Specification!$K$3*Specification!$K$2</f>
        <v>52.909040720262887</v>
      </c>
      <c r="E686">
        <v>0</v>
      </c>
      <c r="F686">
        <f>Specification!$C$23*9.81*SIN((E686*PI()/180))</f>
        <v>0</v>
      </c>
      <c r="G686" s="2">
        <f>IF(J686=1,VLOOKUP(K686,RPM!$E$2:$H$62,3,FALSE)-F686-E686-D686,IF(J686=2,VLOOKUP(K686,RPM!$H$2:$K$62,3,FALSE)-F686-E686-D686,IF(J686=3,VLOOKUP(K686,RPM!$K$2:$N$62,3,FALSE)-F686-E686-D686)))</f>
        <v>844.98072305926485</v>
      </c>
      <c r="H686" s="2">
        <f>IF(J686=1,Specification!$I$14,IF(J686=2,Specification!$I$15,IF(J686=3,Specification!$I$16)))</f>
        <v>580.58318951778165</v>
      </c>
      <c r="I686">
        <f>Specification!$F$13</f>
        <v>-4.3172635751116699</v>
      </c>
      <c r="J686">
        <v>2</v>
      </c>
      <c r="K686">
        <f>IF(J686=1,VLOOKUP(B686,RPM!$F$2:$H$62,3,TRUE),IF(J686=2,VLOOKUP(B686,RPM!$I$2:$K$62,3,TRUE),IF(J686=3,VLOOKUP(B686,RPM!$L$2:$N$62,3,TRUE))))</f>
        <v>4500</v>
      </c>
      <c r="L686">
        <f t="shared" si="98"/>
        <v>64.877882874261346</v>
      </c>
      <c r="M686">
        <f t="shared" si="102"/>
        <v>0</v>
      </c>
      <c r="N686">
        <f>VLOOKUP(K686,RPM!$A$2:$D$62,4,FALSE)</f>
        <v>19.005333333333333</v>
      </c>
      <c r="O686">
        <f>VLOOKUP(K686,RPM!$A$2:$D$62,3,FALSE)</f>
        <v>12</v>
      </c>
      <c r="P686">
        <f t="shared" si="94"/>
        <v>14.172277066666666</v>
      </c>
      <c r="Q686" cm="1">
        <f t="array" ref="Q686">_xlfn.XLOOKUP(O686,BSFC!$A$2:$A$24,_xlfn.XLOOKUP(K686,BSFC!$B$2:$O$2,BSFC!$B$2:$O$24,,-1),,-1)</f>
        <v>305</v>
      </c>
      <c r="R686">
        <f t="shared" si="95"/>
        <v>1.200706807037037</v>
      </c>
      <c r="S686">
        <f t="shared" si="99"/>
        <v>3.9810886299482094E-4</v>
      </c>
      <c r="T686">
        <f t="shared" si="100"/>
        <v>0.12142320321342039</v>
      </c>
      <c r="U686">
        <f t="shared" si="101"/>
        <v>91.601939672298215</v>
      </c>
    </row>
    <row r="687" spans="1:21">
      <c r="A687">
        <f t="shared" si="96"/>
        <v>686</v>
      </c>
      <c r="B687">
        <f t="shared" si="97"/>
        <v>9.6703161239830528</v>
      </c>
      <c r="C687">
        <f>Specification!$G$29</f>
        <v>164.943378</v>
      </c>
      <c r="D687">
        <f>0.5*Specification!$K$4*Track!B687^2*Specification!$K$3*Specification!$K$2</f>
        <v>48.436729403681802</v>
      </c>
      <c r="E687">
        <v>0</v>
      </c>
      <c r="F687">
        <f>Specification!$C$23*9.81*SIN((E687*PI()/180))</f>
        <v>0</v>
      </c>
      <c r="G687" s="2">
        <f>IF(J687=1,VLOOKUP(K687,RPM!$E$2:$H$62,3,FALSE)-F687-E687-D687,IF(J687=2,VLOOKUP(K687,RPM!$H$2:$K$62,3,FALSE)-F687-E687-D687,IF(J687=3,VLOOKUP(K687,RPM!$K$2:$N$62,3,FALSE)-F687-E687-D687)))</f>
        <v>844.23274505154609</v>
      </c>
      <c r="H687" s="2">
        <f>IF(J687=1,Specification!$I$14,IF(J687=2,Specification!$I$15,IF(J687=3,Specification!$I$16)))</f>
        <v>580.58318951778165</v>
      </c>
      <c r="I687">
        <f>Specification!$F$13</f>
        <v>-4.3172635751116699</v>
      </c>
      <c r="J687">
        <v>2</v>
      </c>
      <c r="K687">
        <f>IF(J687=1,VLOOKUP(B687,RPM!$F$2:$H$62,3,TRUE),IF(J687=2,VLOOKUP(B687,RPM!$I$2:$K$62,3,TRUE),IF(J687=3,VLOOKUP(B687,RPM!$L$2:$N$62,3,TRUE))))</f>
        <v>4300</v>
      </c>
      <c r="L687">
        <f t="shared" si="98"/>
        <v>64.983796134507045</v>
      </c>
      <c r="M687">
        <f t="shared" si="102"/>
        <v>0</v>
      </c>
      <c r="N687">
        <f>VLOOKUP(K687,RPM!$A$2:$D$62,4,FALSE)</f>
        <v>18.894837209302327</v>
      </c>
      <c r="O687">
        <f>VLOOKUP(K687,RPM!$A$2:$D$62,3,FALSE)</f>
        <v>11.4</v>
      </c>
      <c r="P687">
        <f t="shared" si="94"/>
        <v>14.089880106976747</v>
      </c>
      <c r="Q687" cm="1">
        <f t="array" ref="Q687">_xlfn.XLOOKUP(O687,BSFC!$A$2:$A$24,_xlfn.XLOOKUP(K687,BSFC!$B$2:$O$2,BSFC!$B$2:$O$24,,-1),,-1)</f>
        <v>340</v>
      </c>
      <c r="R687">
        <f t="shared" si="95"/>
        <v>1.3307108989922483</v>
      </c>
      <c r="S687">
        <f t="shared" si="99"/>
        <v>4.1452920516692687E-4</v>
      </c>
      <c r="T687">
        <f t="shared" si="100"/>
        <v>0.14093992975675512</v>
      </c>
      <c r="U687">
        <f t="shared" si="101"/>
        <v>91.74287960205497</v>
      </c>
    </row>
    <row r="688" spans="1:21">
      <c r="A688">
        <f t="shared" si="96"/>
        <v>687</v>
      </c>
      <c r="B688">
        <f t="shared" si="97"/>
        <v>9.2130606634029757</v>
      </c>
      <c r="C688">
        <f>Specification!$G$29</f>
        <v>164.943378</v>
      </c>
      <c r="D688">
        <f>0.5*Specification!$K$4*Track!B688^2*Specification!$K$3*Specification!$K$2</f>
        <v>43.964418087100711</v>
      </c>
      <c r="E688">
        <v>0</v>
      </c>
      <c r="F688">
        <f>Specification!$C$23*9.81*SIN((E688*PI()/180))</f>
        <v>0</v>
      </c>
      <c r="G688" s="2">
        <f>IF(J688=1,VLOOKUP(K688,RPM!$E$2:$H$62,3,FALSE)-F688-E688-D688,IF(J688=2,VLOOKUP(K688,RPM!$H$2:$K$62,3,FALSE)-F688-E688-D688,IF(J688=3,VLOOKUP(K688,RPM!$K$2:$N$62,3,FALSE)-F688-E688-D688)))</f>
        <v>842.97547052438381</v>
      </c>
      <c r="H688" s="2">
        <f>IF(J688=1,Specification!$I$14,IF(J688=2,Specification!$I$15,IF(J688=3,Specification!$I$16)))</f>
        <v>580.58318951778165</v>
      </c>
      <c r="I688">
        <f>Specification!$F$13</f>
        <v>-4.3172635751116699</v>
      </c>
      <c r="J688">
        <v>2</v>
      </c>
      <c r="K688">
        <f>IF(J688=1,VLOOKUP(B688,RPM!$F$2:$H$62,3,TRUE),IF(J688=2,VLOOKUP(B688,RPM!$I$2:$K$62,3,TRUE),IF(J688=3,VLOOKUP(B688,RPM!$L$2:$N$62,3,TRUE))))</f>
        <v>4100</v>
      </c>
      <c r="L688">
        <f t="shared" si="98"/>
        <v>65.095248078615626</v>
      </c>
      <c r="M688">
        <f t="shared" si="102"/>
        <v>0</v>
      </c>
      <c r="N688">
        <f>VLOOKUP(K688,RPM!$A$2:$D$62,4,FALSE)</f>
        <v>18.773560975609758</v>
      </c>
      <c r="O688">
        <f>VLOOKUP(K688,RPM!$A$2:$D$62,3,FALSE)</f>
        <v>10.8</v>
      </c>
      <c r="P688">
        <f t="shared" si="94"/>
        <v>13.999444419512198</v>
      </c>
      <c r="Q688" cm="1">
        <f t="array" ref="Q688">_xlfn.XLOOKUP(O688,BSFC!$A$2:$A$24,_xlfn.XLOOKUP(K688,BSFC!$B$2:$O$2,BSFC!$B$2:$O$24,,-1),,-1)</f>
        <v>360</v>
      </c>
      <c r="R688">
        <f t="shared" si="95"/>
        <v>1.3999444419512199</v>
      </c>
      <c r="S688">
        <f t="shared" si="99"/>
        <v>4.3340702694295863E-4</v>
      </c>
      <c r="T688">
        <f t="shared" si="100"/>
        <v>0.15602652969946509</v>
      </c>
      <c r="U688">
        <f t="shared" si="101"/>
        <v>91.89890613175443</v>
      </c>
    </row>
    <row r="689" spans="1:21">
      <c r="A689">
        <f t="shared" si="96"/>
        <v>688</v>
      </c>
      <c r="B689">
        <f t="shared" si="97"/>
        <v>8.7318932447276261</v>
      </c>
      <c r="C689">
        <f>Specification!$G$29</f>
        <v>164.943378</v>
      </c>
      <c r="D689">
        <f>0.5*Specification!$K$4*Track!B689^2*Specification!$K$3*Specification!$K$2</f>
        <v>39.492106770519641</v>
      </c>
      <c r="E689">
        <v>0</v>
      </c>
      <c r="F689">
        <f>Specification!$C$23*9.81*SIN((E689*PI()/180))</f>
        <v>0</v>
      </c>
      <c r="G689" s="2">
        <f>IF(J689=1,VLOOKUP(K689,RPM!$E$2:$H$62,3,FALSE)-F689-E689-D689,IF(J689=2,VLOOKUP(K689,RPM!$H$2:$K$62,3,FALSE)-F689-E689-D689,IF(J689=3,VLOOKUP(K689,RPM!$K$2:$N$62,3,FALSE)-F689-E689-D689)))</f>
        <v>849.76410158805106</v>
      </c>
      <c r="H689" s="2">
        <f>IF(J689=1,Specification!$I$14,IF(J689=2,Specification!$I$15,IF(J689=3,Specification!$I$16)))</f>
        <v>580.58318951778165</v>
      </c>
      <c r="I689">
        <f>Specification!$F$13</f>
        <v>-4.3172635751116699</v>
      </c>
      <c r="J689">
        <v>2</v>
      </c>
      <c r="K689">
        <f>IF(J689=1,VLOOKUP(B689,RPM!$F$2:$H$62,3,TRUE),IF(J689=2,VLOOKUP(B689,RPM!$I$2:$K$62,3,TRUE),IF(J689=3,VLOOKUP(B689,RPM!$L$2:$N$62,3,TRUE))))</f>
        <v>3900</v>
      </c>
      <c r="L689">
        <f t="shared" si="98"/>
        <v>65.213210789165728</v>
      </c>
      <c r="M689">
        <f t="shared" si="102"/>
        <v>0</v>
      </c>
      <c r="N689">
        <f>VLOOKUP(K689,RPM!$A$2:$D$62,4,FALSE)</f>
        <v>18.822589743589745</v>
      </c>
      <c r="O689">
        <f>VLOOKUP(K689,RPM!$A$2:$D$62,3,FALSE)</f>
        <v>10.3</v>
      </c>
      <c r="P689">
        <f t="shared" si="94"/>
        <v>14.036005171794873</v>
      </c>
      <c r="Q689" cm="1">
        <f t="array" ref="Q689">_xlfn.XLOOKUP(O689,BSFC!$A$2:$A$24,_xlfn.XLOOKUP(K689,BSFC!$B$2:$O$2,BSFC!$B$2:$O$24,,-1),,-1)</f>
        <v>360</v>
      </c>
      <c r="R689">
        <f t="shared" si="95"/>
        <v>1.4036005171794874</v>
      </c>
      <c r="S689">
        <f t="shared" si="99"/>
        <v>4.5992367093338399E-4</v>
      </c>
      <c r="T689">
        <f t="shared" si="100"/>
        <v>0.16557252153601823</v>
      </c>
      <c r="U689">
        <f t="shared" si="101"/>
        <v>92.06447865329045</v>
      </c>
    </row>
    <row r="690" spans="1:21">
      <c r="A690">
        <f t="shared" si="96"/>
        <v>689</v>
      </c>
      <c r="B690">
        <f t="shared" si="97"/>
        <v>8.2226171312482155</v>
      </c>
      <c r="C690">
        <f>Specification!$G$29</f>
        <v>164.943378</v>
      </c>
      <c r="D690">
        <f>0.5*Specification!$K$4*Track!B690^2*Specification!$K$3*Specification!$K$2</f>
        <v>35.019795453938563</v>
      </c>
      <c r="E690">
        <v>0</v>
      </c>
      <c r="F690">
        <f>Specification!$C$23*9.81*SIN((E690*PI()/180))</f>
        <v>0</v>
      </c>
      <c r="G690" s="2">
        <f>IF(J690=1,VLOOKUP(K690,RPM!$E$2:$H$62,3,FALSE)-F690-E690-D690,IF(J690=2,VLOOKUP(K690,RPM!$H$2:$K$62,3,FALSE)-F690-E690-D690,IF(J690=3,VLOOKUP(K690,RPM!$K$2:$N$62,3,FALSE)-F690-E690-D690)))</f>
        <v>865.90337968970914</v>
      </c>
      <c r="H690" s="2">
        <f>IF(J690=1,Specification!$I$14,IF(J690=2,Specification!$I$15,IF(J690=3,Specification!$I$16)))</f>
        <v>580.58318951778165</v>
      </c>
      <c r="I690">
        <f>Specification!$F$13</f>
        <v>-4.3172635751116699</v>
      </c>
      <c r="J690">
        <v>2</v>
      </c>
      <c r="K690">
        <f>IF(J690=1,VLOOKUP(B690,RPM!$F$2:$H$62,3,TRUE),IF(J690=2,VLOOKUP(B690,RPM!$I$2:$K$62,3,TRUE),IF(J690=3,VLOOKUP(B690,RPM!$L$2:$N$62,3,TRUE))))</f>
        <v>3700</v>
      </c>
      <c r="L690">
        <f t="shared" si="98"/>
        <v>65.33897908095453</v>
      </c>
      <c r="M690">
        <f t="shared" si="102"/>
        <v>0</v>
      </c>
      <c r="N690">
        <f>VLOOKUP(K690,RPM!$A$2:$D$62,4,FALSE)</f>
        <v>19.06954054054054</v>
      </c>
      <c r="O690">
        <f>VLOOKUP(K690,RPM!$A$2:$D$62,3,FALSE)</f>
        <v>9.9</v>
      </c>
      <c r="P690">
        <f t="shared" si="94"/>
        <v>14.220156381081081</v>
      </c>
      <c r="Q690" cm="1">
        <f t="array" ref="Q690">_xlfn.XLOOKUP(O690,BSFC!$A$2:$A$24,_xlfn.XLOOKUP(K690,BSFC!$B$2:$O$2,BSFC!$B$2:$O$24,,-1),,-1)</f>
        <v>400</v>
      </c>
      <c r="R690">
        <f t="shared" si="95"/>
        <v>1.5800173756756757</v>
      </c>
      <c r="S690">
        <f t="shared" si="99"/>
        <v>4.967902158383885E-4</v>
      </c>
      <c r="T690">
        <f t="shared" si="100"/>
        <v>0.1987160863353554</v>
      </c>
      <c r="U690">
        <f t="shared" si="101"/>
        <v>92.263194739625803</v>
      </c>
    </row>
    <row r="691" spans="1:21">
      <c r="A691">
        <f t="shared" si="96"/>
        <v>690</v>
      </c>
      <c r="B691">
        <f t="shared" ref="B691:B752" si="103">IF(SQRT(B690^2+2*I690)&gt;13.4112,13.4112,SQRT(B690^2+2*I690))</f>
        <v>7.6796422662044161</v>
      </c>
      <c r="C691">
        <f>Specification!$G$29</f>
        <v>164.943378</v>
      </c>
      <c r="D691">
        <f>0.5*Specification!$K$4*Track!B691^2*Specification!$K$3*Specification!$K$2</f>
        <v>30.547484137357479</v>
      </c>
      <c r="E691">
        <v>0</v>
      </c>
      <c r="F691">
        <f>Specification!$C$23*9.81*SIN((E691*PI()/180))</f>
        <v>0</v>
      </c>
      <c r="G691" s="2">
        <f>IF(J691=1,VLOOKUP(K691,RPM!$E$2:$H$62,3,FALSE)-F691-E691-D691,IF(J691=2,VLOOKUP(K691,RPM!$H$2:$K$62,3,FALSE)-F691-E691-D691,IF(J691=3,VLOOKUP(K691,RPM!$K$2:$N$62,3,FALSE)-F691-E691-D691)))</f>
        <v>860.74014902614419</v>
      </c>
      <c r="H691" s="2">
        <f>IF(J691=1,Specification!$I$14,IF(J691=2,Specification!$I$15,IF(J691=3,Specification!$I$16)))</f>
        <v>580.58318951778165</v>
      </c>
      <c r="I691">
        <v>0</v>
      </c>
      <c r="J691">
        <v>2</v>
      </c>
      <c r="K691">
        <f>IF(J691=1,VLOOKUP(B691,RPM!$F$2:$H$62,3,TRUE),IF(J691=2,VLOOKUP(B691,RPM!$I$2:$K$62,3,TRUE),IF(J691=3,VLOOKUP(B691,RPM!$L$2:$N$62,3,TRUE))))</f>
        <v>3400</v>
      </c>
      <c r="L691">
        <f t="shared" si="98"/>
        <v>65.469193479664312</v>
      </c>
      <c r="M691">
        <f t="shared" ref="M691:M754" si="104">TAN(E691*PI()/180)+M690</f>
        <v>0</v>
      </c>
      <c r="N691">
        <f>VLOOKUP(K691,RPM!$A$2:$D$62,4,FALSE)</f>
        <v>18.865588235294119</v>
      </c>
      <c r="O691">
        <f>VLOOKUP(K691,RPM!$A$2:$D$62,3,FALSE)</f>
        <v>9</v>
      </c>
      <c r="P691">
        <f t="shared" si="94"/>
        <v>14.068069147058825</v>
      </c>
      <c r="Q691" cm="1">
        <f t="array" ref="Q691">_xlfn.XLOOKUP(O691,BSFC!$A$2:$A$24,_xlfn.XLOOKUP(K691,BSFC!$B$2:$O$2,BSFC!$B$2:$O$24,,-1),,-1)</f>
        <v>400</v>
      </c>
      <c r="R691">
        <f t="shared" si="95"/>
        <v>1.5631187941176472</v>
      </c>
      <c r="S691">
        <f t="shared" si="99"/>
        <v>5.0885143471997285E-4</v>
      </c>
      <c r="T691">
        <f t="shared" si="100"/>
        <v>0.20354057388798913</v>
      </c>
      <c r="U691">
        <f t="shared" si="101"/>
        <v>92.466735313513794</v>
      </c>
    </row>
    <row r="692" spans="1:21">
      <c r="A692">
        <f t="shared" si="96"/>
        <v>691</v>
      </c>
      <c r="B692">
        <f t="shared" si="103"/>
        <v>7.6796422662044161</v>
      </c>
      <c r="C692">
        <f>Specification!$G$29</f>
        <v>164.943378</v>
      </c>
      <c r="D692">
        <f>0.5*Specification!$K$4*Track!B692^2*Specification!$K$3*Specification!$K$2</f>
        <v>30.547484137357479</v>
      </c>
      <c r="E692">
        <v>0</v>
      </c>
      <c r="F692">
        <f>Specification!$C$23*9.81*SIN((E692*PI()/180))</f>
        <v>0</v>
      </c>
      <c r="G692" s="2">
        <f>IF(J692=1,VLOOKUP(K692,RPM!$E$2:$H$62,3,FALSE)-F692-E692-D692,IF(J692=2,VLOOKUP(K692,RPM!$H$2:$K$62,3,FALSE)-F692-E692-D692,IF(J692=3,VLOOKUP(K692,RPM!$K$2:$N$62,3,FALSE)-F692-E692-D692)))</f>
        <v>860.74014902614419</v>
      </c>
      <c r="H692" s="2">
        <f>IF(J692=1,Specification!$I$14,IF(J692=2,Specification!$I$15,IF(J692=3,Specification!$I$16)))</f>
        <v>580.58318951778165</v>
      </c>
      <c r="I692">
        <v>0</v>
      </c>
      <c r="J692">
        <v>2</v>
      </c>
      <c r="K692">
        <f>IF(J692=1,VLOOKUP(B692,RPM!$F$2:$H$62,3,TRUE),IF(J692=2,VLOOKUP(B692,RPM!$I$2:$K$62,3,TRUE),IF(J692=3,VLOOKUP(B692,RPM!$L$2:$N$62,3,TRUE))))</f>
        <v>3400</v>
      </c>
      <c r="L692">
        <f t="shared" si="98"/>
        <v>65.599407878374095</v>
      </c>
      <c r="M692">
        <f t="shared" si="104"/>
        <v>0</v>
      </c>
      <c r="N692">
        <f>VLOOKUP(K692,RPM!$A$2:$D$62,4,FALSE)</f>
        <v>18.865588235294119</v>
      </c>
      <c r="O692">
        <f>VLOOKUP(K692,RPM!$A$2:$D$62,3,FALSE)</f>
        <v>9</v>
      </c>
      <c r="P692">
        <f t="shared" si="94"/>
        <v>14.068069147058825</v>
      </c>
      <c r="Q692" cm="1">
        <f t="array" ref="Q692">_xlfn.XLOOKUP(O692,BSFC!$A$2:$A$24,_xlfn.XLOOKUP(K692,BSFC!$B$2:$O$2,BSFC!$B$2:$O$24,,-1),,-1)</f>
        <v>400</v>
      </c>
      <c r="R692">
        <f t="shared" si="95"/>
        <v>1.5631187941176472</v>
      </c>
      <c r="S692">
        <f t="shared" si="99"/>
        <v>5.0885143471997285E-4</v>
      </c>
      <c r="T692">
        <f t="shared" si="100"/>
        <v>0.20354057388798913</v>
      </c>
      <c r="U692">
        <f t="shared" si="101"/>
        <v>92.670275887401786</v>
      </c>
    </row>
    <row r="693" spans="1:21">
      <c r="A693">
        <f t="shared" si="96"/>
        <v>692</v>
      </c>
      <c r="B693">
        <f t="shared" si="103"/>
        <v>7.6796422662044161</v>
      </c>
      <c r="C693">
        <f>Specification!$G$29</f>
        <v>164.943378</v>
      </c>
      <c r="D693">
        <f>0.5*Specification!$K$4*Track!B693^2*Specification!$K$3*Specification!$K$2</f>
        <v>30.547484137357479</v>
      </c>
      <c r="E693">
        <v>0</v>
      </c>
      <c r="F693">
        <f>Specification!$C$23*9.81*SIN((E693*PI()/180))</f>
        <v>0</v>
      </c>
      <c r="G693" s="2">
        <f>IF(J693=1,VLOOKUP(K693,RPM!$E$2:$H$62,3,FALSE)-F693-E693-D693,IF(J693=2,VLOOKUP(K693,RPM!$H$2:$K$62,3,FALSE)-F693-E693-D693,IF(J693=3,VLOOKUP(K693,RPM!$K$2:$N$62,3,FALSE)-F693-E693-D693)))</f>
        <v>860.74014902614419</v>
      </c>
      <c r="H693" s="2">
        <f>IF(J693=1,Specification!$I$14,IF(J693=2,Specification!$I$15,IF(J693=3,Specification!$I$16)))</f>
        <v>580.58318951778165</v>
      </c>
      <c r="I693">
        <v>0</v>
      </c>
      <c r="J693">
        <v>2</v>
      </c>
      <c r="K693">
        <f>IF(J693=1,VLOOKUP(B693,RPM!$F$2:$H$62,3,TRUE),IF(J693=2,VLOOKUP(B693,RPM!$I$2:$K$62,3,TRUE),IF(J693=3,VLOOKUP(B693,RPM!$L$2:$N$62,3,TRUE))))</f>
        <v>3400</v>
      </c>
      <c r="L693">
        <f t="shared" si="98"/>
        <v>65.729622277083877</v>
      </c>
      <c r="M693">
        <f t="shared" si="104"/>
        <v>0</v>
      </c>
      <c r="N693">
        <f>VLOOKUP(K693,RPM!$A$2:$D$62,4,FALSE)</f>
        <v>18.865588235294119</v>
      </c>
      <c r="O693">
        <f>VLOOKUP(K693,RPM!$A$2:$D$62,3,FALSE)</f>
        <v>9</v>
      </c>
      <c r="P693">
        <f t="shared" si="94"/>
        <v>14.068069147058825</v>
      </c>
      <c r="Q693" cm="1">
        <f t="array" ref="Q693">_xlfn.XLOOKUP(O693,BSFC!$A$2:$A$24,_xlfn.XLOOKUP(K693,BSFC!$B$2:$O$2,BSFC!$B$2:$O$24,,-1),,-1)</f>
        <v>400</v>
      </c>
      <c r="R693">
        <f t="shared" si="95"/>
        <v>1.5631187941176472</v>
      </c>
      <c r="S693">
        <f t="shared" si="99"/>
        <v>5.0885143471997285E-4</v>
      </c>
      <c r="T693">
        <f t="shared" si="100"/>
        <v>0.20354057388798913</v>
      </c>
      <c r="U693">
        <f t="shared" si="101"/>
        <v>92.873816461289778</v>
      </c>
    </row>
    <row r="694" spans="1:21">
      <c r="A694">
        <f t="shared" si="96"/>
        <v>693</v>
      </c>
      <c r="B694">
        <f t="shared" si="103"/>
        <v>7.6796422662044161</v>
      </c>
      <c r="C694">
        <f>Specification!$G$29</f>
        <v>164.943378</v>
      </c>
      <c r="D694">
        <f>0.5*Specification!$K$4*Track!B694^2*Specification!$K$3*Specification!$K$2</f>
        <v>30.547484137357479</v>
      </c>
      <c r="E694">
        <v>0</v>
      </c>
      <c r="F694">
        <f>Specification!$C$23*9.81*SIN((E694*PI()/180))</f>
        <v>0</v>
      </c>
      <c r="G694" s="2">
        <f>IF(J694=1,VLOOKUP(K694,RPM!$E$2:$H$62,3,FALSE)-F694-E694-D694,IF(J694=2,VLOOKUP(K694,RPM!$H$2:$K$62,3,FALSE)-F694-E694-D694,IF(J694=3,VLOOKUP(K694,RPM!$K$2:$N$62,3,FALSE)-F694-E694-D694)))</f>
        <v>860.74014902614419</v>
      </c>
      <c r="H694" s="2">
        <f>IF(J694=1,Specification!$I$14,IF(J694=2,Specification!$I$15,IF(J694=3,Specification!$I$16)))</f>
        <v>580.58318951778165</v>
      </c>
      <c r="I694">
        <v>0</v>
      </c>
      <c r="J694">
        <v>2</v>
      </c>
      <c r="K694">
        <f>IF(J694=1,VLOOKUP(B694,RPM!$F$2:$H$62,3,TRUE),IF(J694=2,VLOOKUP(B694,RPM!$I$2:$K$62,3,TRUE),IF(J694=3,VLOOKUP(B694,RPM!$L$2:$N$62,3,TRUE))))</f>
        <v>3400</v>
      </c>
      <c r="L694">
        <f t="shared" si="98"/>
        <v>65.859836675793659</v>
      </c>
      <c r="M694">
        <f t="shared" si="104"/>
        <v>0</v>
      </c>
      <c r="N694">
        <f>VLOOKUP(K694,RPM!$A$2:$D$62,4,FALSE)</f>
        <v>18.865588235294119</v>
      </c>
      <c r="O694">
        <f>VLOOKUP(K694,RPM!$A$2:$D$62,3,FALSE)</f>
        <v>9</v>
      </c>
      <c r="P694">
        <f t="shared" si="94"/>
        <v>14.068069147058825</v>
      </c>
      <c r="Q694" cm="1">
        <f t="array" ref="Q694">_xlfn.XLOOKUP(O694,BSFC!$A$2:$A$24,_xlfn.XLOOKUP(K694,BSFC!$B$2:$O$2,BSFC!$B$2:$O$24,,-1),,-1)</f>
        <v>400</v>
      </c>
      <c r="R694">
        <f t="shared" si="95"/>
        <v>1.5631187941176472</v>
      </c>
      <c r="S694">
        <f t="shared" si="99"/>
        <v>5.0885143471997285E-4</v>
      </c>
      <c r="T694">
        <f t="shared" si="100"/>
        <v>0.20354057388798913</v>
      </c>
      <c r="U694">
        <f t="shared" si="101"/>
        <v>93.077357035177769</v>
      </c>
    </row>
    <row r="695" spans="1:21">
      <c r="A695">
        <f t="shared" si="96"/>
        <v>694</v>
      </c>
      <c r="B695">
        <f t="shared" si="103"/>
        <v>7.6796422662044161</v>
      </c>
      <c r="C695">
        <f>Specification!$G$29</f>
        <v>164.943378</v>
      </c>
      <c r="D695">
        <f>0.5*Specification!$K$4*Track!B695^2*Specification!$K$3*Specification!$K$2</f>
        <v>30.547484137357479</v>
      </c>
      <c r="E695">
        <v>0</v>
      </c>
      <c r="F695">
        <f>Specification!$C$23*9.81*SIN((E695*PI()/180))</f>
        <v>0</v>
      </c>
      <c r="G695" s="2">
        <f>IF(J695=1,VLOOKUP(K695,RPM!$E$2:$H$62,3,FALSE)-F695-E695-D695,IF(J695=2,VLOOKUP(K695,RPM!$H$2:$K$62,3,FALSE)-F695-E695-D695,IF(J695=3,VLOOKUP(K695,RPM!$K$2:$N$62,3,FALSE)-F695-E695-D695)))</f>
        <v>860.74014902614419</v>
      </c>
      <c r="H695" s="2">
        <f>IF(J695=1,Specification!$I$14,IF(J695=2,Specification!$I$15,IF(J695=3,Specification!$I$16)))</f>
        <v>580.58318951778165</v>
      </c>
      <c r="I695">
        <v>0</v>
      </c>
      <c r="J695">
        <v>2</v>
      </c>
      <c r="K695">
        <f>IF(J695=1,VLOOKUP(B695,RPM!$F$2:$H$62,3,TRUE),IF(J695=2,VLOOKUP(B695,RPM!$I$2:$K$62,3,TRUE),IF(J695=3,VLOOKUP(B695,RPM!$L$2:$N$62,3,TRUE))))</f>
        <v>3400</v>
      </c>
      <c r="L695">
        <f t="shared" si="98"/>
        <v>65.990051074503441</v>
      </c>
      <c r="M695">
        <f t="shared" si="104"/>
        <v>0</v>
      </c>
      <c r="N695">
        <f>VLOOKUP(K695,RPM!$A$2:$D$62,4,FALSE)</f>
        <v>18.865588235294119</v>
      </c>
      <c r="O695">
        <f>VLOOKUP(K695,RPM!$A$2:$D$62,3,FALSE)</f>
        <v>9</v>
      </c>
      <c r="P695">
        <f t="shared" si="94"/>
        <v>14.068069147058825</v>
      </c>
      <c r="Q695" cm="1">
        <f t="array" ref="Q695">_xlfn.XLOOKUP(O695,BSFC!$A$2:$A$24,_xlfn.XLOOKUP(K695,BSFC!$B$2:$O$2,BSFC!$B$2:$O$24,,-1),,-1)</f>
        <v>400</v>
      </c>
      <c r="R695">
        <f t="shared" si="95"/>
        <v>1.5631187941176472</v>
      </c>
      <c r="S695">
        <f t="shared" si="99"/>
        <v>5.0885143471997285E-4</v>
      </c>
      <c r="T695">
        <f t="shared" si="100"/>
        <v>0.20354057388798913</v>
      </c>
      <c r="U695">
        <f t="shared" si="101"/>
        <v>93.280897609065761</v>
      </c>
    </row>
    <row r="696" spans="1:21">
      <c r="A696">
        <f t="shared" si="96"/>
        <v>695</v>
      </c>
      <c r="B696">
        <f t="shared" si="103"/>
        <v>7.6796422662044161</v>
      </c>
      <c r="C696">
        <f>Specification!$G$29</f>
        <v>164.943378</v>
      </c>
      <c r="D696">
        <f>0.5*Specification!$K$4*Track!B696^2*Specification!$K$3*Specification!$K$2</f>
        <v>30.547484137357479</v>
      </c>
      <c r="E696">
        <v>0</v>
      </c>
      <c r="F696">
        <f>Specification!$C$23*9.81*SIN((E696*PI()/180))</f>
        <v>0</v>
      </c>
      <c r="G696" s="2">
        <f>IF(J696=1,VLOOKUP(K696,RPM!$E$2:$H$62,3,FALSE)-F696-E696-D696,IF(J696=2,VLOOKUP(K696,RPM!$H$2:$K$62,3,FALSE)-F696-E696-D696,IF(J696=3,VLOOKUP(K696,RPM!$K$2:$N$62,3,FALSE)-F696-E696-D696)))</f>
        <v>860.74014902614419</v>
      </c>
      <c r="H696" s="2">
        <f>IF(J696=1,Specification!$I$14,IF(J696=2,Specification!$I$15,IF(J696=3,Specification!$I$16)))</f>
        <v>580.58318951778165</v>
      </c>
      <c r="I696">
        <v>0</v>
      </c>
      <c r="J696">
        <v>2</v>
      </c>
      <c r="K696">
        <f>IF(J696=1,VLOOKUP(B696,RPM!$F$2:$H$62,3,TRUE),IF(J696=2,VLOOKUP(B696,RPM!$I$2:$K$62,3,TRUE),IF(J696=3,VLOOKUP(B696,RPM!$L$2:$N$62,3,TRUE))))</f>
        <v>3400</v>
      </c>
      <c r="L696">
        <f t="shared" si="98"/>
        <v>66.120265473213223</v>
      </c>
      <c r="M696">
        <f t="shared" si="104"/>
        <v>0</v>
      </c>
      <c r="N696">
        <f>VLOOKUP(K696,RPM!$A$2:$D$62,4,FALSE)</f>
        <v>18.865588235294119</v>
      </c>
      <c r="O696">
        <f>VLOOKUP(K696,RPM!$A$2:$D$62,3,FALSE)</f>
        <v>9</v>
      </c>
      <c r="P696">
        <f t="shared" si="94"/>
        <v>14.068069147058825</v>
      </c>
      <c r="Q696" cm="1">
        <f t="array" ref="Q696">_xlfn.XLOOKUP(O696,BSFC!$A$2:$A$24,_xlfn.XLOOKUP(K696,BSFC!$B$2:$O$2,BSFC!$B$2:$O$24,,-1),,-1)</f>
        <v>400</v>
      </c>
      <c r="R696">
        <f t="shared" si="95"/>
        <v>1.5631187941176472</v>
      </c>
      <c r="S696">
        <f t="shared" si="99"/>
        <v>5.0885143471997285E-4</v>
      </c>
      <c r="T696">
        <f t="shared" si="100"/>
        <v>0.20354057388798913</v>
      </c>
      <c r="U696">
        <f t="shared" si="101"/>
        <v>93.484438182953753</v>
      </c>
    </row>
    <row r="697" spans="1:21">
      <c r="A697">
        <f t="shared" si="96"/>
        <v>696</v>
      </c>
      <c r="B697">
        <f t="shared" si="103"/>
        <v>7.6796422662044161</v>
      </c>
      <c r="C697">
        <f>Specification!$G$29</f>
        <v>164.943378</v>
      </c>
      <c r="D697">
        <f>0.5*Specification!$K$4*Track!B697^2*Specification!$K$3*Specification!$K$2</f>
        <v>30.547484137357479</v>
      </c>
      <c r="E697">
        <v>0</v>
      </c>
      <c r="F697">
        <f>Specification!$C$23*9.81*SIN((E697*PI()/180))</f>
        <v>0</v>
      </c>
      <c r="G697" s="2">
        <f>IF(J697=1,VLOOKUP(K697,RPM!$E$2:$H$62,3,FALSE)-F697-E697-D697,IF(J697=2,VLOOKUP(K697,RPM!$H$2:$K$62,3,FALSE)-F697-E697-D697,IF(J697=3,VLOOKUP(K697,RPM!$K$2:$N$62,3,FALSE)-F697-E697-D697)))</f>
        <v>860.74014902614419</v>
      </c>
      <c r="H697" s="2">
        <f>IF(J697=1,Specification!$I$14,IF(J697=2,Specification!$I$15,IF(J697=3,Specification!$I$16)))</f>
        <v>580.58318951778165</v>
      </c>
      <c r="I697">
        <v>0</v>
      </c>
      <c r="J697">
        <v>2</v>
      </c>
      <c r="K697">
        <f>IF(J697=1,VLOOKUP(B697,RPM!$F$2:$H$62,3,TRUE),IF(J697=2,VLOOKUP(B697,RPM!$I$2:$K$62,3,TRUE),IF(J697=3,VLOOKUP(B697,RPM!$L$2:$N$62,3,TRUE))))</f>
        <v>3400</v>
      </c>
      <c r="L697">
        <f t="shared" si="98"/>
        <v>66.250479871923005</v>
      </c>
      <c r="M697">
        <f t="shared" si="104"/>
        <v>0</v>
      </c>
      <c r="N697">
        <f>VLOOKUP(K697,RPM!$A$2:$D$62,4,FALSE)</f>
        <v>18.865588235294119</v>
      </c>
      <c r="O697">
        <f>VLOOKUP(K697,RPM!$A$2:$D$62,3,FALSE)</f>
        <v>9</v>
      </c>
      <c r="P697">
        <f t="shared" si="94"/>
        <v>14.068069147058825</v>
      </c>
      <c r="Q697" cm="1">
        <f t="array" ref="Q697">_xlfn.XLOOKUP(O697,BSFC!$A$2:$A$24,_xlfn.XLOOKUP(K697,BSFC!$B$2:$O$2,BSFC!$B$2:$O$24,,-1),,-1)</f>
        <v>400</v>
      </c>
      <c r="R697">
        <f t="shared" si="95"/>
        <v>1.5631187941176472</v>
      </c>
      <c r="S697">
        <f t="shared" si="99"/>
        <v>5.0885143471997285E-4</v>
      </c>
      <c r="T697">
        <f t="shared" si="100"/>
        <v>0.20354057388798913</v>
      </c>
      <c r="U697">
        <f t="shared" si="101"/>
        <v>93.687978756841744</v>
      </c>
    </row>
    <row r="698" spans="1:21">
      <c r="A698">
        <f t="shared" si="96"/>
        <v>697</v>
      </c>
      <c r="B698">
        <f t="shared" si="103"/>
        <v>7.6796422662044161</v>
      </c>
      <c r="C698">
        <f>Specification!$G$29</f>
        <v>164.943378</v>
      </c>
      <c r="D698">
        <f>0.5*Specification!$K$4*Track!B698^2*Specification!$K$3*Specification!$K$2</f>
        <v>30.547484137357479</v>
      </c>
      <c r="E698">
        <v>0</v>
      </c>
      <c r="F698">
        <f>Specification!$C$23*9.81*SIN((E698*PI()/180))</f>
        <v>0</v>
      </c>
      <c r="G698" s="2">
        <f>IF(J698=1,VLOOKUP(K698,RPM!$E$2:$H$62,3,FALSE)-F698-E698-D698,IF(J698=2,VLOOKUP(K698,RPM!$H$2:$K$62,3,FALSE)-F698-E698-D698,IF(J698=3,VLOOKUP(K698,RPM!$K$2:$N$62,3,FALSE)-F698-E698-D698)))</f>
        <v>860.74014902614419</v>
      </c>
      <c r="H698" s="2">
        <f>IF(J698=1,Specification!$I$14,IF(J698=2,Specification!$I$15,IF(J698=3,Specification!$I$16)))</f>
        <v>580.58318951778165</v>
      </c>
      <c r="I698">
        <v>0</v>
      </c>
      <c r="J698">
        <v>2</v>
      </c>
      <c r="K698">
        <f>IF(J698=1,VLOOKUP(B698,RPM!$F$2:$H$62,3,TRUE),IF(J698=2,VLOOKUP(B698,RPM!$I$2:$K$62,3,TRUE),IF(J698=3,VLOOKUP(B698,RPM!$L$2:$N$62,3,TRUE))))</f>
        <v>3400</v>
      </c>
      <c r="L698">
        <f t="shared" si="98"/>
        <v>66.380694270632787</v>
      </c>
      <c r="M698">
        <f t="shared" si="104"/>
        <v>0</v>
      </c>
      <c r="N698">
        <f>VLOOKUP(K698,RPM!$A$2:$D$62,4,FALSE)</f>
        <v>18.865588235294119</v>
      </c>
      <c r="O698">
        <f>VLOOKUP(K698,RPM!$A$2:$D$62,3,FALSE)</f>
        <v>9</v>
      </c>
      <c r="P698">
        <f t="shared" si="94"/>
        <v>14.068069147058825</v>
      </c>
      <c r="Q698" cm="1">
        <f t="array" ref="Q698">_xlfn.XLOOKUP(O698,BSFC!$A$2:$A$24,_xlfn.XLOOKUP(K698,BSFC!$B$2:$O$2,BSFC!$B$2:$O$24,,-1),,-1)</f>
        <v>400</v>
      </c>
      <c r="R698">
        <f t="shared" si="95"/>
        <v>1.5631187941176472</v>
      </c>
      <c r="S698">
        <f t="shared" si="99"/>
        <v>5.0885143471997285E-4</v>
      </c>
      <c r="T698">
        <f t="shared" si="100"/>
        <v>0.20354057388798913</v>
      </c>
      <c r="U698">
        <f t="shared" si="101"/>
        <v>93.891519330729736</v>
      </c>
    </row>
    <row r="699" spans="1:21">
      <c r="A699">
        <f t="shared" si="96"/>
        <v>698</v>
      </c>
      <c r="B699">
        <f t="shared" si="103"/>
        <v>7.6796422662044161</v>
      </c>
      <c r="C699">
        <f>Specification!$G$29</f>
        <v>164.943378</v>
      </c>
      <c r="D699">
        <f>0.5*Specification!$K$4*Track!B699^2*Specification!$K$3*Specification!$K$2</f>
        <v>30.547484137357479</v>
      </c>
      <c r="E699">
        <v>0</v>
      </c>
      <c r="F699">
        <f>Specification!$C$23*9.81*SIN((E699*PI()/180))</f>
        <v>0</v>
      </c>
      <c r="G699" s="2">
        <f>IF(J699=1,VLOOKUP(K699,RPM!$E$2:$H$62,3,FALSE)-F699-E699-D699,IF(J699=2,VLOOKUP(K699,RPM!$H$2:$K$62,3,FALSE)-F699-E699-D699,IF(J699=3,VLOOKUP(K699,RPM!$K$2:$N$62,3,FALSE)-F699-E699-D699)))</f>
        <v>860.74014902614419</v>
      </c>
      <c r="H699" s="2">
        <f>IF(J699=1,Specification!$I$14,IF(J699=2,Specification!$I$15,IF(J699=3,Specification!$I$16)))</f>
        <v>580.58318951778165</v>
      </c>
      <c r="I699">
        <v>0</v>
      </c>
      <c r="J699">
        <v>2</v>
      </c>
      <c r="K699">
        <f>IF(J699=1,VLOOKUP(B699,RPM!$F$2:$H$62,3,TRUE),IF(J699=2,VLOOKUP(B699,RPM!$I$2:$K$62,3,TRUE),IF(J699=3,VLOOKUP(B699,RPM!$L$2:$N$62,3,TRUE))))</f>
        <v>3400</v>
      </c>
      <c r="L699">
        <f t="shared" si="98"/>
        <v>66.51090866934257</v>
      </c>
      <c r="M699">
        <f t="shared" si="104"/>
        <v>0</v>
      </c>
      <c r="N699">
        <f>VLOOKUP(K699,RPM!$A$2:$D$62,4,FALSE)</f>
        <v>18.865588235294119</v>
      </c>
      <c r="O699">
        <f>VLOOKUP(K699,RPM!$A$2:$D$62,3,FALSE)</f>
        <v>9</v>
      </c>
      <c r="P699">
        <f t="shared" si="94"/>
        <v>14.068069147058825</v>
      </c>
      <c r="Q699" cm="1">
        <f t="array" ref="Q699">_xlfn.XLOOKUP(O699,BSFC!$A$2:$A$24,_xlfn.XLOOKUP(K699,BSFC!$B$2:$O$2,BSFC!$B$2:$O$24,,-1),,-1)</f>
        <v>400</v>
      </c>
      <c r="R699">
        <f t="shared" si="95"/>
        <v>1.5631187941176472</v>
      </c>
      <c r="S699">
        <f t="shared" si="99"/>
        <v>5.0885143471997285E-4</v>
      </c>
      <c r="T699">
        <f t="shared" si="100"/>
        <v>0.20354057388798913</v>
      </c>
      <c r="U699">
        <f t="shared" si="101"/>
        <v>94.095059904617727</v>
      </c>
    </row>
    <row r="700" spans="1:21">
      <c r="A700">
        <f t="shared" si="96"/>
        <v>699</v>
      </c>
      <c r="B700">
        <f t="shared" si="103"/>
        <v>7.6796422662044161</v>
      </c>
      <c r="C700">
        <f>Specification!$G$29</f>
        <v>164.943378</v>
      </c>
      <c r="D700">
        <f>0.5*Specification!$K$4*Track!B700^2*Specification!$K$3*Specification!$K$2</f>
        <v>30.547484137357479</v>
      </c>
      <c r="E700">
        <v>0</v>
      </c>
      <c r="F700">
        <f>Specification!$C$23*9.81*SIN((E700*PI()/180))</f>
        <v>0</v>
      </c>
      <c r="G700" s="2">
        <f>IF(J700=1,VLOOKUP(K700,RPM!$E$2:$H$62,3,FALSE)-F700-E700-D700,IF(J700=2,VLOOKUP(K700,RPM!$H$2:$K$62,3,FALSE)-F700-E700-D700,IF(J700=3,VLOOKUP(K700,RPM!$K$2:$N$62,3,FALSE)-F700-E700-D700)))</f>
        <v>860.74014902614419</v>
      </c>
      <c r="H700" s="2">
        <f>IF(J700=1,Specification!$I$14,IF(J700=2,Specification!$I$15,IF(J700=3,Specification!$I$16)))</f>
        <v>580.58318951778165</v>
      </c>
      <c r="I700">
        <v>0</v>
      </c>
      <c r="J700">
        <v>2</v>
      </c>
      <c r="K700">
        <f>IF(J700=1,VLOOKUP(B700,RPM!$F$2:$H$62,3,TRUE),IF(J700=2,VLOOKUP(B700,RPM!$I$2:$K$62,3,TRUE),IF(J700=3,VLOOKUP(B700,RPM!$L$2:$N$62,3,TRUE))))</f>
        <v>3400</v>
      </c>
      <c r="L700">
        <f t="shared" si="98"/>
        <v>66.641123068052352</v>
      </c>
      <c r="M700">
        <f t="shared" si="104"/>
        <v>0</v>
      </c>
      <c r="N700">
        <f>VLOOKUP(K700,RPM!$A$2:$D$62,4,FALSE)</f>
        <v>18.865588235294119</v>
      </c>
      <c r="O700">
        <f>VLOOKUP(K700,RPM!$A$2:$D$62,3,FALSE)</f>
        <v>9</v>
      </c>
      <c r="P700">
        <f t="shared" si="94"/>
        <v>14.068069147058825</v>
      </c>
      <c r="Q700" cm="1">
        <f t="array" ref="Q700">_xlfn.XLOOKUP(O700,BSFC!$A$2:$A$24,_xlfn.XLOOKUP(K700,BSFC!$B$2:$O$2,BSFC!$B$2:$O$24,,-1),,-1)</f>
        <v>400</v>
      </c>
      <c r="R700">
        <f t="shared" si="95"/>
        <v>1.5631187941176472</v>
      </c>
      <c r="S700">
        <f t="shared" si="99"/>
        <v>5.0885143471997285E-4</v>
      </c>
      <c r="T700">
        <f t="shared" si="100"/>
        <v>0.20354057388798913</v>
      </c>
      <c r="U700">
        <f t="shared" si="101"/>
        <v>94.298600478505719</v>
      </c>
    </row>
    <row r="701" spans="1:21">
      <c r="A701">
        <f t="shared" si="96"/>
        <v>700</v>
      </c>
      <c r="B701">
        <f t="shared" si="103"/>
        <v>7.6796422662044161</v>
      </c>
      <c r="C701">
        <f>Specification!$G$29</f>
        <v>164.943378</v>
      </c>
      <c r="D701">
        <f>0.5*Specification!$K$4*Track!B701^2*Specification!$K$3*Specification!$K$2</f>
        <v>30.547484137357479</v>
      </c>
      <c r="E701">
        <v>0</v>
      </c>
      <c r="F701">
        <f>Specification!$C$23*9.81*SIN((E701*PI()/180))</f>
        <v>0</v>
      </c>
      <c r="G701" s="2">
        <f>IF(J701=1,VLOOKUP(K701,RPM!$E$2:$H$62,3,FALSE)-F701-E701-D701,IF(J701=2,VLOOKUP(K701,RPM!$H$2:$K$62,3,FALSE)-F701-E701-D701,IF(J701=3,VLOOKUP(K701,RPM!$K$2:$N$62,3,FALSE)-F701-E701-D701)))</f>
        <v>860.74014902614419</v>
      </c>
      <c r="H701" s="2">
        <f>IF(J701=1,Specification!$I$14,IF(J701=2,Specification!$I$15,IF(J701=3,Specification!$I$16)))</f>
        <v>580.58318951778165</v>
      </c>
      <c r="I701">
        <v>0</v>
      </c>
      <c r="J701">
        <v>2</v>
      </c>
      <c r="K701">
        <f>IF(J701=1,VLOOKUP(B701,RPM!$F$2:$H$62,3,TRUE),IF(J701=2,VLOOKUP(B701,RPM!$I$2:$K$62,3,TRUE),IF(J701=3,VLOOKUP(B701,RPM!$L$2:$N$62,3,TRUE))))</f>
        <v>3400</v>
      </c>
      <c r="L701">
        <f t="shared" si="98"/>
        <v>66.771337466762134</v>
      </c>
      <c r="M701">
        <f t="shared" si="104"/>
        <v>0</v>
      </c>
      <c r="N701">
        <f>VLOOKUP(K701,RPM!$A$2:$D$62,4,FALSE)</f>
        <v>18.865588235294119</v>
      </c>
      <c r="O701">
        <f>VLOOKUP(K701,RPM!$A$2:$D$62,3,FALSE)</f>
        <v>9</v>
      </c>
      <c r="P701">
        <f t="shared" si="94"/>
        <v>14.068069147058825</v>
      </c>
      <c r="Q701" cm="1">
        <f t="array" ref="Q701">_xlfn.XLOOKUP(O701,BSFC!$A$2:$A$24,_xlfn.XLOOKUP(K701,BSFC!$B$2:$O$2,BSFC!$B$2:$O$24,,-1),,-1)</f>
        <v>400</v>
      </c>
      <c r="R701">
        <f t="shared" si="95"/>
        <v>1.5631187941176472</v>
      </c>
      <c r="S701">
        <f t="shared" si="99"/>
        <v>5.0885143471997285E-4</v>
      </c>
      <c r="T701">
        <f t="shared" si="100"/>
        <v>0.20354057388798913</v>
      </c>
      <c r="U701">
        <f t="shared" si="101"/>
        <v>94.502141052393711</v>
      </c>
    </row>
    <row r="702" spans="1:21">
      <c r="A702">
        <f t="shared" si="96"/>
        <v>701</v>
      </c>
      <c r="B702">
        <f t="shared" si="103"/>
        <v>7.6796422662044161</v>
      </c>
      <c r="C702">
        <f>Specification!$G$29</f>
        <v>164.943378</v>
      </c>
      <c r="D702">
        <f>0.5*Specification!$K$4*Track!B702^2*Specification!$K$3*Specification!$K$2</f>
        <v>30.547484137357479</v>
      </c>
      <c r="E702">
        <v>0</v>
      </c>
      <c r="F702">
        <f>Specification!$C$23*9.81*SIN((E702*PI()/180))</f>
        <v>0</v>
      </c>
      <c r="G702" s="2">
        <f>IF(J702=1,VLOOKUP(K702,RPM!$E$2:$H$62,3,FALSE)-F702-E702-D702,IF(J702=2,VLOOKUP(K702,RPM!$H$2:$K$62,3,FALSE)-F702-E702-D702,IF(J702=3,VLOOKUP(K702,RPM!$K$2:$N$62,3,FALSE)-F702-E702-D702)))</f>
        <v>860.74014902614419</v>
      </c>
      <c r="H702" s="2">
        <f>IF(J702=1,Specification!$I$14,IF(J702=2,Specification!$I$15,IF(J702=3,Specification!$I$16)))</f>
        <v>580.58318951778165</v>
      </c>
      <c r="I702">
        <v>0</v>
      </c>
      <c r="J702">
        <v>2</v>
      </c>
      <c r="K702">
        <f>IF(J702=1,VLOOKUP(B702,RPM!$F$2:$H$62,3,TRUE),IF(J702=2,VLOOKUP(B702,RPM!$I$2:$K$62,3,TRUE),IF(J702=3,VLOOKUP(B702,RPM!$L$2:$N$62,3,TRUE))))</f>
        <v>3400</v>
      </c>
      <c r="L702">
        <f t="shared" si="98"/>
        <v>66.901551865471916</v>
      </c>
      <c r="M702">
        <f t="shared" si="104"/>
        <v>0</v>
      </c>
      <c r="N702">
        <f>VLOOKUP(K702,RPM!$A$2:$D$62,4,FALSE)</f>
        <v>18.865588235294119</v>
      </c>
      <c r="O702">
        <f>VLOOKUP(K702,RPM!$A$2:$D$62,3,FALSE)</f>
        <v>9</v>
      </c>
      <c r="P702">
        <f t="shared" si="94"/>
        <v>14.068069147058825</v>
      </c>
      <c r="Q702" cm="1">
        <f t="array" ref="Q702">_xlfn.XLOOKUP(O702,BSFC!$A$2:$A$24,_xlfn.XLOOKUP(K702,BSFC!$B$2:$O$2,BSFC!$B$2:$O$24,,-1),,-1)</f>
        <v>400</v>
      </c>
      <c r="R702">
        <f t="shared" si="95"/>
        <v>1.5631187941176472</v>
      </c>
      <c r="S702">
        <f t="shared" si="99"/>
        <v>5.0885143471997285E-4</v>
      </c>
      <c r="T702">
        <f t="shared" si="100"/>
        <v>0.20354057388798913</v>
      </c>
      <c r="U702">
        <f t="shared" si="101"/>
        <v>94.705681626281702</v>
      </c>
    </row>
    <row r="703" spans="1:21">
      <c r="A703">
        <f t="shared" si="96"/>
        <v>702</v>
      </c>
      <c r="B703">
        <f t="shared" si="103"/>
        <v>7.6796422662044161</v>
      </c>
      <c r="C703">
        <f>Specification!$G$29</f>
        <v>164.943378</v>
      </c>
      <c r="D703">
        <f>0.5*Specification!$K$4*Track!B703^2*Specification!$K$3*Specification!$K$2</f>
        <v>30.547484137357479</v>
      </c>
      <c r="E703">
        <v>0</v>
      </c>
      <c r="F703">
        <f>Specification!$C$23*9.81*SIN((E703*PI()/180))</f>
        <v>0</v>
      </c>
      <c r="G703" s="2">
        <f>IF(J703=1,VLOOKUP(K703,RPM!$E$2:$H$62,3,FALSE)-F703-E703-D703,IF(J703=2,VLOOKUP(K703,RPM!$H$2:$K$62,3,FALSE)-F703-E703-D703,IF(J703=3,VLOOKUP(K703,RPM!$K$2:$N$62,3,FALSE)-F703-E703-D703)))</f>
        <v>860.74014902614419</v>
      </c>
      <c r="H703" s="2">
        <f>IF(J703=1,Specification!$I$14,IF(J703=2,Specification!$I$15,IF(J703=3,Specification!$I$16)))</f>
        <v>580.58318951778165</v>
      </c>
      <c r="I703">
        <v>0</v>
      </c>
      <c r="J703">
        <v>2</v>
      </c>
      <c r="K703">
        <f>IF(J703=1,VLOOKUP(B703,RPM!$F$2:$H$62,3,TRUE),IF(J703=2,VLOOKUP(B703,RPM!$I$2:$K$62,3,TRUE),IF(J703=3,VLOOKUP(B703,RPM!$L$2:$N$62,3,TRUE))))</f>
        <v>3400</v>
      </c>
      <c r="L703">
        <f t="shared" si="98"/>
        <v>67.031766264181698</v>
      </c>
      <c r="M703">
        <f t="shared" si="104"/>
        <v>0</v>
      </c>
      <c r="N703">
        <f>VLOOKUP(K703,RPM!$A$2:$D$62,4,FALSE)</f>
        <v>18.865588235294119</v>
      </c>
      <c r="O703">
        <f>VLOOKUP(K703,RPM!$A$2:$D$62,3,FALSE)</f>
        <v>9</v>
      </c>
      <c r="P703">
        <f t="shared" si="94"/>
        <v>14.068069147058825</v>
      </c>
      <c r="Q703" cm="1">
        <f t="array" ref="Q703">_xlfn.XLOOKUP(O703,BSFC!$A$2:$A$24,_xlfn.XLOOKUP(K703,BSFC!$B$2:$O$2,BSFC!$B$2:$O$24,,-1),,-1)</f>
        <v>400</v>
      </c>
      <c r="R703">
        <f t="shared" si="95"/>
        <v>1.5631187941176472</v>
      </c>
      <c r="S703">
        <f t="shared" si="99"/>
        <v>5.0885143471997285E-4</v>
      </c>
      <c r="T703">
        <f t="shared" si="100"/>
        <v>0.20354057388798913</v>
      </c>
      <c r="U703">
        <f t="shared" si="101"/>
        <v>94.909222200169694</v>
      </c>
    </row>
    <row r="704" spans="1:21">
      <c r="A704">
        <f t="shared" si="96"/>
        <v>703</v>
      </c>
      <c r="B704">
        <f t="shared" si="103"/>
        <v>7.6796422662044161</v>
      </c>
      <c r="C704">
        <f>Specification!$G$29</f>
        <v>164.943378</v>
      </c>
      <c r="D704">
        <f>0.5*Specification!$K$4*Track!B704^2*Specification!$K$3*Specification!$K$2</f>
        <v>30.547484137357479</v>
      </c>
      <c r="E704">
        <v>0</v>
      </c>
      <c r="F704">
        <f>Specification!$C$23*9.81*SIN((E704*PI()/180))</f>
        <v>0</v>
      </c>
      <c r="G704" s="2">
        <f>IF(J704=1,VLOOKUP(K704,RPM!$E$2:$H$62,3,FALSE)-F704-E704-D704,IF(J704=2,VLOOKUP(K704,RPM!$H$2:$K$62,3,FALSE)-F704-E704-D704,IF(J704=3,VLOOKUP(K704,RPM!$K$2:$N$62,3,FALSE)-F704-E704-D704)))</f>
        <v>860.74014902614419</v>
      </c>
      <c r="H704" s="2">
        <f>IF(J704=1,Specification!$I$14,IF(J704=2,Specification!$I$15,IF(J704=3,Specification!$I$16)))</f>
        <v>580.58318951778165</v>
      </c>
      <c r="I704">
        <v>0</v>
      </c>
      <c r="J704">
        <v>2</v>
      </c>
      <c r="K704">
        <f>IF(J704=1,VLOOKUP(B704,RPM!$F$2:$H$62,3,TRUE),IF(J704=2,VLOOKUP(B704,RPM!$I$2:$K$62,3,TRUE),IF(J704=3,VLOOKUP(B704,RPM!$L$2:$N$62,3,TRUE))))</f>
        <v>3400</v>
      </c>
      <c r="L704">
        <f t="shared" si="98"/>
        <v>67.16198066289148</v>
      </c>
      <c r="M704">
        <f t="shared" si="104"/>
        <v>0</v>
      </c>
      <c r="N704">
        <f>VLOOKUP(K704,RPM!$A$2:$D$62,4,FALSE)</f>
        <v>18.865588235294119</v>
      </c>
      <c r="O704">
        <f>VLOOKUP(K704,RPM!$A$2:$D$62,3,FALSE)</f>
        <v>9</v>
      </c>
      <c r="P704">
        <f t="shared" si="94"/>
        <v>14.068069147058825</v>
      </c>
      <c r="Q704" cm="1">
        <f t="array" ref="Q704">_xlfn.XLOOKUP(O704,BSFC!$A$2:$A$24,_xlfn.XLOOKUP(K704,BSFC!$B$2:$O$2,BSFC!$B$2:$O$24,,-1),,-1)</f>
        <v>400</v>
      </c>
      <c r="R704">
        <f t="shared" si="95"/>
        <v>1.5631187941176472</v>
      </c>
      <c r="S704">
        <f t="shared" si="99"/>
        <v>5.0885143471997285E-4</v>
      </c>
      <c r="T704">
        <f t="shared" si="100"/>
        <v>0.20354057388798913</v>
      </c>
      <c r="U704">
        <f t="shared" si="101"/>
        <v>95.112762774057686</v>
      </c>
    </row>
    <row r="705" spans="1:21">
      <c r="A705">
        <f t="shared" si="96"/>
        <v>704</v>
      </c>
      <c r="B705">
        <f t="shared" si="103"/>
        <v>7.6796422662044161</v>
      </c>
      <c r="C705">
        <f>Specification!$G$29</f>
        <v>164.943378</v>
      </c>
      <c r="D705">
        <f>0.5*Specification!$K$4*Track!B705^2*Specification!$K$3*Specification!$K$2</f>
        <v>30.547484137357479</v>
      </c>
      <c r="E705">
        <v>0</v>
      </c>
      <c r="F705">
        <f>Specification!$C$23*9.81*SIN((E705*PI()/180))</f>
        <v>0</v>
      </c>
      <c r="G705" s="2">
        <f>IF(J705=1,VLOOKUP(K705,RPM!$E$2:$H$62,3,FALSE)-F705-E705-D705,IF(J705=2,VLOOKUP(K705,RPM!$H$2:$K$62,3,FALSE)-F705-E705-D705,IF(J705=3,VLOOKUP(K705,RPM!$K$2:$N$62,3,FALSE)-F705-E705-D705)))</f>
        <v>860.74014902614419</v>
      </c>
      <c r="H705" s="2">
        <f>IF(J705=1,Specification!$I$14,IF(J705=2,Specification!$I$15,IF(J705=3,Specification!$I$16)))</f>
        <v>580.58318951778165</v>
      </c>
      <c r="I705">
        <v>0</v>
      </c>
      <c r="J705">
        <v>2</v>
      </c>
      <c r="K705">
        <f>IF(J705=1,VLOOKUP(B705,RPM!$F$2:$H$62,3,TRUE),IF(J705=2,VLOOKUP(B705,RPM!$I$2:$K$62,3,TRUE),IF(J705=3,VLOOKUP(B705,RPM!$L$2:$N$62,3,TRUE))))</f>
        <v>3400</v>
      </c>
      <c r="L705">
        <f t="shared" si="98"/>
        <v>67.292195061601262</v>
      </c>
      <c r="M705">
        <f t="shared" si="104"/>
        <v>0</v>
      </c>
      <c r="N705">
        <f>VLOOKUP(K705,RPM!$A$2:$D$62,4,FALSE)</f>
        <v>18.865588235294119</v>
      </c>
      <c r="O705">
        <f>VLOOKUP(K705,RPM!$A$2:$D$62,3,FALSE)</f>
        <v>9</v>
      </c>
      <c r="P705">
        <f t="shared" si="94"/>
        <v>14.068069147058825</v>
      </c>
      <c r="Q705" cm="1">
        <f t="array" ref="Q705">_xlfn.XLOOKUP(O705,BSFC!$A$2:$A$24,_xlfn.XLOOKUP(K705,BSFC!$B$2:$O$2,BSFC!$B$2:$O$24,,-1),,-1)</f>
        <v>400</v>
      </c>
      <c r="R705">
        <f t="shared" si="95"/>
        <v>1.5631187941176472</v>
      </c>
      <c r="S705">
        <f t="shared" si="99"/>
        <v>5.0885143471997285E-4</v>
      </c>
      <c r="T705">
        <f t="shared" si="100"/>
        <v>0.20354057388798913</v>
      </c>
      <c r="U705">
        <f t="shared" si="101"/>
        <v>95.316303347945677</v>
      </c>
    </row>
    <row r="706" spans="1:21">
      <c r="A706">
        <f t="shared" si="96"/>
        <v>705</v>
      </c>
      <c r="B706">
        <f t="shared" si="103"/>
        <v>7.6796422662044161</v>
      </c>
      <c r="C706">
        <f>Specification!$G$29</f>
        <v>164.943378</v>
      </c>
      <c r="D706">
        <f>0.5*Specification!$K$4*Track!B706^2*Specification!$K$3*Specification!$K$2</f>
        <v>30.547484137357479</v>
      </c>
      <c r="E706">
        <v>0</v>
      </c>
      <c r="F706">
        <f>Specification!$C$23*9.81*SIN((E706*PI()/180))</f>
        <v>0</v>
      </c>
      <c r="G706" s="2">
        <f>IF(J706=1,VLOOKUP(K706,RPM!$E$2:$H$62,3,FALSE)-F706-E706-D706,IF(J706=2,VLOOKUP(K706,RPM!$H$2:$K$62,3,FALSE)-F706-E706-D706,IF(J706=3,VLOOKUP(K706,RPM!$K$2:$N$62,3,FALSE)-F706-E706-D706)))</f>
        <v>860.74014902614419</v>
      </c>
      <c r="H706" s="2">
        <f>IF(J706=1,Specification!$I$14,IF(J706=2,Specification!$I$15,IF(J706=3,Specification!$I$16)))</f>
        <v>580.58318951778165</v>
      </c>
      <c r="I706">
        <v>0</v>
      </c>
      <c r="J706">
        <v>2</v>
      </c>
      <c r="K706">
        <f>IF(J706=1,VLOOKUP(B706,RPM!$F$2:$H$62,3,TRUE),IF(J706=2,VLOOKUP(B706,RPM!$I$2:$K$62,3,TRUE),IF(J706=3,VLOOKUP(B706,RPM!$L$2:$N$62,3,TRUE))))</f>
        <v>3400</v>
      </c>
      <c r="L706">
        <f t="shared" si="98"/>
        <v>67.422409460311044</v>
      </c>
      <c r="M706">
        <f t="shared" si="104"/>
        <v>0</v>
      </c>
      <c r="N706">
        <f>VLOOKUP(K706,RPM!$A$2:$D$62,4,FALSE)</f>
        <v>18.865588235294119</v>
      </c>
      <c r="O706">
        <f>VLOOKUP(K706,RPM!$A$2:$D$62,3,FALSE)</f>
        <v>9</v>
      </c>
      <c r="P706">
        <f t="shared" si="94"/>
        <v>14.068069147058825</v>
      </c>
      <c r="Q706" cm="1">
        <f t="array" ref="Q706">_xlfn.XLOOKUP(O706,BSFC!$A$2:$A$24,_xlfn.XLOOKUP(K706,BSFC!$B$2:$O$2,BSFC!$B$2:$O$24,,-1),,-1)</f>
        <v>400</v>
      </c>
      <c r="R706">
        <f t="shared" si="95"/>
        <v>1.5631187941176472</v>
      </c>
      <c r="S706">
        <f t="shared" si="99"/>
        <v>5.0885143471997285E-4</v>
      </c>
      <c r="T706">
        <f t="shared" si="100"/>
        <v>0.20354057388798913</v>
      </c>
      <c r="U706">
        <f t="shared" si="101"/>
        <v>95.519843921833669</v>
      </c>
    </row>
    <row r="707" spans="1:21">
      <c r="A707">
        <f t="shared" si="96"/>
        <v>706</v>
      </c>
      <c r="B707">
        <f t="shared" si="103"/>
        <v>7.6796422662044161</v>
      </c>
      <c r="C707">
        <f>Specification!$G$29</f>
        <v>164.943378</v>
      </c>
      <c r="D707">
        <f>0.5*Specification!$K$4*Track!B707^2*Specification!$K$3*Specification!$K$2</f>
        <v>30.547484137357479</v>
      </c>
      <c r="E707">
        <v>0</v>
      </c>
      <c r="F707">
        <f>Specification!$C$23*9.81*SIN((E707*PI()/180))</f>
        <v>0</v>
      </c>
      <c r="G707" s="2">
        <f>IF(J707=1,VLOOKUP(K707,RPM!$E$2:$H$62,3,FALSE)-F707-E707-D707,IF(J707=2,VLOOKUP(K707,RPM!$H$2:$K$62,3,FALSE)-F707-E707-D707,IF(J707=3,VLOOKUP(K707,RPM!$K$2:$N$62,3,FALSE)-F707-E707-D707)))</f>
        <v>860.74014902614419</v>
      </c>
      <c r="H707" s="2">
        <f>IF(J707=1,Specification!$I$14,IF(J707=2,Specification!$I$15,IF(J707=3,Specification!$I$16)))</f>
        <v>580.58318951778165</v>
      </c>
      <c r="I707">
        <v>0</v>
      </c>
      <c r="J707">
        <v>2</v>
      </c>
      <c r="K707">
        <f>IF(J707=1,VLOOKUP(B707,RPM!$F$2:$H$62,3,TRUE),IF(J707=2,VLOOKUP(B707,RPM!$I$2:$K$62,3,TRUE),IF(J707=3,VLOOKUP(B707,RPM!$L$2:$N$62,3,TRUE))))</f>
        <v>3400</v>
      </c>
      <c r="L707">
        <f t="shared" si="98"/>
        <v>67.552623859020827</v>
      </c>
      <c r="M707">
        <f t="shared" si="104"/>
        <v>0</v>
      </c>
      <c r="N707">
        <f>VLOOKUP(K707,RPM!$A$2:$D$62,4,FALSE)</f>
        <v>18.865588235294119</v>
      </c>
      <c r="O707">
        <f>VLOOKUP(K707,RPM!$A$2:$D$62,3,FALSE)</f>
        <v>9</v>
      </c>
      <c r="P707">
        <f t="shared" ref="P707:P770" si="105">N707*0.7457</f>
        <v>14.068069147058825</v>
      </c>
      <c r="Q707" cm="1">
        <f t="array" ref="Q707">_xlfn.XLOOKUP(O707,BSFC!$A$2:$A$24,_xlfn.XLOOKUP(K707,BSFC!$B$2:$O$2,BSFC!$B$2:$O$24,,-1),,-1)</f>
        <v>400</v>
      </c>
      <c r="R707">
        <f t="shared" ref="R707:R770" si="106">Q707*P707/3600</f>
        <v>1.5631187941176472</v>
      </c>
      <c r="S707">
        <f t="shared" si="99"/>
        <v>5.0885143471997285E-4</v>
      </c>
      <c r="T707">
        <f t="shared" si="100"/>
        <v>0.20354057388798913</v>
      </c>
      <c r="U707">
        <f t="shared" si="101"/>
        <v>95.72338449572166</v>
      </c>
    </row>
    <row r="708" spans="1:21">
      <c r="A708">
        <f t="shared" ref="A708:A771" si="107">A707+1</f>
        <v>707</v>
      </c>
      <c r="B708">
        <f t="shared" si="103"/>
        <v>7.6796422662044161</v>
      </c>
      <c r="C708">
        <f>Specification!$G$29</f>
        <v>164.943378</v>
      </c>
      <c r="D708">
        <f>0.5*Specification!$K$4*Track!B708^2*Specification!$K$3*Specification!$K$2</f>
        <v>30.547484137357479</v>
      </c>
      <c r="E708">
        <v>0</v>
      </c>
      <c r="F708">
        <f>Specification!$C$23*9.81*SIN((E708*PI()/180))</f>
        <v>0</v>
      </c>
      <c r="G708" s="2">
        <f>IF(J708=1,VLOOKUP(K708,RPM!$E$2:$H$62,3,FALSE)-F708-E708-D708,IF(J708=2,VLOOKUP(K708,RPM!$H$2:$K$62,3,FALSE)-F708-E708-D708,IF(J708=3,VLOOKUP(K708,RPM!$K$2:$N$62,3,FALSE)-F708-E708-D708)))</f>
        <v>860.74014902614419</v>
      </c>
      <c r="H708" s="2">
        <f>IF(J708=1,Specification!$I$14,IF(J708=2,Specification!$I$15,IF(J708=3,Specification!$I$16)))</f>
        <v>580.58318951778165</v>
      </c>
      <c r="I708">
        <v>0</v>
      </c>
      <c r="J708">
        <v>2</v>
      </c>
      <c r="K708">
        <f>IF(J708=1,VLOOKUP(B708,RPM!$F$2:$H$62,3,TRUE),IF(J708=2,VLOOKUP(B708,RPM!$I$2:$K$62,3,TRUE),IF(J708=3,VLOOKUP(B708,RPM!$L$2:$N$62,3,TRUE))))</f>
        <v>3400</v>
      </c>
      <c r="L708">
        <f t="shared" ref="L708:L752" si="108">IF(I708=0,ABS(1/B708)+L707,ABS((B709-B708)/I708)+L707)</f>
        <v>67.682838257730609</v>
      </c>
      <c r="M708">
        <f t="shared" si="104"/>
        <v>0</v>
      </c>
      <c r="N708">
        <f>VLOOKUP(K708,RPM!$A$2:$D$62,4,FALSE)</f>
        <v>18.865588235294119</v>
      </c>
      <c r="O708">
        <f>VLOOKUP(K708,RPM!$A$2:$D$62,3,FALSE)</f>
        <v>9</v>
      </c>
      <c r="P708">
        <f t="shared" si="105"/>
        <v>14.068069147058825</v>
      </c>
      <c r="Q708" cm="1">
        <f t="array" ref="Q708">_xlfn.XLOOKUP(O708,BSFC!$A$2:$A$24,_xlfn.XLOOKUP(K708,BSFC!$B$2:$O$2,BSFC!$B$2:$O$24,,-1),,-1)</f>
        <v>400</v>
      </c>
      <c r="R708">
        <f t="shared" si="106"/>
        <v>1.5631187941176472</v>
      </c>
      <c r="S708">
        <f t="shared" ref="S708:S771" si="109">(L708-L707)/3600*P708</f>
        <v>5.0885143471997285E-4</v>
      </c>
      <c r="T708">
        <f t="shared" ref="T708:T771" si="110">S708*Q708</f>
        <v>0.20354057388798913</v>
      </c>
      <c r="U708">
        <f t="shared" ref="U708:U771" si="111">U707+T708</f>
        <v>95.926925069609652</v>
      </c>
    </row>
    <row r="709" spans="1:21">
      <c r="A709">
        <f t="shared" si="107"/>
        <v>708</v>
      </c>
      <c r="B709">
        <f t="shared" si="103"/>
        <v>7.6796422662044161</v>
      </c>
      <c r="C709">
        <f>Specification!$G$29</f>
        <v>164.943378</v>
      </c>
      <c r="D709">
        <f>0.5*Specification!$K$4*Track!B709^2*Specification!$K$3*Specification!$K$2</f>
        <v>30.547484137357479</v>
      </c>
      <c r="E709">
        <v>0</v>
      </c>
      <c r="F709">
        <f>Specification!$C$23*9.81*SIN((E709*PI()/180))</f>
        <v>0</v>
      </c>
      <c r="G709" s="2">
        <f>IF(J709=1,VLOOKUP(K709,RPM!$E$2:$H$62,3,FALSE)-F709-E709-D709,IF(J709=2,VLOOKUP(K709,RPM!$H$2:$K$62,3,FALSE)-F709-E709-D709,IF(J709=3,VLOOKUP(K709,RPM!$K$2:$N$62,3,FALSE)-F709-E709-D709)))</f>
        <v>860.74014902614419</v>
      </c>
      <c r="H709" s="2">
        <f>IF(J709=1,Specification!$I$14,IF(J709=2,Specification!$I$15,IF(J709=3,Specification!$I$16)))</f>
        <v>580.58318951778165</v>
      </c>
      <c r="I709">
        <v>0</v>
      </c>
      <c r="J709">
        <v>2</v>
      </c>
      <c r="K709">
        <f>IF(J709=1,VLOOKUP(B709,RPM!$F$2:$H$62,3,TRUE),IF(J709=2,VLOOKUP(B709,RPM!$I$2:$K$62,3,TRUE),IF(J709=3,VLOOKUP(B709,RPM!$L$2:$N$62,3,TRUE))))</f>
        <v>3400</v>
      </c>
      <c r="L709">
        <f t="shared" si="108"/>
        <v>67.813052656440391</v>
      </c>
      <c r="M709">
        <f t="shared" si="104"/>
        <v>0</v>
      </c>
      <c r="N709">
        <f>VLOOKUP(K709,RPM!$A$2:$D$62,4,FALSE)</f>
        <v>18.865588235294119</v>
      </c>
      <c r="O709">
        <f>VLOOKUP(K709,RPM!$A$2:$D$62,3,FALSE)</f>
        <v>9</v>
      </c>
      <c r="P709">
        <f t="shared" si="105"/>
        <v>14.068069147058825</v>
      </c>
      <c r="Q709" cm="1">
        <f t="array" ref="Q709">_xlfn.XLOOKUP(O709,BSFC!$A$2:$A$24,_xlfn.XLOOKUP(K709,BSFC!$B$2:$O$2,BSFC!$B$2:$O$24,,-1),,-1)</f>
        <v>400</v>
      </c>
      <c r="R709">
        <f t="shared" si="106"/>
        <v>1.5631187941176472</v>
      </c>
      <c r="S709">
        <f t="shared" si="109"/>
        <v>5.0885143471997285E-4</v>
      </c>
      <c r="T709">
        <f t="shared" si="110"/>
        <v>0.20354057388798913</v>
      </c>
      <c r="U709">
        <f t="shared" si="111"/>
        <v>96.130465643497644</v>
      </c>
    </row>
    <row r="710" spans="1:21">
      <c r="A710">
        <f t="shared" si="107"/>
        <v>709</v>
      </c>
      <c r="B710">
        <f t="shared" si="103"/>
        <v>7.6796422662044161</v>
      </c>
      <c r="C710">
        <f>Specification!$G$29</f>
        <v>164.943378</v>
      </c>
      <c r="D710">
        <f>0.5*Specification!$K$4*Track!B710^2*Specification!$K$3*Specification!$K$2</f>
        <v>30.547484137357479</v>
      </c>
      <c r="E710">
        <v>0</v>
      </c>
      <c r="F710">
        <f>Specification!$C$23*9.81*SIN((E710*PI()/180))</f>
        <v>0</v>
      </c>
      <c r="G710" s="2">
        <f>IF(J710=1,VLOOKUP(K710,RPM!$E$2:$H$62,3,FALSE)-F710-E710-D710,IF(J710=2,VLOOKUP(K710,RPM!$H$2:$K$62,3,FALSE)-F710-E710-D710,IF(J710=3,VLOOKUP(K710,RPM!$K$2:$N$62,3,FALSE)-F710-E710-D710)))</f>
        <v>860.74014902614419</v>
      </c>
      <c r="H710" s="2">
        <f>IF(J710=1,Specification!$I$14,IF(J710=2,Specification!$I$15,IF(J710=3,Specification!$I$16)))</f>
        <v>580.58318951778165</v>
      </c>
      <c r="I710">
        <v>0</v>
      </c>
      <c r="J710">
        <v>2</v>
      </c>
      <c r="K710">
        <f>IF(J710=1,VLOOKUP(B710,RPM!$F$2:$H$62,3,TRUE),IF(J710=2,VLOOKUP(B710,RPM!$I$2:$K$62,3,TRUE),IF(J710=3,VLOOKUP(B710,RPM!$L$2:$N$62,3,TRUE))))</f>
        <v>3400</v>
      </c>
      <c r="L710">
        <f t="shared" si="108"/>
        <v>67.943267055150173</v>
      </c>
      <c r="M710">
        <f t="shared" si="104"/>
        <v>0</v>
      </c>
      <c r="N710">
        <f>VLOOKUP(K710,RPM!$A$2:$D$62,4,FALSE)</f>
        <v>18.865588235294119</v>
      </c>
      <c r="O710">
        <f>VLOOKUP(K710,RPM!$A$2:$D$62,3,FALSE)</f>
        <v>9</v>
      </c>
      <c r="P710">
        <f t="shared" si="105"/>
        <v>14.068069147058825</v>
      </c>
      <c r="Q710" cm="1">
        <f t="array" ref="Q710">_xlfn.XLOOKUP(O710,BSFC!$A$2:$A$24,_xlfn.XLOOKUP(K710,BSFC!$B$2:$O$2,BSFC!$B$2:$O$24,,-1),,-1)</f>
        <v>400</v>
      </c>
      <c r="R710">
        <f t="shared" si="106"/>
        <v>1.5631187941176472</v>
      </c>
      <c r="S710">
        <f t="shared" si="109"/>
        <v>5.0885143471997285E-4</v>
      </c>
      <c r="T710">
        <f t="shared" si="110"/>
        <v>0.20354057388798913</v>
      </c>
      <c r="U710">
        <f t="shared" si="111"/>
        <v>96.334006217385635</v>
      </c>
    </row>
    <row r="711" spans="1:21">
      <c r="A711">
        <f t="shared" si="107"/>
        <v>710</v>
      </c>
      <c r="B711">
        <f t="shared" si="103"/>
        <v>7.6796422662044161</v>
      </c>
      <c r="C711">
        <f>Specification!$G$29</f>
        <v>164.943378</v>
      </c>
      <c r="D711">
        <f>0.5*Specification!$K$4*Track!B711^2*Specification!$K$3*Specification!$K$2</f>
        <v>30.547484137357479</v>
      </c>
      <c r="E711">
        <v>0</v>
      </c>
      <c r="F711">
        <f>Specification!$C$23*9.81*SIN((E711*PI()/180))</f>
        <v>0</v>
      </c>
      <c r="G711" s="2">
        <f>IF(J711=1,VLOOKUP(K711,RPM!$E$2:$H$62,3,FALSE)-F711-E711-D711,IF(J711=2,VLOOKUP(K711,RPM!$H$2:$K$62,3,FALSE)-F711-E711-D711,IF(J711=3,VLOOKUP(K711,RPM!$K$2:$N$62,3,FALSE)-F711-E711-D711)))</f>
        <v>860.74014902614419</v>
      </c>
      <c r="H711" s="2">
        <f>IF(J711=1,Specification!$I$14,IF(J711=2,Specification!$I$15,IF(J711=3,Specification!$I$16)))</f>
        <v>580.58318951778165</v>
      </c>
      <c r="I711">
        <v>0</v>
      </c>
      <c r="J711">
        <v>2</v>
      </c>
      <c r="K711">
        <f>IF(J711=1,VLOOKUP(B711,RPM!$F$2:$H$62,3,TRUE),IF(J711=2,VLOOKUP(B711,RPM!$I$2:$K$62,3,TRUE),IF(J711=3,VLOOKUP(B711,RPM!$L$2:$N$62,3,TRUE))))</f>
        <v>3400</v>
      </c>
      <c r="L711">
        <f t="shared" si="108"/>
        <v>68.073481453859955</v>
      </c>
      <c r="M711">
        <f t="shared" si="104"/>
        <v>0</v>
      </c>
      <c r="N711">
        <f>VLOOKUP(K711,RPM!$A$2:$D$62,4,FALSE)</f>
        <v>18.865588235294119</v>
      </c>
      <c r="O711">
        <f>VLOOKUP(K711,RPM!$A$2:$D$62,3,FALSE)</f>
        <v>9</v>
      </c>
      <c r="P711">
        <f t="shared" si="105"/>
        <v>14.068069147058825</v>
      </c>
      <c r="Q711" cm="1">
        <f t="array" ref="Q711">_xlfn.XLOOKUP(O711,BSFC!$A$2:$A$24,_xlfn.XLOOKUP(K711,BSFC!$B$2:$O$2,BSFC!$B$2:$O$24,,-1),,-1)</f>
        <v>400</v>
      </c>
      <c r="R711">
        <f t="shared" si="106"/>
        <v>1.5631187941176472</v>
      </c>
      <c r="S711">
        <f t="shared" si="109"/>
        <v>5.0885143471997285E-4</v>
      </c>
      <c r="T711">
        <f t="shared" si="110"/>
        <v>0.20354057388798913</v>
      </c>
      <c r="U711">
        <f t="shared" si="111"/>
        <v>96.537546791273627</v>
      </c>
    </row>
    <row r="712" spans="1:21">
      <c r="A712">
        <f t="shared" si="107"/>
        <v>711</v>
      </c>
      <c r="B712">
        <f t="shared" si="103"/>
        <v>7.6796422662044161</v>
      </c>
      <c r="C712">
        <f>Specification!$G$29</f>
        <v>164.943378</v>
      </c>
      <c r="D712">
        <f>0.5*Specification!$K$4*Track!B712^2*Specification!$K$3*Specification!$K$2</f>
        <v>30.547484137357479</v>
      </c>
      <c r="E712">
        <v>0</v>
      </c>
      <c r="F712">
        <f>Specification!$C$23*9.81*SIN((E712*PI()/180))</f>
        <v>0</v>
      </c>
      <c r="G712" s="2">
        <f>IF(J712=1,VLOOKUP(K712,RPM!$E$2:$H$62,3,FALSE)-F712-E712-D712,IF(J712=2,VLOOKUP(K712,RPM!$H$2:$K$62,3,FALSE)-F712-E712-D712,IF(J712=3,VLOOKUP(K712,RPM!$K$2:$N$62,3,FALSE)-F712-E712-D712)))</f>
        <v>860.74014902614419</v>
      </c>
      <c r="H712" s="2">
        <f>IF(J712=1,Specification!$I$14,IF(J712=2,Specification!$I$15,IF(J712=3,Specification!$I$16)))</f>
        <v>580.58318951778165</v>
      </c>
      <c r="I712">
        <v>0</v>
      </c>
      <c r="J712">
        <v>2</v>
      </c>
      <c r="K712">
        <f>IF(J712=1,VLOOKUP(B712,RPM!$F$2:$H$62,3,TRUE),IF(J712=2,VLOOKUP(B712,RPM!$I$2:$K$62,3,TRUE),IF(J712=3,VLOOKUP(B712,RPM!$L$2:$N$62,3,TRUE))))</f>
        <v>3400</v>
      </c>
      <c r="L712">
        <f t="shared" si="108"/>
        <v>68.203695852569737</v>
      </c>
      <c r="M712">
        <f t="shared" si="104"/>
        <v>0</v>
      </c>
      <c r="N712">
        <f>VLOOKUP(K712,RPM!$A$2:$D$62,4,FALSE)</f>
        <v>18.865588235294119</v>
      </c>
      <c r="O712">
        <f>VLOOKUP(K712,RPM!$A$2:$D$62,3,FALSE)</f>
        <v>9</v>
      </c>
      <c r="P712">
        <f t="shared" si="105"/>
        <v>14.068069147058825</v>
      </c>
      <c r="Q712" cm="1">
        <f t="array" ref="Q712">_xlfn.XLOOKUP(O712,BSFC!$A$2:$A$24,_xlfn.XLOOKUP(K712,BSFC!$B$2:$O$2,BSFC!$B$2:$O$24,,-1),,-1)</f>
        <v>400</v>
      </c>
      <c r="R712">
        <f t="shared" si="106"/>
        <v>1.5631187941176472</v>
      </c>
      <c r="S712">
        <f t="shared" si="109"/>
        <v>5.0885143471997285E-4</v>
      </c>
      <c r="T712">
        <f t="shared" si="110"/>
        <v>0.20354057388798913</v>
      </c>
      <c r="U712">
        <f t="shared" si="111"/>
        <v>96.741087365161619</v>
      </c>
    </row>
    <row r="713" spans="1:21">
      <c r="A713">
        <f t="shared" si="107"/>
        <v>712</v>
      </c>
      <c r="B713">
        <f t="shared" si="103"/>
        <v>7.6796422662044161</v>
      </c>
      <c r="C713">
        <f>Specification!$G$29</f>
        <v>164.943378</v>
      </c>
      <c r="D713">
        <f>0.5*Specification!$K$4*Track!B713^2*Specification!$K$3*Specification!$K$2</f>
        <v>30.547484137357479</v>
      </c>
      <c r="E713">
        <v>0</v>
      </c>
      <c r="F713">
        <f>Specification!$C$23*9.81*SIN((E713*PI()/180))</f>
        <v>0</v>
      </c>
      <c r="G713" s="2">
        <f>IF(J713=1,VLOOKUP(K713,RPM!$E$2:$H$62,3,FALSE)-F713-E713-D713,IF(J713=2,VLOOKUP(K713,RPM!$H$2:$K$62,3,FALSE)-F713-E713-D713,IF(J713=3,VLOOKUP(K713,RPM!$K$2:$N$62,3,FALSE)-F713-E713-D713)))</f>
        <v>860.74014902614419</v>
      </c>
      <c r="H713" s="2">
        <f>IF(J713=1,Specification!$I$14,IF(J713=2,Specification!$I$15,IF(J713=3,Specification!$I$16)))</f>
        <v>580.58318951778165</v>
      </c>
      <c r="I713">
        <v>0</v>
      </c>
      <c r="J713">
        <v>2</v>
      </c>
      <c r="K713">
        <f>IF(J713=1,VLOOKUP(B713,RPM!$F$2:$H$62,3,TRUE),IF(J713=2,VLOOKUP(B713,RPM!$I$2:$K$62,3,TRUE),IF(J713=3,VLOOKUP(B713,RPM!$L$2:$N$62,3,TRUE))))</f>
        <v>3400</v>
      </c>
      <c r="L713">
        <f t="shared" si="108"/>
        <v>68.333910251279519</v>
      </c>
      <c r="M713">
        <f t="shared" si="104"/>
        <v>0</v>
      </c>
      <c r="N713">
        <f>VLOOKUP(K713,RPM!$A$2:$D$62,4,FALSE)</f>
        <v>18.865588235294119</v>
      </c>
      <c r="O713">
        <f>VLOOKUP(K713,RPM!$A$2:$D$62,3,FALSE)</f>
        <v>9</v>
      </c>
      <c r="P713">
        <f t="shared" si="105"/>
        <v>14.068069147058825</v>
      </c>
      <c r="Q713" cm="1">
        <f t="array" ref="Q713">_xlfn.XLOOKUP(O713,BSFC!$A$2:$A$24,_xlfn.XLOOKUP(K713,BSFC!$B$2:$O$2,BSFC!$B$2:$O$24,,-1),,-1)</f>
        <v>400</v>
      </c>
      <c r="R713">
        <f t="shared" si="106"/>
        <v>1.5631187941176472</v>
      </c>
      <c r="S713">
        <f t="shared" si="109"/>
        <v>5.0885143471997285E-4</v>
      </c>
      <c r="T713">
        <f t="shared" si="110"/>
        <v>0.20354057388798913</v>
      </c>
      <c r="U713">
        <f t="shared" si="111"/>
        <v>96.94462793904961</v>
      </c>
    </row>
    <row r="714" spans="1:21">
      <c r="A714">
        <f t="shared" si="107"/>
        <v>713</v>
      </c>
      <c r="B714">
        <f t="shared" si="103"/>
        <v>7.6796422662044161</v>
      </c>
      <c r="C714">
        <f>Specification!$G$29</f>
        <v>164.943378</v>
      </c>
      <c r="D714">
        <f>0.5*Specification!$K$4*Track!B714^2*Specification!$K$3*Specification!$K$2</f>
        <v>30.547484137357479</v>
      </c>
      <c r="E714">
        <v>0</v>
      </c>
      <c r="F714">
        <f>Specification!$C$23*9.81*SIN((E714*PI()/180))</f>
        <v>0</v>
      </c>
      <c r="G714" s="2">
        <f>IF(J714=1,VLOOKUP(K714,RPM!$E$2:$H$62,3,FALSE)-F714-E714-D714,IF(J714=2,VLOOKUP(K714,RPM!$H$2:$K$62,3,FALSE)-F714-E714-D714,IF(J714=3,VLOOKUP(K714,RPM!$K$2:$N$62,3,FALSE)-F714-E714-D714)))</f>
        <v>860.74014902614419</v>
      </c>
      <c r="H714" s="2">
        <f>IF(J714=1,Specification!$I$14,IF(J714=2,Specification!$I$15,IF(J714=3,Specification!$I$16)))</f>
        <v>580.58318951778165</v>
      </c>
      <c r="I714">
        <v>0</v>
      </c>
      <c r="J714">
        <v>2</v>
      </c>
      <c r="K714">
        <f>IF(J714=1,VLOOKUP(B714,RPM!$F$2:$H$62,3,TRUE),IF(J714=2,VLOOKUP(B714,RPM!$I$2:$K$62,3,TRUE),IF(J714=3,VLOOKUP(B714,RPM!$L$2:$N$62,3,TRUE))))</f>
        <v>3400</v>
      </c>
      <c r="L714">
        <f t="shared" si="108"/>
        <v>68.464124649989301</v>
      </c>
      <c r="M714">
        <f t="shared" si="104"/>
        <v>0</v>
      </c>
      <c r="N714">
        <f>VLOOKUP(K714,RPM!$A$2:$D$62,4,FALSE)</f>
        <v>18.865588235294119</v>
      </c>
      <c r="O714">
        <f>VLOOKUP(K714,RPM!$A$2:$D$62,3,FALSE)</f>
        <v>9</v>
      </c>
      <c r="P714">
        <f t="shared" si="105"/>
        <v>14.068069147058825</v>
      </c>
      <c r="Q714" cm="1">
        <f t="array" ref="Q714">_xlfn.XLOOKUP(O714,BSFC!$A$2:$A$24,_xlfn.XLOOKUP(K714,BSFC!$B$2:$O$2,BSFC!$B$2:$O$24,,-1),,-1)</f>
        <v>400</v>
      </c>
      <c r="R714">
        <f t="shared" si="106"/>
        <v>1.5631187941176472</v>
      </c>
      <c r="S714">
        <f t="shared" si="109"/>
        <v>5.0885143471997285E-4</v>
      </c>
      <c r="T714">
        <f t="shared" si="110"/>
        <v>0.20354057388798913</v>
      </c>
      <c r="U714">
        <f t="shared" si="111"/>
        <v>97.148168512937602</v>
      </c>
    </row>
    <row r="715" spans="1:21">
      <c r="A715">
        <f t="shared" si="107"/>
        <v>714</v>
      </c>
      <c r="B715">
        <f t="shared" si="103"/>
        <v>7.6796422662044161</v>
      </c>
      <c r="C715">
        <f>Specification!$G$29</f>
        <v>164.943378</v>
      </c>
      <c r="D715">
        <f>0.5*Specification!$K$4*Track!B715^2*Specification!$K$3*Specification!$K$2</f>
        <v>30.547484137357479</v>
      </c>
      <c r="E715">
        <v>0</v>
      </c>
      <c r="F715">
        <f>Specification!$C$23*9.81*SIN((E715*PI()/180))</f>
        <v>0</v>
      </c>
      <c r="G715" s="2">
        <f>IF(J715=1,VLOOKUP(K715,RPM!$E$2:$H$62,3,FALSE)-F715-E715-D715,IF(J715=2,VLOOKUP(K715,RPM!$H$2:$K$62,3,FALSE)-F715-E715-D715,IF(J715=3,VLOOKUP(K715,RPM!$K$2:$N$62,3,FALSE)-F715-E715-D715)))</f>
        <v>860.74014902614419</v>
      </c>
      <c r="H715" s="2">
        <f>IF(J715=1,Specification!$I$14,IF(J715=2,Specification!$I$15,IF(J715=3,Specification!$I$16)))</f>
        <v>580.58318951778165</v>
      </c>
      <c r="I715">
        <v>0</v>
      </c>
      <c r="J715">
        <v>2</v>
      </c>
      <c r="K715">
        <f>IF(J715=1,VLOOKUP(B715,RPM!$F$2:$H$62,3,TRUE),IF(J715=2,VLOOKUP(B715,RPM!$I$2:$K$62,3,TRUE),IF(J715=3,VLOOKUP(B715,RPM!$L$2:$N$62,3,TRUE))))</f>
        <v>3400</v>
      </c>
      <c r="L715">
        <f t="shared" si="108"/>
        <v>68.594339048699084</v>
      </c>
      <c r="M715">
        <f t="shared" si="104"/>
        <v>0</v>
      </c>
      <c r="N715">
        <f>VLOOKUP(K715,RPM!$A$2:$D$62,4,FALSE)</f>
        <v>18.865588235294119</v>
      </c>
      <c r="O715">
        <f>VLOOKUP(K715,RPM!$A$2:$D$62,3,FALSE)</f>
        <v>9</v>
      </c>
      <c r="P715">
        <f t="shared" si="105"/>
        <v>14.068069147058825</v>
      </c>
      <c r="Q715" cm="1">
        <f t="array" ref="Q715">_xlfn.XLOOKUP(O715,BSFC!$A$2:$A$24,_xlfn.XLOOKUP(K715,BSFC!$B$2:$O$2,BSFC!$B$2:$O$24,,-1),,-1)</f>
        <v>400</v>
      </c>
      <c r="R715">
        <f t="shared" si="106"/>
        <v>1.5631187941176472</v>
      </c>
      <c r="S715">
        <f t="shared" si="109"/>
        <v>5.0885143471997285E-4</v>
      </c>
      <c r="T715">
        <f t="shared" si="110"/>
        <v>0.20354057388798913</v>
      </c>
      <c r="U715">
        <f t="shared" si="111"/>
        <v>97.351709086825593</v>
      </c>
    </row>
    <row r="716" spans="1:21">
      <c r="A716">
        <f t="shared" si="107"/>
        <v>715</v>
      </c>
      <c r="B716">
        <f t="shared" si="103"/>
        <v>7.6796422662044161</v>
      </c>
      <c r="C716">
        <f>Specification!$G$29</f>
        <v>164.943378</v>
      </c>
      <c r="D716">
        <f>0.5*Specification!$K$4*Track!B716^2*Specification!$K$3*Specification!$K$2</f>
        <v>30.547484137357479</v>
      </c>
      <c r="E716">
        <v>0</v>
      </c>
      <c r="F716">
        <f>Specification!$C$23*9.81*SIN((E716*PI()/180))</f>
        <v>0</v>
      </c>
      <c r="G716" s="2">
        <f>IF(J716=1,VLOOKUP(K716,RPM!$E$2:$H$62,3,FALSE)-F716-E716-D716,IF(J716=2,VLOOKUP(K716,RPM!$H$2:$K$62,3,FALSE)-F716-E716-D716,IF(J716=3,VLOOKUP(K716,RPM!$K$2:$N$62,3,FALSE)-F716-E716-D716)))</f>
        <v>860.74014902614419</v>
      </c>
      <c r="H716" s="2">
        <f>IF(J716=1,Specification!$I$14,IF(J716=2,Specification!$I$15,IF(J716=3,Specification!$I$16)))</f>
        <v>580.58318951778165</v>
      </c>
      <c r="I716">
        <v>0</v>
      </c>
      <c r="J716">
        <v>2</v>
      </c>
      <c r="K716">
        <f>IF(J716=1,VLOOKUP(B716,RPM!$F$2:$H$62,3,TRUE),IF(J716=2,VLOOKUP(B716,RPM!$I$2:$K$62,3,TRUE),IF(J716=3,VLOOKUP(B716,RPM!$L$2:$N$62,3,TRUE))))</f>
        <v>3400</v>
      </c>
      <c r="L716">
        <f t="shared" si="108"/>
        <v>68.724553447408866</v>
      </c>
      <c r="M716">
        <f t="shared" si="104"/>
        <v>0</v>
      </c>
      <c r="N716">
        <f>VLOOKUP(K716,RPM!$A$2:$D$62,4,FALSE)</f>
        <v>18.865588235294119</v>
      </c>
      <c r="O716">
        <f>VLOOKUP(K716,RPM!$A$2:$D$62,3,FALSE)</f>
        <v>9</v>
      </c>
      <c r="P716">
        <f t="shared" si="105"/>
        <v>14.068069147058825</v>
      </c>
      <c r="Q716" cm="1">
        <f t="array" ref="Q716">_xlfn.XLOOKUP(O716,BSFC!$A$2:$A$24,_xlfn.XLOOKUP(K716,BSFC!$B$2:$O$2,BSFC!$B$2:$O$24,,-1),,-1)</f>
        <v>400</v>
      </c>
      <c r="R716">
        <f t="shared" si="106"/>
        <v>1.5631187941176472</v>
      </c>
      <c r="S716">
        <f t="shared" si="109"/>
        <v>5.0885143471997285E-4</v>
      </c>
      <c r="T716">
        <f t="shared" si="110"/>
        <v>0.20354057388798913</v>
      </c>
      <c r="U716">
        <f t="shared" si="111"/>
        <v>97.555249660713585</v>
      </c>
    </row>
    <row r="717" spans="1:21">
      <c r="A717">
        <f t="shared" si="107"/>
        <v>716</v>
      </c>
      <c r="B717">
        <f t="shared" si="103"/>
        <v>7.6796422662044161</v>
      </c>
      <c r="C717">
        <f>Specification!$G$29</f>
        <v>164.943378</v>
      </c>
      <c r="D717">
        <f>0.5*Specification!$K$4*Track!B717^2*Specification!$K$3*Specification!$K$2</f>
        <v>30.547484137357479</v>
      </c>
      <c r="E717">
        <v>0</v>
      </c>
      <c r="F717">
        <f>Specification!$C$23*9.81*SIN((E717*PI()/180))</f>
        <v>0</v>
      </c>
      <c r="G717" s="2">
        <f>IF(J717=1,VLOOKUP(K717,RPM!$E$2:$H$62,3,FALSE)-F717-E717-D717,IF(J717=2,VLOOKUP(K717,RPM!$H$2:$K$62,3,FALSE)-F717-E717-D717,IF(J717=3,VLOOKUP(K717,RPM!$K$2:$N$62,3,FALSE)-F717-E717-D717)))</f>
        <v>860.74014902614419</v>
      </c>
      <c r="H717" s="2">
        <f>IF(J717=1,Specification!$I$14,IF(J717=2,Specification!$I$15,IF(J717=3,Specification!$I$16)))</f>
        <v>580.58318951778165</v>
      </c>
      <c r="I717">
        <v>0</v>
      </c>
      <c r="J717">
        <v>2</v>
      </c>
      <c r="K717">
        <f>IF(J717=1,VLOOKUP(B717,RPM!$F$2:$H$62,3,TRUE),IF(J717=2,VLOOKUP(B717,RPM!$I$2:$K$62,3,TRUE),IF(J717=3,VLOOKUP(B717,RPM!$L$2:$N$62,3,TRUE))))</f>
        <v>3400</v>
      </c>
      <c r="L717">
        <f t="shared" si="108"/>
        <v>68.854767846118648</v>
      </c>
      <c r="M717">
        <f t="shared" si="104"/>
        <v>0</v>
      </c>
      <c r="N717">
        <f>VLOOKUP(K717,RPM!$A$2:$D$62,4,FALSE)</f>
        <v>18.865588235294119</v>
      </c>
      <c r="O717">
        <f>VLOOKUP(K717,RPM!$A$2:$D$62,3,FALSE)</f>
        <v>9</v>
      </c>
      <c r="P717">
        <f t="shared" si="105"/>
        <v>14.068069147058825</v>
      </c>
      <c r="Q717" cm="1">
        <f t="array" ref="Q717">_xlfn.XLOOKUP(O717,BSFC!$A$2:$A$24,_xlfn.XLOOKUP(K717,BSFC!$B$2:$O$2,BSFC!$B$2:$O$24,,-1),,-1)</f>
        <v>400</v>
      </c>
      <c r="R717">
        <f t="shared" si="106"/>
        <v>1.5631187941176472</v>
      </c>
      <c r="S717">
        <f t="shared" si="109"/>
        <v>5.0885143471997285E-4</v>
      </c>
      <c r="T717">
        <f t="shared" si="110"/>
        <v>0.20354057388798913</v>
      </c>
      <c r="U717">
        <f t="shared" si="111"/>
        <v>97.758790234601577</v>
      </c>
    </row>
    <row r="718" spans="1:21">
      <c r="A718">
        <f t="shared" si="107"/>
        <v>717</v>
      </c>
      <c r="B718">
        <f t="shared" si="103"/>
        <v>7.6796422662044161</v>
      </c>
      <c r="C718">
        <f>Specification!$G$29</f>
        <v>164.943378</v>
      </c>
      <c r="D718">
        <f>0.5*Specification!$K$4*Track!B718^2*Specification!$K$3*Specification!$K$2</f>
        <v>30.547484137357479</v>
      </c>
      <c r="E718">
        <v>0</v>
      </c>
      <c r="F718">
        <f>Specification!$C$23*9.81*SIN((E718*PI()/180))</f>
        <v>0</v>
      </c>
      <c r="G718" s="2">
        <f>IF(J718=1,VLOOKUP(K718,RPM!$E$2:$H$62,3,FALSE)-F718-E718-D718,IF(J718=2,VLOOKUP(K718,RPM!$H$2:$K$62,3,FALSE)-F718-E718-D718,IF(J718=3,VLOOKUP(K718,RPM!$K$2:$N$62,3,FALSE)-F718-E718-D718)))</f>
        <v>860.74014902614419</v>
      </c>
      <c r="H718" s="2">
        <f>IF(J718=1,Specification!$I$14,IF(J718=2,Specification!$I$15,IF(J718=3,Specification!$I$16)))</f>
        <v>580.58318951778165</v>
      </c>
      <c r="I718">
        <v>0</v>
      </c>
      <c r="J718">
        <v>2</v>
      </c>
      <c r="K718">
        <f>IF(J718=1,VLOOKUP(B718,RPM!$F$2:$H$62,3,TRUE),IF(J718=2,VLOOKUP(B718,RPM!$I$2:$K$62,3,TRUE),IF(J718=3,VLOOKUP(B718,RPM!$L$2:$N$62,3,TRUE))))</f>
        <v>3400</v>
      </c>
      <c r="L718">
        <f t="shared" si="108"/>
        <v>68.98498224482843</v>
      </c>
      <c r="M718">
        <f t="shared" si="104"/>
        <v>0</v>
      </c>
      <c r="N718">
        <f>VLOOKUP(K718,RPM!$A$2:$D$62,4,FALSE)</f>
        <v>18.865588235294119</v>
      </c>
      <c r="O718">
        <f>VLOOKUP(K718,RPM!$A$2:$D$62,3,FALSE)</f>
        <v>9</v>
      </c>
      <c r="P718">
        <f t="shared" si="105"/>
        <v>14.068069147058825</v>
      </c>
      <c r="Q718" cm="1">
        <f t="array" ref="Q718">_xlfn.XLOOKUP(O718,BSFC!$A$2:$A$24,_xlfn.XLOOKUP(K718,BSFC!$B$2:$O$2,BSFC!$B$2:$O$24,,-1),,-1)</f>
        <v>400</v>
      </c>
      <c r="R718">
        <f t="shared" si="106"/>
        <v>1.5631187941176472</v>
      </c>
      <c r="S718">
        <f t="shared" si="109"/>
        <v>5.0885143471997285E-4</v>
      </c>
      <c r="T718">
        <f t="shared" si="110"/>
        <v>0.20354057388798913</v>
      </c>
      <c r="U718">
        <f t="shared" si="111"/>
        <v>97.962330808489568</v>
      </c>
    </row>
    <row r="719" spans="1:21">
      <c r="A719">
        <f t="shared" si="107"/>
        <v>718</v>
      </c>
      <c r="B719">
        <f t="shared" si="103"/>
        <v>7.6796422662044161</v>
      </c>
      <c r="C719">
        <f>Specification!$G$29</f>
        <v>164.943378</v>
      </c>
      <c r="D719">
        <f>0.5*Specification!$K$4*Track!B719^2*Specification!$K$3*Specification!$K$2</f>
        <v>30.547484137357479</v>
      </c>
      <c r="E719">
        <v>0</v>
      </c>
      <c r="F719">
        <f>Specification!$C$23*9.81*SIN((E719*PI()/180))</f>
        <v>0</v>
      </c>
      <c r="G719" s="2">
        <f>IF(J719=1,VLOOKUP(K719,RPM!$E$2:$H$62,3,FALSE)-F719-E719-D719,IF(J719=2,VLOOKUP(K719,RPM!$H$2:$K$62,3,FALSE)-F719-E719-D719,IF(J719=3,VLOOKUP(K719,RPM!$K$2:$N$62,3,FALSE)-F719-E719-D719)))</f>
        <v>860.74014902614419</v>
      </c>
      <c r="H719" s="2">
        <f>IF(J719=1,Specification!$I$14,IF(J719=2,Specification!$I$15,IF(J719=3,Specification!$I$16)))</f>
        <v>580.58318951778165</v>
      </c>
      <c r="I719">
        <v>0</v>
      </c>
      <c r="J719">
        <v>2</v>
      </c>
      <c r="K719">
        <f>IF(J719=1,VLOOKUP(B719,RPM!$F$2:$H$62,3,TRUE),IF(J719=2,VLOOKUP(B719,RPM!$I$2:$K$62,3,TRUE),IF(J719=3,VLOOKUP(B719,RPM!$L$2:$N$62,3,TRUE))))</f>
        <v>3400</v>
      </c>
      <c r="L719">
        <f t="shared" si="108"/>
        <v>69.115196643538212</v>
      </c>
      <c r="M719">
        <f t="shared" si="104"/>
        <v>0</v>
      </c>
      <c r="N719">
        <f>VLOOKUP(K719,RPM!$A$2:$D$62,4,FALSE)</f>
        <v>18.865588235294119</v>
      </c>
      <c r="O719">
        <f>VLOOKUP(K719,RPM!$A$2:$D$62,3,FALSE)</f>
        <v>9</v>
      </c>
      <c r="P719">
        <f t="shared" si="105"/>
        <v>14.068069147058825</v>
      </c>
      <c r="Q719" cm="1">
        <f t="array" ref="Q719">_xlfn.XLOOKUP(O719,BSFC!$A$2:$A$24,_xlfn.XLOOKUP(K719,BSFC!$B$2:$O$2,BSFC!$B$2:$O$24,,-1),,-1)</f>
        <v>400</v>
      </c>
      <c r="R719">
        <f t="shared" si="106"/>
        <v>1.5631187941176472</v>
      </c>
      <c r="S719">
        <f t="shared" si="109"/>
        <v>5.0885143471997285E-4</v>
      </c>
      <c r="T719">
        <f t="shared" si="110"/>
        <v>0.20354057388798913</v>
      </c>
      <c r="U719">
        <f t="shared" si="111"/>
        <v>98.16587138237756</v>
      </c>
    </row>
    <row r="720" spans="1:21">
      <c r="A720">
        <f t="shared" si="107"/>
        <v>719</v>
      </c>
      <c r="B720">
        <f t="shared" si="103"/>
        <v>7.6796422662044161</v>
      </c>
      <c r="C720">
        <f>Specification!$G$29</f>
        <v>164.943378</v>
      </c>
      <c r="D720">
        <f>0.5*Specification!$K$4*Track!B720^2*Specification!$K$3*Specification!$K$2</f>
        <v>30.547484137357479</v>
      </c>
      <c r="E720">
        <v>0</v>
      </c>
      <c r="F720">
        <f>Specification!$C$23*9.81*SIN((E720*PI()/180))</f>
        <v>0</v>
      </c>
      <c r="G720" s="2">
        <f>IF(J720=1,VLOOKUP(K720,RPM!$E$2:$H$62,3,FALSE)-F720-E720-D720,IF(J720=2,VLOOKUP(K720,RPM!$H$2:$K$62,3,FALSE)-F720-E720-D720,IF(J720=3,VLOOKUP(K720,RPM!$K$2:$N$62,3,FALSE)-F720-E720-D720)))</f>
        <v>860.74014902614419</v>
      </c>
      <c r="H720" s="2">
        <f>IF(J720=1,Specification!$I$14,IF(J720=2,Specification!$I$15,IF(J720=3,Specification!$I$16)))</f>
        <v>580.58318951778165</v>
      </c>
      <c r="I720">
        <v>0</v>
      </c>
      <c r="J720">
        <v>2</v>
      </c>
      <c r="K720">
        <f>IF(J720=1,VLOOKUP(B720,RPM!$F$2:$H$62,3,TRUE),IF(J720=2,VLOOKUP(B720,RPM!$I$2:$K$62,3,TRUE),IF(J720=3,VLOOKUP(B720,RPM!$L$2:$N$62,3,TRUE))))</f>
        <v>3400</v>
      </c>
      <c r="L720">
        <f t="shared" si="108"/>
        <v>69.245411042247994</v>
      </c>
      <c r="M720">
        <f t="shared" si="104"/>
        <v>0</v>
      </c>
      <c r="N720">
        <f>VLOOKUP(K720,RPM!$A$2:$D$62,4,FALSE)</f>
        <v>18.865588235294119</v>
      </c>
      <c r="O720">
        <f>VLOOKUP(K720,RPM!$A$2:$D$62,3,FALSE)</f>
        <v>9</v>
      </c>
      <c r="P720">
        <f t="shared" si="105"/>
        <v>14.068069147058825</v>
      </c>
      <c r="Q720" cm="1">
        <f t="array" ref="Q720">_xlfn.XLOOKUP(O720,BSFC!$A$2:$A$24,_xlfn.XLOOKUP(K720,BSFC!$B$2:$O$2,BSFC!$B$2:$O$24,,-1),,-1)</f>
        <v>400</v>
      </c>
      <c r="R720">
        <f t="shared" si="106"/>
        <v>1.5631187941176472</v>
      </c>
      <c r="S720">
        <f t="shared" si="109"/>
        <v>5.0885143471997285E-4</v>
      </c>
      <c r="T720">
        <f t="shared" si="110"/>
        <v>0.20354057388798913</v>
      </c>
      <c r="U720">
        <f t="shared" si="111"/>
        <v>98.369411956265552</v>
      </c>
    </row>
    <row r="721" spans="1:21">
      <c r="A721">
        <f t="shared" si="107"/>
        <v>720</v>
      </c>
      <c r="B721">
        <f t="shared" si="103"/>
        <v>7.6796422662044161</v>
      </c>
      <c r="C721">
        <f>Specification!$G$29</f>
        <v>164.943378</v>
      </c>
      <c r="D721">
        <f>0.5*Specification!$K$4*Track!B721^2*Specification!$K$3*Specification!$K$2</f>
        <v>30.547484137357479</v>
      </c>
      <c r="E721">
        <v>0</v>
      </c>
      <c r="F721">
        <f>Specification!$C$23*9.81*SIN((E721*PI()/180))</f>
        <v>0</v>
      </c>
      <c r="G721" s="2">
        <f>IF(J721=1,VLOOKUP(K721,RPM!$E$2:$H$62,3,FALSE)-F721-E721-D721,IF(J721=2,VLOOKUP(K721,RPM!$H$2:$K$62,3,FALSE)-F721-E721-D721,IF(J721=3,VLOOKUP(K721,RPM!$K$2:$N$62,3,FALSE)-F721-E721-D721)))</f>
        <v>860.74014902614419</v>
      </c>
      <c r="H721" s="2">
        <f>IF(J721=1,Specification!$I$14,IF(J721=2,Specification!$I$15,IF(J721=3,Specification!$I$16)))</f>
        <v>580.58318951778165</v>
      </c>
      <c r="I721">
        <v>0</v>
      </c>
      <c r="J721">
        <v>2</v>
      </c>
      <c r="K721">
        <f>IF(J721=1,VLOOKUP(B721,RPM!$F$2:$H$62,3,TRUE),IF(J721=2,VLOOKUP(B721,RPM!$I$2:$K$62,3,TRUE),IF(J721=3,VLOOKUP(B721,RPM!$L$2:$N$62,3,TRUE))))</f>
        <v>3400</v>
      </c>
      <c r="L721">
        <f t="shared" si="108"/>
        <v>69.375625440957776</v>
      </c>
      <c r="M721">
        <f t="shared" si="104"/>
        <v>0</v>
      </c>
      <c r="N721">
        <f>VLOOKUP(K721,RPM!$A$2:$D$62,4,FALSE)</f>
        <v>18.865588235294119</v>
      </c>
      <c r="O721">
        <f>VLOOKUP(K721,RPM!$A$2:$D$62,3,FALSE)</f>
        <v>9</v>
      </c>
      <c r="P721">
        <f t="shared" si="105"/>
        <v>14.068069147058825</v>
      </c>
      <c r="Q721" cm="1">
        <f t="array" ref="Q721">_xlfn.XLOOKUP(O721,BSFC!$A$2:$A$24,_xlfn.XLOOKUP(K721,BSFC!$B$2:$O$2,BSFC!$B$2:$O$24,,-1),,-1)</f>
        <v>400</v>
      </c>
      <c r="R721">
        <f t="shared" si="106"/>
        <v>1.5631187941176472</v>
      </c>
      <c r="S721">
        <f t="shared" si="109"/>
        <v>5.0885143471997285E-4</v>
      </c>
      <c r="T721">
        <f t="shared" si="110"/>
        <v>0.20354057388798913</v>
      </c>
      <c r="U721">
        <f t="shared" si="111"/>
        <v>98.572952530153543</v>
      </c>
    </row>
    <row r="722" spans="1:21">
      <c r="A722">
        <f t="shared" si="107"/>
        <v>721</v>
      </c>
      <c r="B722">
        <f t="shared" si="103"/>
        <v>7.6796422662044161</v>
      </c>
      <c r="C722">
        <f>Specification!$G$29</f>
        <v>164.943378</v>
      </c>
      <c r="D722">
        <f>0.5*Specification!$K$4*Track!B722^2*Specification!$K$3*Specification!$K$2</f>
        <v>30.547484137357479</v>
      </c>
      <c r="E722">
        <v>0</v>
      </c>
      <c r="F722">
        <f>Specification!$C$23*9.81*SIN((E722*PI()/180))</f>
        <v>0</v>
      </c>
      <c r="G722" s="2">
        <f>IF(J722=1,VLOOKUP(K722,RPM!$E$2:$H$62,3,FALSE)-F722-E722-D722,IF(J722=2,VLOOKUP(K722,RPM!$H$2:$K$62,3,FALSE)-F722-E722-D722,IF(J722=3,VLOOKUP(K722,RPM!$K$2:$N$62,3,FALSE)-F722-E722-D722)))</f>
        <v>860.74014902614419</v>
      </c>
      <c r="H722" s="2">
        <f>IF(J722=1,Specification!$I$14,IF(J722=2,Specification!$I$15,IF(J722=3,Specification!$I$16)))</f>
        <v>580.58318951778165</v>
      </c>
      <c r="I722">
        <v>0</v>
      </c>
      <c r="J722">
        <v>2</v>
      </c>
      <c r="K722">
        <f>IF(J722=1,VLOOKUP(B722,RPM!$F$2:$H$62,3,TRUE),IF(J722=2,VLOOKUP(B722,RPM!$I$2:$K$62,3,TRUE),IF(J722=3,VLOOKUP(B722,RPM!$L$2:$N$62,3,TRUE))))</f>
        <v>3400</v>
      </c>
      <c r="L722">
        <f t="shared" si="108"/>
        <v>69.505839839667559</v>
      </c>
      <c r="M722">
        <f t="shared" si="104"/>
        <v>0</v>
      </c>
      <c r="N722">
        <f>VLOOKUP(K722,RPM!$A$2:$D$62,4,FALSE)</f>
        <v>18.865588235294119</v>
      </c>
      <c r="O722">
        <f>VLOOKUP(K722,RPM!$A$2:$D$62,3,FALSE)</f>
        <v>9</v>
      </c>
      <c r="P722">
        <f t="shared" si="105"/>
        <v>14.068069147058825</v>
      </c>
      <c r="Q722" cm="1">
        <f t="array" ref="Q722">_xlfn.XLOOKUP(O722,BSFC!$A$2:$A$24,_xlfn.XLOOKUP(K722,BSFC!$B$2:$O$2,BSFC!$B$2:$O$24,,-1),,-1)</f>
        <v>400</v>
      </c>
      <c r="R722">
        <f t="shared" si="106"/>
        <v>1.5631187941176472</v>
      </c>
      <c r="S722">
        <f t="shared" si="109"/>
        <v>5.0885143471997285E-4</v>
      </c>
      <c r="T722">
        <f t="shared" si="110"/>
        <v>0.20354057388798913</v>
      </c>
      <c r="U722">
        <f t="shared" si="111"/>
        <v>98.776493104041535</v>
      </c>
    </row>
    <row r="723" spans="1:21">
      <c r="A723">
        <f t="shared" si="107"/>
        <v>722</v>
      </c>
      <c r="B723">
        <f t="shared" si="103"/>
        <v>7.6796422662044161</v>
      </c>
      <c r="C723">
        <f>Specification!$G$29</f>
        <v>164.943378</v>
      </c>
      <c r="D723">
        <f>0.5*Specification!$K$4*Track!B723^2*Specification!$K$3*Specification!$K$2</f>
        <v>30.547484137357479</v>
      </c>
      <c r="E723">
        <v>0</v>
      </c>
      <c r="F723">
        <f>Specification!$C$23*9.81*SIN((E723*PI()/180))</f>
        <v>0</v>
      </c>
      <c r="G723" s="2">
        <f>IF(J723=1,VLOOKUP(K723,RPM!$E$2:$H$62,3,FALSE)-F723-E723-D723,IF(J723=2,VLOOKUP(K723,RPM!$H$2:$K$62,3,FALSE)-F723-E723-D723,IF(J723=3,VLOOKUP(K723,RPM!$K$2:$N$62,3,FALSE)-F723-E723-D723)))</f>
        <v>860.74014902614419</v>
      </c>
      <c r="H723" s="2">
        <f>IF(J723=1,Specification!$I$14,IF(J723=2,Specification!$I$15,IF(J723=3,Specification!$I$16)))</f>
        <v>580.58318951778165</v>
      </c>
      <c r="I723">
        <v>0</v>
      </c>
      <c r="J723">
        <v>2</v>
      </c>
      <c r="K723">
        <f>IF(J723=1,VLOOKUP(B723,RPM!$F$2:$H$62,3,TRUE),IF(J723=2,VLOOKUP(B723,RPM!$I$2:$K$62,3,TRUE),IF(J723=3,VLOOKUP(B723,RPM!$L$2:$N$62,3,TRUE))))</f>
        <v>3400</v>
      </c>
      <c r="L723">
        <f t="shared" si="108"/>
        <v>69.636054238377341</v>
      </c>
      <c r="M723">
        <f t="shared" si="104"/>
        <v>0</v>
      </c>
      <c r="N723">
        <f>VLOOKUP(K723,RPM!$A$2:$D$62,4,FALSE)</f>
        <v>18.865588235294119</v>
      </c>
      <c r="O723">
        <f>VLOOKUP(K723,RPM!$A$2:$D$62,3,FALSE)</f>
        <v>9</v>
      </c>
      <c r="P723">
        <f t="shared" si="105"/>
        <v>14.068069147058825</v>
      </c>
      <c r="Q723" cm="1">
        <f t="array" ref="Q723">_xlfn.XLOOKUP(O723,BSFC!$A$2:$A$24,_xlfn.XLOOKUP(K723,BSFC!$B$2:$O$2,BSFC!$B$2:$O$24,,-1),,-1)</f>
        <v>400</v>
      </c>
      <c r="R723">
        <f t="shared" si="106"/>
        <v>1.5631187941176472</v>
      </c>
      <c r="S723">
        <f t="shared" si="109"/>
        <v>5.0885143471997285E-4</v>
      </c>
      <c r="T723">
        <f t="shared" si="110"/>
        <v>0.20354057388798913</v>
      </c>
      <c r="U723">
        <f t="shared" si="111"/>
        <v>98.980033677929526</v>
      </c>
    </row>
    <row r="724" spans="1:21">
      <c r="A724">
        <f t="shared" si="107"/>
        <v>723</v>
      </c>
      <c r="B724">
        <f t="shared" si="103"/>
        <v>7.6796422662044161</v>
      </c>
      <c r="C724">
        <f>Specification!$G$29</f>
        <v>164.943378</v>
      </c>
      <c r="D724">
        <f>0.5*Specification!$K$4*Track!B724^2*Specification!$K$3*Specification!$K$2</f>
        <v>30.547484137357479</v>
      </c>
      <c r="E724">
        <v>0</v>
      </c>
      <c r="F724">
        <f>Specification!$C$23*9.81*SIN((E724*PI()/180))</f>
        <v>0</v>
      </c>
      <c r="G724" s="2">
        <f>IF(J724=1,VLOOKUP(K724,RPM!$E$2:$H$62,3,FALSE)-F724-E724-D724,IF(J724=2,VLOOKUP(K724,RPM!$H$2:$K$62,3,FALSE)-F724-E724-D724,IF(J724=3,VLOOKUP(K724,RPM!$K$2:$N$62,3,FALSE)-F724-E724-D724)))</f>
        <v>860.74014902614419</v>
      </c>
      <c r="H724" s="2">
        <f>IF(J724=1,Specification!$I$14,IF(J724=2,Specification!$I$15,IF(J724=3,Specification!$I$16)))</f>
        <v>580.58318951778165</v>
      </c>
      <c r="I724">
        <v>0</v>
      </c>
      <c r="J724">
        <v>2</v>
      </c>
      <c r="K724">
        <f>IF(J724=1,VLOOKUP(B724,RPM!$F$2:$H$62,3,TRUE),IF(J724=2,VLOOKUP(B724,RPM!$I$2:$K$62,3,TRUE),IF(J724=3,VLOOKUP(B724,RPM!$L$2:$N$62,3,TRUE))))</f>
        <v>3400</v>
      </c>
      <c r="L724">
        <f t="shared" si="108"/>
        <v>69.766268637087123</v>
      </c>
      <c r="M724">
        <f t="shared" si="104"/>
        <v>0</v>
      </c>
      <c r="N724">
        <f>VLOOKUP(K724,RPM!$A$2:$D$62,4,FALSE)</f>
        <v>18.865588235294119</v>
      </c>
      <c r="O724">
        <f>VLOOKUP(K724,RPM!$A$2:$D$62,3,FALSE)</f>
        <v>9</v>
      </c>
      <c r="P724">
        <f t="shared" si="105"/>
        <v>14.068069147058825</v>
      </c>
      <c r="Q724" cm="1">
        <f t="array" ref="Q724">_xlfn.XLOOKUP(O724,BSFC!$A$2:$A$24,_xlfn.XLOOKUP(K724,BSFC!$B$2:$O$2,BSFC!$B$2:$O$24,,-1),,-1)</f>
        <v>400</v>
      </c>
      <c r="R724">
        <f t="shared" si="106"/>
        <v>1.5631187941176472</v>
      </c>
      <c r="S724">
        <f t="shared" si="109"/>
        <v>5.0885143471997285E-4</v>
      </c>
      <c r="T724">
        <f t="shared" si="110"/>
        <v>0.20354057388798913</v>
      </c>
      <c r="U724">
        <f t="shared" si="111"/>
        <v>99.183574251817518</v>
      </c>
    </row>
    <row r="725" spans="1:21">
      <c r="A725">
        <f t="shared" si="107"/>
        <v>724</v>
      </c>
      <c r="B725">
        <f t="shared" si="103"/>
        <v>7.6796422662044161</v>
      </c>
      <c r="C725">
        <f>Specification!$G$29</f>
        <v>164.943378</v>
      </c>
      <c r="D725">
        <f>0.5*Specification!$K$4*Track!B725^2*Specification!$K$3*Specification!$K$2</f>
        <v>30.547484137357479</v>
      </c>
      <c r="E725">
        <v>0</v>
      </c>
      <c r="F725">
        <f>Specification!$C$23*9.81*SIN((E725*PI()/180))</f>
        <v>0</v>
      </c>
      <c r="G725" s="2">
        <f>IF(J725=1,VLOOKUP(K725,RPM!$E$2:$H$62,3,FALSE)-F725-E725-D725,IF(J725=2,VLOOKUP(K725,RPM!$H$2:$K$62,3,FALSE)-F725-E725-D725,IF(J725=3,VLOOKUP(K725,RPM!$K$2:$N$62,3,FALSE)-F725-E725-D725)))</f>
        <v>860.74014902614419</v>
      </c>
      <c r="H725" s="2">
        <f>IF(J725=1,Specification!$I$14,IF(J725=2,Specification!$I$15,IF(J725=3,Specification!$I$16)))</f>
        <v>580.58318951778165</v>
      </c>
      <c r="I725">
        <v>0</v>
      </c>
      <c r="J725">
        <v>2</v>
      </c>
      <c r="K725">
        <f>IF(J725=1,VLOOKUP(B725,RPM!$F$2:$H$62,3,TRUE),IF(J725=2,VLOOKUP(B725,RPM!$I$2:$K$62,3,TRUE),IF(J725=3,VLOOKUP(B725,RPM!$L$2:$N$62,3,TRUE))))</f>
        <v>3400</v>
      </c>
      <c r="L725">
        <f t="shared" si="108"/>
        <v>69.896483035796905</v>
      </c>
      <c r="M725">
        <f t="shared" si="104"/>
        <v>0</v>
      </c>
      <c r="N725">
        <f>VLOOKUP(K725,RPM!$A$2:$D$62,4,FALSE)</f>
        <v>18.865588235294119</v>
      </c>
      <c r="O725">
        <f>VLOOKUP(K725,RPM!$A$2:$D$62,3,FALSE)</f>
        <v>9</v>
      </c>
      <c r="P725">
        <f t="shared" si="105"/>
        <v>14.068069147058825</v>
      </c>
      <c r="Q725" cm="1">
        <f t="array" ref="Q725">_xlfn.XLOOKUP(O725,BSFC!$A$2:$A$24,_xlfn.XLOOKUP(K725,BSFC!$B$2:$O$2,BSFC!$B$2:$O$24,,-1),,-1)</f>
        <v>400</v>
      </c>
      <c r="R725">
        <f t="shared" si="106"/>
        <v>1.5631187941176472</v>
      </c>
      <c r="S725">
        <f t="shared" si="109"/>
        <v>5.0885143471997285E-4</v>
      </c>
      <c r="T725">
        <f t="shared" si="110"/>
        <v>0.20354057388798913</v>
      </c>
      <c r="U725">
        <f t="shared" si="111"/>
        <v>99.38711482570551</v>
      </c>
    </row>
    <row r="726" spans="1:21">
      <c r="A726">
        <f t="shared" si="107"/>
        <v>725</v>
      </c>
      <c r="B726">
        <f t="shared" si="103"/>
        <v>7.6796422662044161</v>
      </c>
      <c r="C726">
        <f>Specification!$G$29</f>
        <v>164.943378</v>
      </c>
      <c r="D726">
        <f>0.5*Specification!$K$4*Track!B726^2*Specification!$K$3*Specification!$K$2</f>
        <v>30.547484137357479</v>
      </c>
      <c r="E726">
        <v>0</v>
      </c>
      <c r="F726">
        <f>Specification!$C$23*9.81*SIN((E726*PI()/180))</f>
        <v>0</v>
      </c>
      <c r="G726" s="2">
        <f>IF(J726=1,VLOOKUP(K726,RPM!$E$2:$H$62,3,FALSE)-F726-E726-D726,IF(J726=2,VLOOKUP(K726,RPM!$H$2:$K$62,3,FALSE)-F726-E726-D726,IF(J726=3,VLOOKUP(K726,RPM!$K$2:$N$62,3,FALSE)-F726-E726-D726)))</f>
        <v>860.74014902614419</v>
      </c>
      <c r="H726" s="2">
        <f>IF(J726=1,Specification!$I$14,IF(J726=2,Specification!$I$15,IF(J726=3,Specification!$I$16)))</f>
        <v>580.58318951778165</v>
      </c>
      <c r="I726">
        <v>0</v>
      </c>
      <c r="J726">
        <v>2</v>
      </c>
      <c r="K726">
        <f>IF(J726=1,VLOOKUP(B726,RPM!$F$2:$H$62,3,TRUE),IF(J726=2,VLOOKUP(B726,RPM!$I$2:$K$62,3,TRUE),IF(J726=3,VLOOKUP(B726,RPM!$L$2:$N$62,3,TRUE))))</f>
        <v>3400</v>
      </c>
      <c r="L726">
        <f t="shared" si="108"/>
        <v>70.026697434506687</v>
      </c>
      <c r="M726">
        <f t="shared" si="104"/>
        <v>0</v>
      </c>
      <c r="N726">
        <f>VLOOKUP(K726,RPM!$A$2:$D$62,4,FALSE)</f>
        <v>18.865588235294119</v>
      </c>
      <c r="O726">
        <f>VLOOKUP(K726,RPM!$A$2:$D$62,3,FALSE)</f>
        <v>9</v>
      </c>
      <c r="P726">
        <f t="shared" si="105"/>
        <v>14.068069147058825</v>
      </c>
      <c r="Q726" cm="1">
        <f t="array" ref="Q726">_xlfn.XLOOKUP(O726,BSFC!$A$2:$A$24,_xlfn.XLOOKUP(K726,BSFC!$B$2:$O$2,BSFC!$B$2:$O$24,,-1),,-1)</f>
        <v>400</v>
      </c>
      <c r="R726">
        <f t="shared" si="106"/>
        <v>1.5631187941176472</v>
      </c>
      <c r="S726">
        <f t="shared" si="109"/>
        <v>5.0885143471997285E-4</v>
      </c>
      <c r="T726">
        <f t="shared" si="110"/>
        <v>0.20354057388798913</v>
      </c>
      <c r="U726">
        <f t="shared" si="111"/>
        <v>99.590655399593501</v>
      </c>
    </row>
    <row r="727" spans="1:21">
      <c r="A727">
        <f t="shared" si="107"/>
        <v>726</v>
      </c>
      <c r="B727">
        <f t="shared" si="103"/>
        <v>7.6796422662044161</v>
      </c>
      <c r="C727">
        <f>Specification!$G$29</f>
        <v>164.943378</v>
      </c>
      <c r="D727">
        <f>0.5*Specification!$K$4*Track!B727^2*Specification!$K$3*Specification!$K$2</f>
        <v>30.547484137357479</v>
      </c>
      <c r="E727">
        <v>0</v>
      </c>
      <c r="F727">
        <f>Specification!$C$23*9.81*SIN((E727*PI()/180))</f>
        <v>0</v>
      </c>
      <c r="G727" s="2">
        <f>IF(J727=1,VLOOKUP(K727,RPM!$E$2:$H$62,3,FALSE)-F727-E727-D727,IF(J727=2,VLOOKUP(K727,RPM!$H$2:$K$62,3,FALSE)-F727-E727-D727,IF(J727=3,VLOOKUP(K727,RPM!$K$2:$N$62,3,FALSE)-F727-E727-D727)))</f>
        <v>860.74014902614419</v>
      </c>
      <c r="H727" s="2">
        <f>IF(J727=1,Specification!$I$14,IF(J727=2,Specification!$I$15,IF(J727=3,Specification!$I$16)))</f>
        <v>580.58318951778165</v>
      </c>
      <c r="I727">
        <v>0</v>
      </c>
      <c r="J727">
        <v>2</v>
      </c>
      <c r="K727">
        <f>IF(J727=1,VLOOKUP(B727,RPM!$F$2:$H$62,3,TRUE),IF(J727=2,VLOOKUP(B727,RPM!$I$2:$K$62,3,TRUE),IF(J727=3,VLOOKUP(B727,RPM!$L$2:$N$62,3,TRUE))))</f>
        <v>3400</v>
      </c>
      <c r="L727">
        <f t="shared" si="108"/>
        <v>70.156911833216469</v>
      </c>
      <c r="M727">
        <f t="shared" si="104"/>
        <v>0</v>
      </c>
      <c r="N727">
        <f>VLOOKUP(K727,RPM!$A$2:$D$62,4,FALSE)</f>
        <v>18.865588235294119</v>
      </c>
      <c r="O727">
        <f>VLOOKUP(K727,RPM!$A$2:$D$62,3,FALSE)</f>
        <v>9</v>
      </c>
      <c r="P727">
        <f t="shared" si="105"/>
        <v>14.068069147058825</v>
      </c>
      <c r="Q727" cm="1">
        <f t="array" ref="Q727">_xlfn.XLOOKUP(O727,BSFC!$A$2:$A$24,_xlfn.XLOOKUP(K727,BSFC!$B$2:$O$2,BSFC!$B$2:$O$24,,-1),,-1)</f>
        <v>400</v>
      </c>
      <c r="R727">
        <f t="shared" si="106"/>
        <v>1.5631187941176472</v>
      </c>
      <c r="S727">
        <f t="shared" si="109"/>
        <v>5.0885143471997285E-4</v>
      </c>
      <c r="T727">
        <f t="shared" si="110"/>
        <v>0.20354057388798913</v>
      </c>
      <c r="U727">
        <f t="shared" si="111"/>
        <v>99.794195973481493</v>
      </c>
    </row>
    <row r="728" spans="1:21">
      <c r="A728">
        <f t="shared" si="107"/>
        <v>727</v>
      </c>
      <c r="B728">
        <f t="shared" si="103"/>
        <v>7.6796422662044161</v>
      </c>
      <c r="C728">
        <f>Specification!$G$29</f>
        <v>164.943378</v>
      </c>
      <c r="D728">
        <f>0.5*Specification!$K$4*Track!B728^2*Specification!$K$3*Specification!$K$2</f>
        <v>30.547484137357479</v>
      </c>
      <c r="E728">
        <v>0</v>
      </c>
      <c r="F728">
        <f>Specification!$C$23*9.81*SIN((E728*PI()/180))</f>
        <v>0</v>
      </c>
      <c r="G728" s="2">
        <f>IF(J728=1,VLOOKUP(K728,RPM!$E$2:$H$62,3,FALSE)-F728-E728-D728,IF(J728=2,VLOOKUP(K728,RPM!$H$2:$K$62,3,FALSE)-F728-E728-D728,IF(J728=3,VLOOKUP(K728,RPM!$K$2:$N$62,3,FALSE)-F728-E728-D728)))</f>
        <v>860.74014902614419</v>
      </c>
      <c r="H728" s="2">
        <f>IF(J728=1,Specification!$I$14,IF(J728=2,Specification!$I$15,IF(J728=3,Specification!$I$16)))</f>
        <v>580.58318951778165</v>
      </c>
      <c r="I728">
        <v>0</v>
      </c>
      <c r="J728">
        <v>2</v>
      </c>
      <c r="K728">
        <f>IF(J728=1,VLOOKUP(B728,RPM!$F$2:$H$62,3,TRUE),IF(J728=2,VLOOKUP(B728,RPM!$I$2:$K$62,3,TRUE),IF(J728=3,VLOOKUP(B728,RPM!$L$2:$N$62,3,TRUE))))</f>
        <v>3400</v>
      </c>
      <c r="L728">
        <f t="shared" si="108"/>
        <v>70.287126231926251</v>
      </c>
      <c r="M728">
        <f t="shared" si="104"/>
        <v>0</v>
      </c>
      <c r="N728">
        <f>VLOOKUP(K728,RPM!$A$2:$D$62,4,FALSE)</f>
        <v>18.865588235294119</v>
      </c>
      <c r="O728">
        <f>VLOOKUP(K728,RPM!$A$2:$D$62,3,FALSE)</f>
        <v>9</v>
      </c>
      <c r="P728">
        <f t="shared" si="105"/>
        <v>14.068069147058825</v>
      </c>
      <c r="Q728" cm="1">
        <f t="array" ref="Q728">_xlfn.XLOOKUP(O728,BSFC!$A$2:$A$24,_xlfn.XLOOKUP(K728,BSFC!$B$2:$O$2,BSFC!$B$2:$O$24,,-1),,-1)</f>
        <v>400</v>
      </c>
      <c r="R728">
        <f t="shared" si="106"/>
        <v>1.5631187941176472</v>
      </c>
      <c r="S728">
        <f t="shared" si="109"/>
        <v>5.0885143471997285E-4</v>
      </c>
      <c r="T728">
        <f t="shared" si="110"/>
        <v>0.20354057388798913</v>
      </c>
      <c r="U728">
        <f t="shared" si="111"/>
        <v>99.997736547369485</v>
      </c>
    </row>
    <row r="729" spans="1:21">
      <c r="A729">
        <f t="shared" si="107"/>
        <v>728</v>
      </c>
      <c r="B729">
        <f t="shared" si="103"/>
        <v>7.6796422662044161</v>
      </c>
      <c r="C729">
        <f>Specification!$G$29</f>
        <v>164.943378</v>
      </c>
      <c r="D729">
        <f>0.5*Specification!$K$4*Track!B729^2*Specification!$K$3*Specification!$K$2</f>
        <v>30.547484137357479</v>
      </c>
      <c r="E729">
        <v>0</v>
      </c>
      <c r="F729">
        <f>Specification!$C$23*9.81*SIN((E729*PI()/180))</f>
        <v>0</v>
      </c>
      <c r="G729" s="2">
        <f>IF(J729=1,VLOOKUP(K729,RPM!$E$2:$H$62,3,FALSE)-F729-E729-D729,IF(J729=2,VLOOKUP(K729,RPM!$H$2:$K$62,3,FALSE)-F729-E729-D729,IF(J729=3,VLOOKUP(K729,RPM!$K$2:$N$62,3,FALSE)-F729-E729-D729)))</f>
        <v>860.74014902614419</v>
      </c>
      <c r="H729" s="2">
        <f>IF(J729=1,Specification!$I$14,IF(J729=2,Specification!$I$15,IF(J729=3,Specification!$I$16)))</f>
        <v>580.58318951778165</v>
      </c>
      <c r="I729">
        <v>0</v>
      </c>
      <c r="J729">
        <v>2</v>
      </c>
      <c r="K729">
        <f>IF(J729=1,VLOOKUP(B729,RPM!$F$2:$H$62,3,TRUE),IF(J729=2,VLOOKUP(B729,RPM!$I$2:$K$62,3,TRUE),IF(J729=3,VLOOKUP(B729,RPM!$L$2:$N$62,3,TRUE))))</f>
        <v>3400</v>
      </c>
      <c r="L729">
        <f t="shared" si="108"/>
        <v>70.417340630636033</v>
      </c>
      <c r="M729">
        <f t="shared" si="104"/>
        <v>0</v>
      </c>
      <c r="N729">
        <f>VLOOKUP(K729,RPM!$A$2:$D$62,4,FALSE)</f>
        <v>18.865588235294119</v>
      </c>
      <c r="O729">
        <f>VLOOKUP(K729,RPM!$A$2:$D$62,3,FALSE)</f>
        <v>9</v>
      </c>
      <c r="P729">
        <f t="shared" si="105"/>
        <v>14.068069147058825</v>
      </c>
      <c r="Q729" cm="1">
        <f t="array" ref="Q729">_xlfn.XLOOKUP(O729,BSFC!$A$2:$A$24,_xlfn.XLOOKUP(K729,BSFC!$B$2:$O$2,BSFC!$B$2:$O$24,,-1),,-1)</f>
        <v>400</v>
      </c>
      <c r="R729">
        <f t="shared" si="106"/>
        <v>1.5631187941176472</v>
      </c>
      <c r="S729">
        <f t="shared" si="109"/>
        <v>5.0885143471997285E-4</v>
      </c>
      <c r="T729">
        <f t="shared" si="110"/>
        <v>0.20354057388798913</v>
      </c>
      <c r="U729">
        <f t="shared" si="111"/>
        <v>100.20127712125748</v>
      </c>
    </row>
    <row r="730" spans="1:21">
      <c r="A730">
        <f t="shared" si="107"/>
        <v>729</v>
      </c>
      <c r="B730">
        <f t="shared" si="103"/>
        <v>7.6796422662044161</v>
      </c>
      <c r="C730">
        <f>Specification!$G$29</f>
        <v>164.943378</v>
      </c>
      <c r="D730">
        <f>0.5*Specification!$K$4*Track!B730^2*Specification!$K$3*Specification!$K$2</f>
        <v>30.547484137357479</v>
      </c>
      <c r="E730">
        <v>0</v>
      </c>
      <c r="F730">
        <f>Specification!$C$23*9.81*SIN((E730*PI()/180))</f>
        <v>0</v>
      </c>
      <c r="G730" s="2">
        <f>IF(J730=1,VLOOKUP(K730,RPM!$E$2:$H$62,3,FALSE)-F730-E730-D730,IF(J730=2,VLOOKUP(K730,RPM!$H$2:$K$62,3,FALSE)-F730-E730-D730,IF(J730=3,VLOOKUP(K730,RPM!$K$2:$N$62,3,FALSE)-F730-E730-D730)))</f>
        <v>860.74014902614419</v>
      </c>
      <c r="H730" s="2">
        <f>IF(J730=1,Specification!$I$14,IF(J730=2,Specification!$I$15,IF(J730=3,Specification!$I$16)))</f>
        <v>580.58318951778165</v>
      </c>
      <c r="I730">
        <v>0</v>
      </c>
      <c r="J730">
        <v>2</v>
      </c>
      <c r="K730">
        <f>IF(J730=1,VLOOKUP(B730,RPM!$F$2:$H$62,3,TRUE),IF(J730=2,VLOOKUP(B730,RPM!$I$2:$K$62,3,TRUE),IF(J730=3,VLOOKUP(B730,RPM!$L$2:$N$62,3,TRUE))))</f>
        <v>3400</v>
      </c>
      <c r="L730">
        <f t="shared" si="108"/>
        <v>70.547555029345816</v>
      </c>
      <c r="M730">
        <f t="shared" si="104"/>
        <v>0</v>
      </c>
      <c r="N730">
        <f>VLOOKUP(K730,RPM!$A$2:$D$62,4,FALSE)</f>
        <v>18.865588235294119</v>
      </c>
      <c r="O730">
        <f>VLOOKUP(K730,RPM!$A$2:$D$62,3,FALSE)</f>
        <v>9</v>
      </c>
      <c r="P730">
        <f t="shared" si="105"/>
        <v>14.068069147058825</v>
      </c>
      <c r="Q730" cm="1">
        <f t="array" ref="Q730">_xlfn.XLOOKUP(O730,BSFC!$A$2:$A$24,_xlfn.XLOOKUP(K730,BSFC!$B$2:$O$2,BSFC!$B$2:$O$24,,-1),,-1)</f>
        <v>400</v>
      </c>
      <c r="R730">
        <f t="shared" si="106"/>
        <v>1.5631187941176472</v>
      </c>
      <c r="S730">
        <f t="shared" si="109"/>
        <v>5.0885143471997285E-4</v>
      </c>
      <c r="T730">
        <f t="shared" si="110"/>
        <v>0.20354057388798913</v>
      </c>
      <c r="U730">
        <f t="shared" si="111"/>
        <v>100.40481769514547</v>
      </c>
    </row>
    <row r="731" spans="1:21">
      <c r="A731">
        <f t="shared" si="107"/>
        <v>730</v>
      </c>
      <c r="B731">
        <f t="shared" si="103"/>
        <v>7.6796422662044161</v>
      </c>
      <c r="C731">
        <f>Specification!$G$29</f>
        <v>164.943378</v>
      </c>
      <c r="D731">
        <f>0.5*Specification!$K$4*Track!B731^2*Specification!$K$3*Specification!$K$2</f>
        <v>30.547484137357479</v>
      </c>
      <c r="E731">
        <v>0</v>
      </c>
      <c r="F731">
        <f>Specification!$C$23*9.81*SIN((E731*PI()/180))</f>
        <v>0</v>
      </c>
      <c r="G731" s="2">
        <f>IF(J731=1,VLOOKUP(K731,RPM!$E$2:$H$62,3,FALSE)-F731-E731-D731,IF(J731=2,VLOOKUP(K731,RPM!$H$2:$K$62,3,FALSE)-F731-E731-D731,IF(J731=3,VLOOKUP(K731,RPM!$K$2:$N$62,3,FALSE)-F731-E731-D731)))</f>
        <v>860.74014902614419</v>
      </c>
      <c r="H731" s="2">
        <f>IF(J731=1,Specification!$I$14,IF(J731=2,Specification!$I$15,IF(J731=3,Specification!$I$16)))</f>
        <v>580.58318951778165</v>
      </c>
      <c r="I731">
        <v>0</v>
      </c>
      <c r="J731">
        <v>2</v>
      </c>
      <c r="K731">
        <f>IF(J731=1,VLOOKUP(B731,RPM!$F$2:$H$62,3,TRUE),IF(J731=2,VLOOKUP(B731,RPM!$I$2:$K$62,3,TRUE),IF(J731=3,VLOOKUP(B731,RPM!$L$2:$N$62,3,TRUE))))</f>
        <v>3400</v>
      </c>
      <c r="L731">
        <f t="shared" si="108"/>
        <v>70.677769428055598</v>
      </c>
      <c r="M731">
        <f t="shared" si="104"/>
        <v>0</v>
      </c>
      <c r="N731">
        <f>VLOOKUP(K731,RPM!$A$2:$D$62,4,FALSE)</f>
        <v>18.865588235294119</v>
      </c>
      <c r="O731">
        <f>VLOOKUP(K731,RPM!$A$2:$D$62,3,FALSE)</f>
        <v>9</v>
      </c>
      <c r="P731">
        <f t="shared" si="105"/>
        <v>14.068069147058825</v>
      </c>
      <c r="Q731" cm="1">
        <f t="array" ref="Q731">_xlfn.XLOOKUP(O731,BSFC!$A$2:$A$24,_xlfn.XLOOKUP(K731,BSFC!$B$2:$O$2,BSFC!$B$2:$O$24,,-1),,-1)</f>
        <v>400</v>
      </c>
      <c r="R731">
        <f t="shared" si="106"/>
        <v>1.5631187941176472</v>
      </c>
      <c r="S731">
        <f t="shared" si="109"/>
        <v>5.0885143471997285E-4</v>
      </c>
      <c r="T731">
        <f t="shared" si="110"/>
        <v>0.20354057388798913</v>
      </c>
      <c r="U731">
        <f t="shared" si="111"/>
        <v>100.60835826903346</v>
      </c>
    </row>
    <row r="732" spans="1:21">
      <c r="A732">
        <f t="shared" si="107"/>
        <v>731</v>
      </c>
      <c r="B732">
        <f t="shared" si="103"/>
        <v>7.6796422662044161</v>
      </c>
      <c r="C732">
        <f>Specification!$G$29</f>
        <v>164.943378</v>
      </c>
      <c r="D732">
        <f>0.5*Specification!$K$4*Track!B732^2*Specification!$K$3*Specification!$K$2</f>
        <v>30.547484137357479</v>
      </c>
      <c r="E732">
        <v>0</v>
      </c>
      <c r="F732">
        <f>Specification!$C$23*9.81*SIN((E732*PI()/180))</f>
        <v>0</v>
      </c>
      <c r="G732" s="2">
        <f>IF(J732=1,VLOOKUP(K732,RPM!$E$2:$H$62,3,FALSE)-F732-E732-D732,IF(J732=2,VLOOKUP(K732,RPM!$H$2:$K$62,3,FALSE)-F732-E732-D732,IF(J732=3,VLOOKUP(K732,RPM!$K$2:$N$62,3,FALSE)-F732-E732-D732)))</f>
        <v>860.74014902614419</v>
      </c>
      <c r="H732" s="2">
        <f>IF(J732=1,Specification!$I$14,IF(J732=2,Specification!$I$15,IF(J732=3,Specification!$I$16)))</f>
        <v>580.58318951778165</v>
      </c>
      <c r="I732">
        <v>0</v>
      </c>
      <c r="J732">
        <v>2</v>
      </c>
      <c r="K732">
        <f>IF(J732=1,VLOOKUP(B732,RPM!$F$2:$H$62,3,TRUE),IF(J732=2,VLOOKUP(B732,RPM!$I$2:$K$62,3,TRUE),IF(J732=3,VLOOKUP(B732,RPM!$L$2:$N$62,3,TRUE))))</f>
        <v>3400</v>
      </c>
      <c r="L732">
        <f t="shared" si="108"/>
        <v>70.80798382676538</v>
      </c>
      <c r="M732">
        <f t="shared" si="104"/>
        <v>0</v>
      </c>
      <c r="N732">
        <f>VLOOKUP(K732,RPM!$A$2:$D$62,4,FALSE)</f>
        <v>18.865588235294119</v>
      </c>
      <c r="O732">
        <f>VLOOKUP(K732,RPM!$A$2:$D$62,3,FALSE)</f>
        <v>9</v>
      </c>
      <c r="P732">
        <f t="shared" si="105"/>
        <v>14.068069147058825</v>
      </c>
      <c r="Q732" cm="1">
        <f t="array" ref="Q732">_xlfn.XLOOKUP(O732,BSFC!$A$2:$A$24,_xlfn.XLOOKUP(K732,BSFC!$B$2:$O$2,BSFC!$B$2:$O$24,,-1),,-1)</f>
        <v>400</v>
      </c>
      <c r="R732">
        <f t="shared" si="106"/>
        <v>1.5631187941176472</v>
      </c>
      <c r="S732">
        <f t="shared" si="109"/>
        <v>5.0885143471997285E-4</v>
      </c>
      <c r="T732">
        <f t="shared" si="110"/>
        <v>0.20354057388798913</v>
      </c>
      <c r="U732">
        <f t="shared" si="111"/>
        <v>100.81189884292145</v>
      </c>
    </row>
    <row r="733" spans="1:21">
      <c r="A733">
        <f t="shared" si="107"/>
        <v>732</v>
      </c>
      <c r="B733">
        <f t="shared" si="103"/>
        <v>7.6796422662044161</v>
      </c>
      <c r="C733">
        <f>Specification!$G$29</f>
        <v>164.943378</v>
      </c>
      <c r="D733">
        <f>0.5*Specification!$K$4*Track!B733^2*Specification!$K$3*Specification!$K$2</f>
        <v>30.547484137357479</v>
      </c>
      <c r="E733">
        <v>0</v>
      </c>
      <c r="F733">
        <f>Specification!$C$23*9.81*SIN((E733*PI()/180))</f>
        <v>0</v>
      </c>
      <c r="G733" s="2">
        <f>IF(J733=1,VLOOKUP(K733,RPM!$E$2:$H$62,3,FALSE)-F733-E733-D733,IF(J733=2,VLOOKUP(K733,RPM!$H$2:$K$62,3,FALSE)-F733-E733-D733,IF(J733=3,VLOOKUP(K733,RPM!$K$2:$N$62,3,FALSE)-F733-E733-D733)))</f>
        <v>860.74014902614419</v>
      </c>
      <c r="H733" s="2">
        <f>IF(J733=1,Specification!$I$14,IF(J733=2,Specification!$I$15,IF(J733=3,Specification!$I$16)))</f>
        <v>580.58318951778165</v>
      </c>
      <c r="I733">
        <v>0</v>
      </c>
      <c r="J733">
        <v>2</v>
      </c>
      <c r="K733">
        <f>IF(J733=1,VLOOKUP(B733,RPM!$F$2:$H$62,3,TRUE),IF(J733=2,VLOOKUP(B733,RPM!$I$2:$K$62,3,TRUE),IF(J733=3,VLOOKUP(B733,RPM!$L$2:$N$62,3,TRUE))))</f>
        <v>3400</v>
      </c>
      <c r="L733">
        <f t="shared" si="108"/>
        <v>70.938198225475162</v>
      </c>
      <c r="M733">
        <f t="shared" si="104"/>
        <v>0</v>
      </c>
      <c r="N733">
        <f>VLOOKUP(K733,RPM!$A$2:$D$62,4,FALSE)</f>
        <v>18.865588235294119</v>
      </c>
      <c r="O733">
        <f>VLOOKUP(K733,RPM!$A$2:$D$62,3,FALSE)</f>
        <v>9</v>
      </c>
      <c r="P733">
        <f t="shared" si="105"/>
        <v>14.068069147058825</v>
      </c>
      <c r="Q733" cm="1">
        <f t="array" ref="Q733">_xlfn.XLOOKUP(O733,BSFC!$A$2:$A$24,_xlfn.XLOOKUP(K733,BSFC!$B$2:$O$2,BSFC!$B$2:$O$24,,-1),,-1)</f>
        <v>400</v>
      </c>
      <c r="R733">
        <f t="shared" si="106"/>
        <v>1.5631187941176472</v>
      </c>
      <c r="S733">
        <f t="shared" si="109"/>
        <v>5.0885143471997285E-4</v>
      </c>
      <c r="T733">
        <f t="shared" si="110"/>
        <v>0.20354057388798913</v>
      </c>
      <c r="U733">
        <f t="shared" si="111"/>
        <v>101.01543941680944</v>
      </c>
    </row>
    <row r="734" spans="1:21">
      <c r="A734">
        <f t="shared" si="107"/>
        <v>733</v>
      </c>
      <c r="B734">
        <f t="shared" si="103"/>
        <v>7.6796422662044161</v>
      </c>
      <c r="C734">
        <f>Specification!$G$29</f>
        <v>164.943378</v>
      </c>
      <c r="D734">
        <f>0.5*Specification!$K$4*Track!B734^2*Specification!$K$3*Specification!$K$2</f>
        <v>30.547484137357479</v>
      </c>
      <c r="E734">
        <v>0</v>
      </c>
      <c r="F734">
        <f>Specification!$C$23*9.81*SIN((E734*PI()/180))</f>
        <v>0</v>
      </c>
      <c r="G734" s="2">
        <f>IF(J734=1,VLOOKUP(K734,RPM!$E$2:$H$62,3,FALSE)-F734-E734-D734,IF(J734=2,VLOOKUP(K734,RPM!$H$2:$K$62,3,FALSE)-F734-E734-D734,IF(J734=3,VLOOKUP(K734,RPM!$K$2:$N$62,3,FALSE)-F734-E734-D734)))</f>
        <v>860.74014902614419</v>
      </c>
      <c r="H734" s="2">
        <f>IF(J734=1,Specification!$I$14,IF(J734=2,Specification!$I$15,IF(J734=3,Specification!$I$16)))</f>
        <v>580.58318951778165</v>
      </c>
      <c r="I734">
        <v>0</v>
      </c>
      <c r="J734">
        <v>2</v>
      </c>
      <c r="K734">
        <f>IF(J734=1,VLOOKUP(B734,RPM!$F$2:$H$62,3,TRUE),IF(J734=2,VLOOKUP(B734,RPM!$I$2:$K$62,3,TRUE),IF(J734=3,VLOOKUP(B734,RPM!$L$2:$N$62,3,TRUE))))</f>
        <v>3400</v>
      </c>
      <c r="L734">
        <f t="shared" si="108"/>
        <v>71.068412624184944</v>
      </c>
      <c r="M734">
        <f t="shared" si="104"/>
        <v>0</v>
      </c>
      <c r="N734">
        <f>VLOOKUP(K734,RPM!$A$2:$D$62,4,FALSE)</f>
        <v>18.865588235294119</v>
      </c>
      <c r="O734">
        <f>VLOOKUP(K734,RPM!$A$2:$D$62,3,FALSE)</f>
        <v>9</v>
      </c>
      <c r="P734">
        <f t="shared" si="105"/>
        <v>14.068069147058825</v>
      </c>
      <c r="Q734" cm="1">
        <f t="array" ref="Q734">_xlfn.XLOOKUP(O734,BSFC!$A$2:$A$24,_xlfn.XLOOKUP(K734,BSFC!$B$2:$O$2,BSFC!$B$2:$O$24,,-1),,-1)</f>
        <v>400</v>
      </c>
      <c r="R734">
        <f t="shared" si="106"/>
        <v>1.5631187941176472</v>
      </c>
      <c r="S734">
        <f t="shared" si="109"/>
        <v>5.0885143471997285E-4</v>
      </c>
      <c r="T734">
        <f t="shared" si="110"/>
        <v>0.20354057388798913</v>
      </c>
      <c r="U734">
        <f t="shared" si="111"/>
        <v>101.21897999069743</v>
      </c>
    </row>
    <row r="735" spans="1:21">
      <c r="A735">
        <f t="shared" si="107"/>
        <v>734</v>
      </c>
      <c r="B735">
        <f t="shared" si="103"/>
        <v>7.6796422662044161</v>
      </c>
      <c r="C735">
        <f>Specification!$G$29</f>
        <v>164.943378</v>
      </c>
      <c r="D735">
        <f>0.5*Specification!$K$4*Track!B735^2*Specification!$K$3*Specification!$K$2</f>
        <v>30.547484137357479</v>
      </c>
      <c r="E735">
        <v>0</v>
      </c>
      <c r="F735">
        <f>Specification!$C$23*9.81*SIN((E735*PI()/180))</f>
        <v>0</v>
      </c>
      <c r="G735" s="2">
        <f>IF(J735=1,VLOOKUP(K735,RPM!$E$2:$H$62,3,FALSE)-F735-E735-D735,IF(J735=2,VLOOKUP(K735,RPM!$H$2:$K$62,3,FALSE)-F735-E735-D735,IF(J735=3,VLOOKUP(K735,RPM!$K$2:$N$62,3,FALSE)-F735-E735-D735)))</f>
        <v>860.74014902614419</v>
      </c>
      <c r="H735" s="2">
        <f>IF(J735=1,Specification!$I$14,IF(J735=2,Specification!$I$15,IF(J735=3,Specification!$I$16)))</f>
        <v>580.58318951778165</v>
      </c>
      <c r="I735">
        <v>0</v>
      </c>
      <c r="J735">
        <v>2</v>
      </c>
      <c r="K735">
        <f>IF(J735=1,VLOOKUP(B735,RPM!$F$2:$H$62,3,TRUE),IF(J735=2,VLOOKUP(B735,RPM!$I$2:$K$62,3,TRUE),IF(J735=3,VLOOKUP(B735,RPM!$L$2:$N$62,3,TRUE))))</f>
        <v>3400</v>
      </c>
      <c r="L735">
        <f t="shared" si="108"/>
        <v>71.198627022894726</v>
      </c>
      <c r="M735">
        <f t="shared" si="104"/>
        <v>0</v>
      </c>
      <c r="N735">
        <f>VLOOKUP(K735,RPM!$A$2:$D$62,4,FALSE)</f>
        <v>18.865588235294119</v>
      </c>
      <c r="O735">
        <f>VLOOKUP(K735,RPM!$A$2:$D$62,3,FALSE)</f>
        <v>9</v>
      </c>
      <c r="P735">
        <f t="shared" si="105"/>
        <v>14.068069147058825</v>
      </c>
      <c r="Q735" cm="1">
        <f t="array" ref="Q735">_xlfn.XLOOKUP(O735,BSFC!$A$2:$A$24,_xlfn.XLOOKUP(K735,BSFC!$B$2:$O$2,BSFC!$B$2:$O$24,,-1),,-1)</f>
        <v>400</v>
      </c>
      <c r="R735">
        <f t="shared" si="106"/>
        <v>1.5631187941176472</v>
      </c>
      <c r="S735">
        <f t="shared" si="109"/>
        <v>5.0885143471997285E-4</v>
      </c>
      <c r="T735">
        <f t="shared" si="110"/>
        <v>0.20354057388798913</v>
      </c>
      <c r="U735">
        <f t="shared" si="111"/>
        <v>101.42252056458543</v>
      </c>
    </row>
    <row r="736" spans="1:21">
      <c r="A736">
        <f t="shared" si="107"/>
        <v>735</v>
      </c>
      <c r="B736">
        <f t="shared" si="103"/>
        <v>7.6796422662044161</v>
      </c>
      <c r="C736">
        <f>Specification!$G$29</f>
        <v>164.943378</v>
      </c>
      <c r="D736">
        <f>0.5*Specification!$K$4*Track!B736^2*Specification!$K$3*Specification!$K$2</f>
        <v>30.547484137357479</v>
      </c>
      <c r="E736">
        <v>0</v>
      </c>
      <c r="F736">
        <f>Specification!$C$23*9.81*SIN((E736*PI()/180))</f>
        <v>0</v>
      </c>
      <c r="G736" s="2">
        <f>IF(J736=1,VLOOKUP(K736,RPM!$E$2:$H$62,3,FALSE)-F736-E736-D736,IF(J736=2,VLOOKUP(K736,RPM!$H$2:$K$62,3,FALSE)-F736-E736-D736,IF(J736=3,VLOOKUP(K736,RPM!$K$2:$N$62,3,FALSE)-F736-E736-D736)))</f>
        <v>860.74014902614419</v>
      </c>
      <c r="H736" s="2">
        <f>IF(J736=1,Specification!$I$14,IF(J736=2,Specification!$I$15,IF(J736=3,Specification!$I$16)))</f>
        <v>580.58318951778165</v>
      </c>
      <c r="I736">
        <v>0</v>
      </c>
      <c r="J736">
        <v>2</v>
      </c>
      <c r="K736">
        <f>IF(J736=1,VLOOKUP(B736,RPM!$F$2:$H$62,3,TRUE),IF(J736=2,VLOOKUP(B736,RPM!$I$2:$K$62,3,TRUE),IF(J736=3,VLOOKUP(B736,RPM!$L$2:$N$62,3,TRUE))))</f>
        <v>3400</v>
      </c>
      <c r="L736">
        <f t="shared" si="108"/>
        <v>71.328841421604508</v>
      </c>
      <c r="M736">
        <f t="shared" si="104"/>
        <v>0</v>
      </c>
      <c r="N736">
        <f>VLOOKUP(K736,RPM!$A$2:$D$62,4,FALSE)</f>
        <v>18.865588235294119</v>
      </c>
      <c r="O736">
        <f>VLOOKUP(K736,RPM!$A$2:$D$62,3,FALSE)</f>
        <v>9</v>
      </c>
      <c r="P736">
        <f t="shared" si="105"/>
        <v>14.068069147058825</v>
      </c>
      <c r="Q736" cm="1">
        <f t="array" ref="Q736">_xlfn.XLOOKUP(O736,BSFC!$A$2:$A$24,_xlfn.XLOOKUP(K736,BSFC!$B$2:$O$2,BSFC!$B$2:$O$24,,-1),,-1)</f>
        <v>400</v>
      </c>
      <c r="R736">
        <f t="shared" si="106"/>
        <v>1.5631187941176472</v>
      </c>
      <c r="S736">
        <f t="shared" si="109"/>
        <v>5.0885143471997285E-4</v>
      </c>
      <c r="T736">
        <f t="shared" si="110"/>
        <v>0.20354057388798913</v>
      </c>
      <c r="U736">
        <f t="shared" si="111"/>
        <v>101.62606113847342</v>
      </c>
    </row>
    <row r="737" spans="1:21">
      <c r="A737">
        <f t="shared" si="107"/>
        <v>736</v>
      </c>
      <c r="B737">
        <f t="shared" si="103"/>
        <v>7.6796422662044161</v>
      </c>
      <c r="C737">
        <f>Specification!$G$29</f>
        <v>164.943378</v>
      </c>
      <c r="D737">
        <f>0.5*Specification!$K$4*Track!B737^2*Specification!$K$3*Specification!$K$2</f>
        <v>30.547484137357479</v>
      </c>
      <c r="E737">
        <v>0</v>
      </c>
      <c r="F737">
        <f>Specification!$C$23*9.81*SIN((E737*PI()/180))</f>
        <v>0</v>
      </c>
      <c r="G737" s="2">
        <f>IF(J737=1,VLOOKUP(K737,RPM!$E$2:$H$62,3,FALSE)-F737-E737-D737,IF(J737=2,VLOOKUP(K737,RPM!$H$2:$K$62,3,FALSE)-F737-E737-D737,IF(J737=3,VLOOKUP(K737,RPM!$K$2:$N$62,3,FALSE)-F737-E737-D737)))</f>
        <v>860.74014902614419</v>
      </c>
      <c r="H737" s="2">
        <f>IF(J737=1,Specification!$I$14,IF(J737=2,Specification!$I$15,IF(J737=3,Specification!$I$16)))</f>
        <v>580.58318951778165</v>
      </c>
      <c r="I737">
        <v>0</v>
      </c>
      <c r="J737">
        <v>2</v>
      </c>
      <c r="K737">
        <f>IF(J737=1,VLOOKUP(B737,RPM!$F$2:$H$62,3,TRUE),IF(J737=2,VLOOKUP(B737,RPM!$I$2:$K$62,3,TRUE),IF(J737=3,VLOOKUP(B737,RPM!$L$2:$N$62,3,TRUE))))</f>
        <v>3400</v>
      </c>
      <c r="L737">
        <f t="shared" si="108"/>
        <v>71.45905582031429</v>
      </c>
      <c r="M737">
        <f t="shared" si="104"/>
        <v>0</v>
      </c>
      <c r="N737">
        <f>VLOOKUP(K737,RPM!$A$2:$D$62,4,FALSE)</f>
        <v>18.865588235294119</v>
      </c>
      <c r="O737">
        <f>VLOOKUP(K737,RPM!$A$2:$D$62,3,FALSE)</f>
        <v>9</v>
      </c>
      <c r="P737">
        <f t="shared" si="105"/>
        <v>14.068069147058825</v>
      </c>
      <c r="Q737" cm="1">
        <f t="array" ref="Q737">_xlfn.XLOOKUP(O737,BSFC!$A$2:$A$24,_xlfn.XLOOKUP(K737,BSFC!$B$2:$O$2,BSFC!$B$2:$O$24,,-1),,-1)</f>
        <v>400</v>
      </c>
      <c r="R737">
        <f t="shared" si="106"/>
        <v>1.5631187941176472</v>
      </c>
      <c r="S737">
        <f t="shared" si="109"/>
        <v>5.0885143471997285E-4</v>
      </c>
      <c r="T737">
        <f t="shared" si="110"/>
        <v>0.20354057388798913</v>
      </c>
      <c r="U737">
        <f t="shared" si="111"/>
        <v>101.82960171236141</v>
      </c>
    </row>
    <row r="738" spans="1:21">
      <c r="A738">
        <f t="shared" si="107"/>
        <v>737</v>
      </c>
      <c r="B738">
        <f t="shared" si="103"/>
        <v>7.6796422662044161</v>
      </c>
      <c r="C738">
        <f>Specification!$G$29</f>
        <v>164.943378</v>
      </c>
      <c r="D738">
        <f>0.5*Specification!$K$4*Track!B738^2*Specification!$K$3*Specification!$K$2</f>
        <v>30.547484137357479</v>
      </c>
      <c r="E738">
        <v>0</v>
      </c>
      <c r="F738">
        <f>Specification!$C$23*9.81*SIN((E738*PI()/180))</f>
        <v>0</v>
      </c>
      <c r="G738" s="2">
        <f>IF(J738=1,VLOOKUP(K738,RPM!$E$2:$H$62,3,FALSE)-F738-E738-D738,IF(J738=2,VLOOKUP(K738,RPM!$H$2:$K$62,3,FALSE)-F738-E738-D738,IF(J738=3,VLOOKUP(K738,RPM!$K$2:$N$62,3,FALSE)-F738-E738-D738)))</f>
        <v>860.74014902614419</v>
      </c>
      <c r="H738" s="2">
        <f>IF(J738=1,Specification!$I$14,IF(J738=2,Specification!$I$15,IF(J738=3,Specification!$I$16)))</f>
        <v>580.58318951778165</v>
      </c>
      <c r="I738">
        <v>0</v>
      </c>
      <c r="J738">
        <v>2</v>
      </c>
      <c r="K738">
        <f>IF(J738=1,VLOOKUP(B738,RPM!$F$2:$H$62,3,TRUE),IF(J738=2,VLOOKUP(B738,RPM!$I$2:$K$62,3,TRUE),IF(J738=3,VLOOKUP(B738,RPM!$L$2:$N$62,3,TRUE))))</f>
        <v>3400</v>
      </c>
      <c r="L738">
        <f t="shared" si="108"/>
        <v>71.589270219024073</v>
      </c>
      <c r="M738">
        <f t="shared" si="104"/>
        <v>0</v>
      </c>
      <c r="N738">
        <f>VLOOKUP(K738,RPM!$A$2:$D$62,4,FALSE)</f>
        <v>18.865588235294119</v>
      </c>
      <c r="O738">
        <f>VLOOKUP(K738,RPM!$A$2:$D$62,3,FALSE)</f>
        <v>9</v>
      </c>
      <c r="P738">
        <f t="shared" si="105"/>
        <v>14.068069147058825</v>
      </c>
      <c r="Q738" cm="1">
        <f t="array" ref="Q738">_xlfn.XLOOKUP(O738,BSFC!$A$2:$A$24,_xlfn.XLOOKUP(K738,BSFC!$B$2:$O$2,BSFC!$B$2:$O$24,,-1),,-1)</f>
        <v>400</v>
      </c>
      <c r="R738">
        <f t="shared" si="106"/>
        <v>1.5631187941176472</v>
      </c>
      <c r="S738">
        <f t="shared" si="109"/>
        <v>5.0885143471997285E-4</v>
      </c>
      <c r="T738">
        <f t="shared" si="110"/>
        <v>0.20354057388798913</v>
      </c>
      <c r="U738">
        <f t="shared" si="111"/>
        <v>102.0331422862494</v>
      </c>
    </row>
    <row r="739" spans="1:21">
      <c r="A739">
        <f t="shared" si="107"/>
        <v>738</v>
      </c>
      <c r="B739">
        <f t="shared" si="103"/>
        <v>7.6796422662044161</v>
      </c>
      <c r="C739">
        <f>Specification!$G$29</f>
        <v>164.943378</v>
      </c>
      <c r="D739">
        <f>0.5*Specification!$K$4*Track!B739^2*Specification!$K$3*Specification!$K$2</f>
        <v>30.547484137357479</v>
      </c>
      <c r="E739">
        <v>0</v>
      </c>
      <c r="F739">
        <f>Specification!$C$23*9.81*SIN((E739*PI()/180))</f>
        <v>0</v>
      </c>
      <c r="G739" s="2">
        <f>IF(J739=1,VLOOKUP(K739,RPM!$E$2:$H$62,3,FALSE)-F739-E739-D739,IF(J739=2,VLOOKUP(K739,RPM!$H$2:$K$62,3,FALSE)-F739-E739-D739,IF(J739=3,VLOOKUP(K739,RPM!$K$2:$N$62,3,FALSE)-F739-E739-D739)))</f>
        <v>860.74014902614419</v>
      </c>
      <c r="H739" s="2">
        <f>IF(J739=1,Specification!$I$14,IF(J739=2,Specification!$I$15,IF(J739=3,Specification!$I$16)))</f>
        <v>580.58318951778165</v>
      </c>
      <c r="I739">
        <v>0</v>
      </c>
      <c r="J739">
        <v>2</v>
      </c>
      <c r="K739">
        <f>IF(J739=1,VLOOKUP(B739,RPM!$F$2:$H$62,3,TRUE),IF(J739=2,VLOOKUP(B739,RPM!$I$2:$K$62,3,TRUE),IF(J739=3,VLOOKUP(B739,RPM!$L$2:$N$62,3,TRUE))))</f>
        <v>3400</v>
      </c>
      <c r="L739">
        <f t="shared" si="108"/>
        <v>71.719484617733855</v>
      </c>
      <c r="M739">
        <f t="shared" si="104"/>
        <v>0</v>
      </c>
      <c r="N739">
        <f>VLOOKUP(K739,RPM!$A$2:$D$62,4,FALSE)</f>
        <v>18.865588235294119</v>
      </c>
      <c r="O739">
        <f>VLOOKUP(K739,RPM!$A$2:$D$62,3,FALSE)</f>
        <v>9</v>
      </c>
      <c r="P739">
        <f t="shared" si="105"/>
        <v>14.068069147058825</v>
      </c>
      <c r="Q739" cm="1">
        <f t="array" ref="Q739">_xlfn.XLOOKUP(O739,BSFC!$A$2:$A$24,_xlfn.XLOOKUP(K739,BSFC!$B$2:$O$2,BSFC!$B$2:$O$24,,-1),,-1)</f>
        <v>400</v>
      </c>
      <c r="R739">
        <f t="shared" si="106"/>
        <v>1.5631187941176472</v>
      </c>
      <c r="S739">
        <f t="shared" si="109"/>
        <v>5.0885143471997285E-4</v>
      </c>
      <c r="T739">
        <f t="shared" si="110"/>
        <v>0.20354057388798913</v>
      </c>
      <c r="U739">
        <f t="shared" si="111"/>
        <v>102.23668286013739</v>
      </c>
    </row>
    <row r="740" spans="1:21">
      <c r="A740">
        <f t="shared" si="107"/>
        <v>739</v>
      </c>
      <c r="B740">
        <f t="shared" si="103"/>
        <v>7.6796422662044161</v>
      </c>
      <c r="C740">
        <f>Specification!$G$29</f>
        <v>164.943378</v>
      </c>
      <c r="D740">
        <f>0.5*Specification!$K$4*Track!B740^2*Specification!$K$3*Specification!$K$2</f>
        <v>30.547484137357479</v>
      </c>
      <c r="E740">
        <v>0</v>
      </c>
      <c r="F740">
        <f>Specification!$C$23*9.81*SIN((E740*PI()/180))</f>
        <v>0</v>
      </c>
      <c r="G740" s="2">
        <f>IF(J740=1,VLOOKUP(K740,RPM!$E$2:$H$62,3,FALSE)-F740-E740-D740,IF(J740=2,VLOOKUP(K740,RPM!$H$2:$K$62,3,FALSE)-F740-E740-D740,IF(J740=3,VLOOKUP(K740,RPM!$K$2:$N$62,3,FALSE)-F740-E740-D740)))</f>
        <v>860.74014902614419</v>
      </c>
      <c r="H740" s="2">
        <f>IF(J740=1,Specification!$I$14,IF(J740=2,Specification!$I$15,IF(J740=3,Specification!$I$16)))</f>
        <v>580.58318951778165</v>
      </c>
      <c r="I740">
        <v>0</v>
      </c>
      <c r="J740">
        <v>2</v>
      </c>
      <c r="K740">
        <f>IF(J740=1,VLOOKUP(B740,RPM!$F$2:$H$62,3,TRUE),IF(J740=2,VLOOKUP(B740,RPM!$I$2:$K$62,3,TRUE),IF(J740=3,VLOOKUP(B740,RPM!$L$2:$N$62,3,TRUE))))</f>
        <v>3400</v>
      </c>
      <c r="L740">
        <f t="shared" si="108"/>
        <v>71.849699016443637</v>
      </c>
      <c r="M740">
        <f t="shared" si="104"/>
        <v>0</v>
      </c>
      <c r="N740">
        <f>VLOOKUP(K740,RPM!$A$2:$D$62,4,FALSE)</f>
        <v>18.865588235294119</v>
      </c>
      <c r="O740">
        <f>VLOOKUP(K740,RPM!$A$2:$D$62,3,FALSE)</f>
        <v>9</v>
      </c>
      <c r="P740">
        <f t="shared" si="105"/>
        <v>14.068069147058825</v>
      </c>
      <c r="Q740" cm="1">
        <f t="array" ref="Q740">_xlfn.XLOOKUP(O740,BSFC!$A$2:$A$24,_xlfn.XLOOKUP(K740,BSFC!$B$2:$O$2,BSFC!$B$2:$O$24,,-1),,-1)</f>
        <v>400</v>
      </c>
      <c r="R740">
        <f t="shared" si="106"/>
        <v>1.5631187941176472</v>
      </c>
      <c r="S740">
        <f t="shared" si="109"/>
        <v>5.0885143471997285E-4</v>
      </c>
      <c r="T740">
        <f t="shared" si="110"/>
        <v>0.20354057388798913</v>
      </c>
      <c r="U740">
        <f t="shared" si="111"/>
        <v>102.44022343402538</v>
      </c>
    </row>
    <row r="741" spans="1:21">
      <c r="A741">
        <f t="shared" si="107"/>
        <v>740</v>
      </c>
      <c r="B741">
        <f t="shared" si="103"/>
        <v>7.6796422662044161</v>
      </c>
      <c r="C741">
        <f>Specification!$G$29</f>
        <v>164.943378</v>
      </c>
      <c r="D741">
        <f>0.5*Specification!$K$4*Track!B741^2*Specification!$K$3*Specification!$K$2</f>
        <v>30.547484137357479</v>
      </c>
      <c r="E741">
        <v>0</v>
      </c>
      <c r="F741">
        <f>Specification!$C$23*9.81*SIN((E741*PI()/180))</f>
        <v>0</v>
      </c>
      <c r="G741" s="2">
        <f>IF(J741=1,VLOOKUP(K741,RPM!$E$2:$H$62,3,FALSE)-F741-E741-D741,IF(J741=2,VLOOKUP(K741,RPM!$H$2:$K$62,3,FALSE)-F741-E741-D741,IF(J741=3,VLOOKUP(K741,RPM!$K$2:$N$62,3,FALSE)-F741-E741-D741)))</f>
        <v>860.74014902614419</v>
      </c>
      <c r="H741" s="2">
        <f>IF(J741=1,Specification!$I$14,IF(J741=2,Specification!$I$15,IF(J741=3,Specification!$I$16)))</f>
        <v>580.58318951778165</v>
      </c>
      <c r="I741">
        <v>0</v>
      </c>
      <c r="J741">
        <v>2</v>
      </c>
      <c r="K741">
        <f>IF(J741=1,VLOOKUP(B741,RPM!$F$2:$H$62,3,TRUE),IF(J741=2,VLOOKUP(B741,RPM!$I$2:$K$62,3,TRUE),IF(J741=3,VLOOKUP(B741,RPM!$L$2:$N$62,3,TRUE))))</f>
        <v>3400</v>
      </c>
      <c r="L741">
        <f t="shared" si="108"/>
        <v>71.979913415153419</v>
      </c>
      <c r="M741">
        <f t="shared" si="104"/>
        <v>0</v>
      </c>
      <c r="N741">
        <f>VLOOKUP(K741,RPM!$A$2:$D$62,4,FALSE)</f>
        <v>18.865588235294119</v>
      </c>
      <c r="O741">
        <f>VLOOKUP(K741,RPM!$A$2:$D$62,3,FALSE)</f>
        <v>9</v>
      </c>
      <c r="P741">
        <f t="shared" si="105"/>
        <v>14.068069147058825</v>
      </c>
      <c r="Q741" cm="1">
        <f t="array" ref="Q741">_xlfn.XLOOKUP(O741,BSFC!$A$2:$A$24,_xlfn.XLOOKUP(K741,BSFC!$B$2:$O$2,BSFC!$B$2:$O$24,,-1),,-1)</f>
        <v>400</v>
      </c>
      <c r="R741">
        <f t="shared" si="106"/>
        <v>1.5631187941176472</v>
      </c>
      <c r="S741">
        <f t="shared" si="109"/>
        <v>5.0885143471997285E-4</v>
      </c>
      <c r="T741">
        <f t="shared" si="110"/>
        <v>0.20354057388798913</v>
      </c>
      <c r="U741">
        <f t="shared" si="111"/>
        <v>102.64376400791338</v>
      </c>
    </row>
    <row r="742" spans="1:21">
      <c r="A742">
        <f t="shared" si="107"/>
        <v>741</v>
      </c>
      <c r="B742">
        <f t="shared" si="103"/>
        <v>7.6796422662044161</v>
      </c>
      <c r="C742">
        <f>Specification!$G$29</f>
        <v>164.943378</v>
      </c>
      <c r="D742">
        <f>0.5*Specification!$K$4*Track!B742^2*Specification!$K$3*Specification!$K$2</f>
        <v>30.547484137357479</v>
      </c>
      <c r="E742">
        <v>0</v>
      </c>
      <c r="F742">
        <f>Specification!$C$23*9.81*SIN((E742*PI()/180))</f>
        <v>0</v>
      </c>
      <c r="G742" s="2">
        <f>IF(J742=1,VLOOKUP(K742,RPM!$E$2:$H$62,3,FALSE)-F742-E742-D742,IF(J742=2,VLOOKUP(K742,RPM!$H$2:$K$62,3,FALSE)-F742-E742-D742,IF(J742=3,VLOOKUP(K742,RPM!$K$2:$N$62,3,FALSE)-F742-E742-D742)))</f>
        <v>860.74014902614419</v>
      </c>
      <c r="H742" s="2">
        <f>IF(J742=1,Specification!$I$14,IF(J742=2,Specification!$I$15,IF(J742=3,Specification!$I$16)))</f>
        <v>580.58318951778165</v>
      </c>
      <c r="I742">
        <v>0</v>
      </c>
      <c r="J742">
        <v>2</v>
      </c>
      <c r="K742">
        <f>IF(J742=1,VLOOKUP(B742,RPM!$F$2:$H$62,3,TRUE),IF(J742=2,VLOOKUP(B742,RPM!$I$2:$K$62,3,TRUE),IF(J742=3,VLOOKUP(B742,RPM!$L$2:$N$62,3,TRUE))))</f>
        <v>3400</v>
      </c>
      <c r="L742">
        <f t="shared" si="108"/>
        <v>72.110127813863201</v>
      </c>
      <c r="M742">
        <f t="shared" si="104"/>
        <v>0</v>
      </c>
      <c r="N742">
        <f>VLOOKUP(K742,RPM!$A$2:$D$62,4,FALSE)</f>
        <v>18.865588235294119</v>
      </c>
      <c r="O742">
        <f>VLOOKUP(K742,RPM!$A$2:$D$62,3,FALSE)</f>
        <v>9</v>
      </c>
      <c r="P742">
        <f t="shared" si="105"/>
        <v>14.068069147058825</v>
      </c>
      <c r="Q742" cm="1">
        <f t="array" ref="Q742">_xlfn.XLOOKUP(O742,BSFC!$A$2:$A$24,_xlfn.XLOOKUP(K742,BSFC!$B$2:$O$2,BSFC!$B$2:$O$24,,-1),,-1)</f>
        <v>400</v>
      </c>
      <c r="R742">
        <f t="shared" si="106"/>
        <v>1.5631187941176472</v>
      </c>
      <c r="S742">
        <f t="shared" si="109"/>
        <v>5.0885143471997285E-4</v>
      </c>
      <c r="T742">
        <f t="shared" si="110"/>
        <v>0.20354057388798913</v>
      </c>
      <c r="U742">
        <f t="shared" si="111"/>
        <v>102.84730458180137</v>
      </c>
    </row>
    <row r="743" spans="1:21">
      <c r="A743">
        <f t="shared" si="107"/>
        <v>742</v>
      </c>
      <c r="B743">
        <f t="shared" si="103"/>
        <v>7.6796422662044161</v>
      </c>
      <c r="C743">
        <f>Specification!$G$29</f>
        <v>164.943378</v>
      </c>
      <c r="D743">
        <f>0.5*Specification!$K$4*Track!B743^2*Specification!$K$3*Specification!$K$2</f>
        <v>30.547484137357479</v>
      </c>
      <c r="E743">
        <v>0</v>
      </c>
      <c r="F743">
        <f>Specification!$C$23*9.81*SIN((E743*PI()/180))</f>
        <v>0</v>
      </c>
      <c r="G743" s="2">
        <f>IF(J743=1,VLOOKUP(K743,RPM!$E$2:$H$62,3,FALSE)-F743-E743-D743,IF(J743=2,VLOOKUP(K743,RPM!$H$2:$K$62,3,FALSE)-F743-E743-D743,IF(J743=3,VLOOKUP(K743,RPM!$K$2:$N$62,3,FALSE)-F743-E743-D743)))</f>
        <v>860.74014902614419</v>
      </c>
      <c r="H743" s="2">
        <f>IF(J743=1,Specification!$I$14,IF(J743=2,Specification!$I$15,IF(J743=3,Specification!$I$16)))</f>
        <v>580.58318951778165</v>
      </c>
      <c r="I743">
        <v>0</v>
      </c>
      <c r="J743">
        <v>2</v>
      </c>
      <c r="K743">
        <f>IF(J743=1,VLOOKUP(B743,RPM!$F$2:$H$62,3,TRUE),IF(J743=2,VLOOKUP(B743,RPM!$I$2:$K$62,3,TRUE),IF(J743=3,VLOOKUP(B743,RPM!$L$2:$N$62,3,TRUE))))</f>
        <v>3400</v>
      </c>
      <c r="L743">
        <f t="shared" si="108"/>
        <v>72.240342212572983</v>
      </c>
      <c r="M743">
        <f t="shared" si="104"/>
        <v>0</v>
      </c>
      <c r="N743">
        <f>VLOOKUP(K743,RPM!$A$2:$D$62,4,FALSE)</f>
        <v>18.865588235294119</v>
      </c>
      <c r="O743">
        <f>VLOOKUP(K743,RPM!$A$2:$D$62,3,FALSE)</f>
        <v>9</v>
      </c>
      <c r="P743">
        <f t="shared" si="105"/>
        <v>14.068069147058825</v>
      </c>
      <c r="Q743" cm="1">
        <f t="array" ref="Q743">_xlfn.XLOOKUP(O743,BSFC!$A$2:$A$24,_xlfn.XLOOKUP(K743,BSFC!$B$2:$O$2,BSFC!$B$2:$O$24,,-1),,-1)</f>
        <v>400</v>
      </c>
      <c r="R743">
        <f t="shared" si="106"/>
        <v>1.5631187941176472</v>
      </c>
      <c r="S743">
        <f t="shared" si="109"/>
        <v>5.0885143471997285E-4</v>
      </c>
      <c r="T743">
        <f t="shared" si="110"/>
        <v>0.20354057388798913</v>
      </c>
      <c r="U743">
        <f t="shared" si="111"/>
        <v>103.05084515568936</v>
      </c>
    </row>
    <row r="744" spans="1:21">
      <c r="A744">
        <f t="shared" si="107"/>
        <v>743</v>
      </c>
      <c r="B744">
        <f t="shared" si="103"/>
        <v>7.6796422662044161</v>
      </c>
      <c r="C744">
        <f>Specification!$G$29</f>
        <v>164.943378</v>
      </c>
      <c r="D744">
        <f>0.5*Specification!$K$4*Track!B744^2*Specification!$K$3*Specification!$K$2</f>
        <v>30.547484137357479</v>
      </c>
      <c r="E744">
        <v>0</v>
      </c>
      <c r="F744">
        <f>Specification!$C$23*9.81*SIN((E744*PI()/180))</f>
        <v>0</v>
      </c>
      <c r="G744" s="2">
        <f>IF(J744=1,VLOOKUP(K744,RPM!$E$2:$H$62,3,FALSE)-F744-E744-D744,IF(J744=2,VLOOKUP(K744,RPM!$H$2:$K$62,3,FALSE)-F744-E744-D744,IF(J744=3,VLOOKUP(K744,RPM!$K$2:$N$62,3,FALSE)-F744-E744-D744)))</f>
        <v>860.74014902614419</v>
      </c>
      <c r="H744" s="2">
        <f>IF(J744=1,Specification!$I$14,IF(J744=2,Specification!$I$15,IF(J744=3,Specification!$I$16)))</f>
        <v>580.58318951778165</v>
      </c>
      <c r="I744">
        <v>0</v>
      </c>
      <c r="J744">
        <v>2</v>
      </c>
      <c r="K744">
        <f>IF(J744=1,VLOOKUP(B744,RPM!$F$2:$H$62,3,TRUE),IF(J744=2,VLOOKUP(B744,RPM!$I$2:$K$62,3,TRUE),IF(J744=3,VLOOKUP(B744,RPM!$L$2:$N$62,3,TRUE))))</f>
        <v>3400</v>
      </c>
      <c r="L744">
        <f t="shared" si="108"/>
        <v>72.370556611282765</v>
      </c>
      <c r="M744">
        <f t="shared" si="104"/>
        <v>0</v>
      </c>
      <c r="N744">
        <f>VLOOKUP(K744,RPM!$A$2:$D$62,4,FALSE)</f>
        <v>18.865588235294119</v>
      </c>
      <c r="O744">
        <f>VLOOKUP(K744,RPM!$A$2:$D$62,3,FALSE)</f>
        <v>9</v>
      </c>
      <c r="P744">
        <f t="shared" si="105"/>
        <v>14.068069147058825</v>
      </c>
      <c r="Q744" cm="1">
        <f t="array" ref="Q744">_xlfn.XLOOKUP(O744,BSFC!$A$2:$A$24,_xlfn.XLOOKUP(K744,BSFC!$B$2:$O$2,BSFC!$B$2:$O$24,,-1),,-1)</f>
        <v>400</v>
      </c>
      <c r="R744">
        <f t="shared" si="106"/>
        <v>1.5631187941176472</v>
      </c>
      <c r="S744">
        <f t="shared" si="109"/>
        <v>5.0885143471997285E-4</v>
      </c>
      <c r="T744">
        <f t="shared" si="110"/>
        <v>0.20354057388798913</v>
      </c>
      <c r="U744">
        <f t="shared" si="111"/>
        <v>103.25438572957735</v>
      </c>
    </row>
    <row r="745" spans="1:21">
      <c r="A745">
        <f t="shared" si="107"/>
        <v>744</v>
      </c>
      <c r="B745">
        <f t="shared" si="103"/>
        <v>7.6796422662044161</v>
      </c>
      <c r="C745">
        <f>Specification!$G$29</f>
        <v>164.943378</v>
      </c>
      <c r="D745">
        <f>0.5*Specification!$K$4*Track!B745^2*Specification!$K$3*Specification!$K$2</f>
        <v>30.547484137357479</v>
      </c>
      <c r="E745">
        <v>0</v>
      </c>
      <c r="F745">
        <f>Specification!$C$23*9.81*SIN((E745*PI()/180))</f>
        <v>0</v>
      </c>
      <c r="G745" s="2">
        <f>IF(J745=1,VLOOKUP(K745,RPM!$E$2:$H$62,3,FALSE)-F745-E745-D745,IF(J745=2,VLOOKUP(K745,RPM!$H$2:$K$62,3,FALSE)-F745-E745-D745,IF(J745=3,VLOOKUP(K745,RPM!$K$2:$N$62,3,FALSE)-F745-E745-D745)))</f>
        <v>860.74014902614419</v>
      </c>
      <c r="H745" s="2">
        <f>IF(J745=1,Specification!$I$14,IF(J745=2,Specification!$I$15,IF(J745=3,Specification!$I$16)))</f>
        <v>580.58318951778165</v>
      </c>
      <c r="I745">
        <v>0</v>
      </c>
      <c r="J745">
        <v>2</v>
      </c>
      <c r="K745">
        <f>IF(J745=1,VLOOKUP(B745,RPM!$F$2:$H$62,3,TRUE),IF(J745=2,VLOOKUP(B745,RPM!$I$2:$K$62,3,TRUE),IF(J745=3,VLOOKUP(B745,RPM!$L$2:$N$62,3,TRUE))))</f>
        <v>3400</v>
      </c>
      <c r="L745">
        <f t="shared" si="108"/>
        <v>72.500771009992548</v>
      </c>
      <c r="M745">
        <f t="shared" si="104"/>
        <v>0</v>
      </c>
      <c r="N745">
        <f>VLOOKUP(K745,RPM!$A$2:$D$62,4,FALSE)</f>
        <v>18.865588235294119</v>
      </c>
      <c r="O745">
        <f>VLOOKUP(K745,RPM!$A$2:$D$62,3,FALSE)</f>
        <v>9</v>
      </c>
      <c r="P745">
        <f t="shared" si="105"/>
        <v>14.068069147058825</v>
      </c>
      <c r="Q745" cm="1">
        <f t="array" ref="Q745">_xlfn.XLOOKUP(O745,BSFC!$A$2:$A$24,_xlfn.XLOOKUP(K745,BSFC!$B$2:$O$2,BSFC!$B$2:$O$24,,-1),,-1)</f>
        <v>400</v>
      </c>
      <c r="R745">
        <f t="shared" si="106"/>
        <v>1.5631187941176472</v>
      </c>
      <c r="S745">
        <f t="shared" si="109"/>
        <v>5.0885143471997285E-4</v>
      </c>
      <c r="T745">
        <f t="shared" si="110"/>
        <v>0.20354057388798913</v>
      </c>
      <c r="U745">
        <f t="shared" si="111"/>
        <v>103.45792630346534</v>
      </c>
    </row>
    <row r="746" spans="1:21">
      <c r="A746">
        <f t="shared" si="107"/>
        <v>745</v>
      </c>
      <c r="B746">
        <f t="shared" si="103"/>
        <v>7.6796422662044161</v>
      </c>
      <c r="C746">
        <f>Specification!$G$29</f>
        <v>164.943378</v>
      </c>
      <c r="D746">
        <f>0.5*Specification!$K$4*Track!B746^2*Specification!$K$3*Specification!$K$2</f>
        <v>30.547484137357479</v>
      </c>
      <c r="E746">
        <v>0</v>
      </c>
      <c r="F746">
        <f>Specification!$C$23*9.81*SIN((E746*PI()/180))</f>
        <v>0</v>
      </c>
      <c r="G746" s="2">
        <f>IF(J746=1,VLOOKUP(K746,RPM!$E$2:$H$62,3,FALSE)-F746-E746-D746,IF(J746=2,VLOOKUP(K746,RPM!$H$2:$K$62,3,FALSE)-F746-E746-D746,IF(J746=3,VLOOKUP(K746,RPM!$K$2:$N$62,3,FALSE)-F746-E746-D746)))</f>
        <v>860.74014902614419</v>
      </c>
      <c r="H746" s="2">
        <f>IF(J746=1,Specification!$I$14,IF(J746=2,Specification!$I$15,IF(J746=3,Specification!$I$16)))</f>
        <v>580.58318951778165</v>
      </c>
      <c r="I746">
        <v>0</v>
      </c>
      <c r="J746">
        <v>2</v>
      </c>
      <c r="K746">
        <f>IF(J746=1,VLOOKUP(B746,RPM!$F$2:$H$62,3,TRUE),IF(J746=2,VLOOKUP(B746,RPM!$I$2:$K$62,3,TRUE),IF(J746=3,VLOOKUP(B746,RPM!$L$2:$N$62,3,TRUE))))</f>
        <v>3400</v>
      </c>
      <c r="L746">
        <f t="shared" si="108"/>
        <v>72.63098540870233</v>
      </c>
      <c r="M746">
        <f t="shared" si="104"/>
        <v>0</v>
      </c>
      <c r="N746">
        <f>VLOOKUP(K746,RPM!$A$2:$D$62,4,FALSE)</f>
        <v>18.865588235294119</v>
      </c>
      <c r="O746">
        <f>VLOOKUP(K746,RPM!$A$2:$D$62,3,FALSE)</f>
        <v>9</v>
      </c>
      <c r="P746">
        <f t="shared" si="105"/>
        <v>14.068069147058825</v>
      </c>
      <c r="Q746" cm="1">
        <f t="array" ref="Q746">_xlfn.XLOOKUP(O746,BSFC!$A$2:$A$24,_xlfn.XLOOKUP(K746,BSFC!$B$2:$O$2,BSFC!$B$2:$O$24,,-1),,-1)</f>
        <v>400</v>
      </c>
      <c r="R746">
        <f t="shared" si="106"/>
        <v>1.5631187941176472</v>
      </c>
      <c r="S746">
        <f t="shared" si="109"/>
        <v>5.0885143471997285E-4</v>
      </c>
      <c r="T746">
        <f t="shared" si="110"/>
        <v>0.20354057388798913</v>
      </c>
      <c r="U746">
        <f t="shared" si="111"/>
        <v>103.66146687735333</v>
      </c>
    </row>
    <row r="747" spans="1:21">
      <c r="A747">
        <f t="shared" si="107"/>
        <v>746</v>
      </c>
      <c r="B747">
        <f t="shared" si="103"/>
        <v>7.6796422662044161</v>
      </c>
      <c r="C747">
        <f>Specification!$G$29</f>
        <v>164.943378</v>
      </c>
      <c r="D747">
        <f>0.5*Specification!$K$4*Track!B747^2*Specification!$K$3*Specification!$K$2</f>
        <v>30.547484137357479</v>
      </c>
      <c r="E747">
        <v>0</v>
      </c>
      <c r="F747">
        <f>Specification!$C$23*9.81*SIN((E747*PI()/180))</f>
        <v>0</v>
      </c>
      <c r="G747" s="2">
        <f>IF(J747=1,VLOOKUP(K747,RPM!$E$2:$H$62,3,FALSE)-F747-E747-D747,IF(J747=2,VLOOKUP(K747,RPM!$H$2:$K$62,3,FALSE)-F747-E747-D747,IF(J747=3,VLOOKUP(K747,RPM!$K$2:$N$62,3,FALSE)-F747-E747-D747)))</f>
        <v>860.74014902614419</v>
      </c>
      <c r="H747" s="2">
        <f>IF(J747=1,Specification!$I$14,IF(J747=2,Specification!$I$15,IF(J747=3,Specification!$I$16)))</f>
        <v>580.58318951778165</v>
      </c>
      <c r="I747">
        <v>0</v>
      </c>
      <c r="J747">
        <v>2</v>
      </c>
      <c r="K747">
        <f>IF(J747=1,VLOOKUP(B747,RPM!$F$2:$H$62,3,TRUE),IF(J747=2,VLOOKUP(B747,RPM!$I$2:$K$62,3,TRUE),IF(J747=3,VLOOKUP(B747,RPM!$L$2:$N$62,3,TRUE))))</f>
        <v>3400</v>
      </c>
      <c r="L747">
        <f t="shared" si="108"/>
        <v>72.761199807412112</v>
      </c>
      <c r="M747">
        <f t="shared" si="104"/>
        <v>0</v>
      </c>
      <c r="N747">
        <f>VLOOKUP(K747,RPM!$A$2:$D$62,4,FALSE)</f>
        <v>18.865588235294119</v>
      </c>
      <c r="O747">
        <f>VLOOKUP(K747,RPM!$A$2:$D$62,3,FALSE)</f>
        <v>9</v>
      </c>
      <c r="P747">
        <f t="shared" si="105"/>
        <v>14.068069147058825</v>
      </c>
      <c r="Q747" cm="1">
        <f t="array" ref="Q747">_xlfn.XLOOKUP(O747,BSFC!$A$2:$A$24,_xlfn.XLOOKUP(K747,BSFC!$B$2:$O$2,BSFC!$B$2:$O$24,,-1),,-1)</f>
        <v>400</v>
      </c>
      <c r="R747">
        <f t="shared" si="106"/>
        <v>1.5631187941176472</v>
      </c>
      <c r="S747">
        <f t="shared" si="109"/>
        <v>5.0885143471997285E-4</v>
      </c>
      <c r="T747">
        <f t="shared" si="110"/>
        <v>0.20354057388798913</v>
      </c>
      <c r="U747">
        <f t="shared" si="111"/>
        <v>103.86500745124133</v>
      </c>
    </row>
    <row r="748" spans="1:21">
      <c r="A748">
        <f t="shared" si="107"/>
        <v>747</v>
      </c>
      <c r="B748">
        <f t="shared" si="103"/>
        <v>7.6796422662044161</v>
      </c>
      <c r="C748">
        <f>Specification!$G$29</f>
        <v>164.943378</v>
      </c>
      <c r="D748">
        <f>0.5*Specification!$K$4*Track!B748^2*Specification!$K$3*Specification!$K$2</f>
        <v>30.547484137357479</v>
      </c>
      <c r="E748">
        <v>0</v>
      </c>
      <c r="F748">
        <f>Specification!$C$23*9.81*SIN((E748*PI()/180))</f>
        <v>0</v>
      </c>
      <c r="G748" s="2">
        <f>IF(J748=1,VLOOKUP(K748,RPM!$E$2:$H$62,3,FALSE)-F748-E748-D748,IF(J748=2,VLOOKUP(K748,RPM!$H$2:$K$62,3,FALSE)-F748-E748-D748,IF(J748=3,VLOOKUP(K748,RPM!$K$2:$N$62,3,FALSE)-F748-E748-D748)))</f>
        <v>860.74014902614419</v>
      </c>
      <c r="H748" s="2">
        <f>IF(J748=1,Specification!$I$14,IF(J748=2,Specification!$I$15,IF(J748=3,Specification!$I$16)))</f>
        <v>580.58318951778165</v>
      </c>
      <c r="I748">
        <v>0</v>
      </c>
      <c r="J748">
        <v>2</v>
      </c>
      <c r="K748">
        <f>IF(J748=1,VLOOKUP(B748,RPM!$F$2:$H$62,3,TRUE),IF(J748=2,VLOOKUP(B748,RPM!$I$2:$K$62,3,TRUE),IF(J748=3,VLOOKUP(B748,RPM!$L$2:$N$62,3,TRUE))))</f>
        <v>3400</v>
      </c>
      <c r="L748">
        <f t="shared" si="108"/>
        <v>72.891414206121894</v>
      </c>
      <c r="M748">
        <f t="shared" si="104"/>
        <v>0</v>
      </c>
      <c r="N748">
        <f>VLOOKUP(K748,RPM!$A$2:$D$62,4,FALSE)</f>
        <v>18.865588235294119</v>
      </c>
      <c r="O748">
        <f>VLOOKUP(K748,RPM!$A$2:$D$62,3,FALSE)</f>
        <v>9</v>
      </c>
      <c r="P748">
        <f t="shared" si="105"/>
        <v>14.068069147058825</v>
      </c>
      <c r="Q748" cm="1">
        <f t="array" ref="Q748">_xlfn.XLOOKUP(O748,BSFC!$A$2:$A$24,_xlfn.XLOOKUP(K748,BSFC!$B$2:$O$2,BSFC!$B$2:$O$24,,-1),,-1)</f>
        <v>400</v>
      </c>
      <c r="R748">
        <f t="shared" si="106"/>
        <v>1.5631187941176472</v>
      </c>
      <c r="S748">
        <f t="shared" si="109"/>
        <v>5.0885143471997285E-4</v>
      </c>
      <c r="T748">
        <f t="shared" si="110"/>
        <v>0.20354057388798913</v>
      </c>
      <c r="U748">
        <f t="shared" si="111"/>
        <v>104.06854802512932</v>
      </c>
    </row>
    <row r="749" spans="1:21">
      <c r="A749">
        <f t="shared" si="107"/>
        <v>748</v>
      </c>
      <c r="B749">
        <f t="shared" si="103"/>
        <v>7.6796422662044161</v>
      </c>
      <c r="C749">
        <f>Specification!$G$29</f>
        <v>164.943378</v>
      </c>
      <c r="D749">
        <f>0.5*Specification!$K$4*Track!B749^2*Specification!$K$3*Specification!$K$2</f>
        <v>30.547484137357479</v>
      </c>
      <c r="E749">
        <v>0</v>
      </c>
      <c r="F749">
        <f>Specification!$C$23*9.81*SIN((E749*PI()/180))</f>
        <v>0</v>
      </c>
      <c r="G749" s="2">
        <f>IF(J749=1,VLOOKUP(K749,RPM!$E$2:$H$62,3,FALSE)-F749-E749-D749,IF(J749=2,VLOOKUP(K749,RPM!$H$2:$K$62,3,FALSE)-F749-E749-D749,IF(J749=3,VLOOKUP(K749,RPM!$K$2:$N$62,3,FALSE)-F749-E749-D749)))</f>
        <v>860.74014902614419</v>
      </c>
      <c r="H749" s="2">
        <f>IF(J749=1,Specification!$I$14,IF(J749=2,Specification!$I$15,IF(J749=3,Specification!$I$16)))</f>
        <v>580.58318951778165</v>
      </c>
      <c r="I749">
        <v>0</v>
      </c>
      <c r="J749">
        <v>2</v>
      </c>
      <c r="K749">
        <f>IF(J749=1,VLOOKUP(B749,RPM!$F$2:$H$62,3,TRUE),IF(J749=2,VLOOKUP(B749,RPM!$I$2:$K$62,3,TRUE),IF(J749=3,VLOOKUP(B749,RPM!$L$2:$N$62,3,TRUE))))</f>
        <v>3400</v>
      </c>
      <c r="L749">
        <f t="shared" si="108"/>
        <v>73.021628604831676</v>
      </c>
      <c r="M749">
        <f t="shared" si="104"/>
        <v>0</v>
      </c>
      <c r="N749">
        <f>VLOOKUP(K749,RPM!$A$2:$D$62,4,FALSE)</f>
        <v>18.865588235294119</v>
      </c>
      <c r="O749">
        <f>VLOOKUP(K749,RPM!$A$2:$D$62,3,FALSE)</f>
        <v>9</v>
      </c>
      <c r="P749">
        <f t="shared" si="105"/>
        <v>14.068069147058825</v>
      </c>
      <c r="Q749" cm="1">
        <f t="array" ref="Q749">_xlfn.XLOOKUP(O749,BSFC!$A$2:$A$24,_xlfn.XLOOKUP(K749,BSFC!$B$2:$O$2,BSFC!$B$2:$O$24,,-1),,-1)</f>
        <v>400</v>
      </c>
      <c r="R749">
        <f t="shared" si="106"/>
        <v>1.5631187941176472</v>
      </c>
      <c r="S749">
        <f t="shared" si="109"/>
        <v>5.0885143471997285E-4</v>
      </c>
      <c r="T749">
        <f t="shared" si="110"/>
        <v>0.20354057388798913</v>
      </c>
      <c r="U749">
        <f t="shared" si="111"/>
        <v>104.27208859901731</v>
      </c>
    </row>
    <row r="750" spans="1:21">
      <c r="A750">
        <f t="shared" si="107"/>
        <v>749</v>
      </c>
      <c r="B750">
        <f t="shared" si="103"/>
        <v>7.6796422662044161</v>
      </c>
      <c r="C750">
        <f>Specification!$G$29</f>
        <v>164.943378</v>
      </c>
      <c r="D750">
        <f>0.5*Specification!$K$4*Track!B750^2*Specification!$K$3*Specification!$K$2</f>
        <v>30.547484137357479</v>
      </c>
      <c r="E750">
        <v>0</v>
      </c>
      <c r="F750">
        <f>Specification!$C$23*9.81*SIN((E750*PI()/180))</f>
        <v>0</v>
      </c>
      <c r="G750" s="2">
        <f>IF(J750=1,VLOOKUP(K750,RPM!$E$2:$H$62,3,FALSE)-F750-E750-D750,IF(J750=2,VLOOKUP(K750,RPM!$H$2:$K$62,3,FALSE)-F750-E750-D750,IF(J750=3,VLOOKUP(K750,RPM!$K$2:$N$62,3,FALSE)-F750-E750-D750)))</f>
        <v>860.74014902614419</v>
      </c>
      <c r="H750" s="2">
        <f>IF(J750=1,Specification!$I$14,IF(J750=2,Specification!$I$15,IF(J750=3,Specification!$I$16)))</f>
        <v>580.58318951778165</v>
      </c>
      <c r="I750">
        <v>0</v>
      </c>
      <c r="J750">
        <v>2</v>
      </c>
      <c r="K750">
        <f>IF(J750=1,VLOOKUP(B750,RPM!$F$2:$H$62,3,TRUE),IF(J750=2,VLOOKUP(B750,RPM!$I$2:$K$62,3,TRUE),IF(J750=3,VLOOKUP(B750,RPM!$L$2:$N$62,3,TRUE))))</f>
        <v>3400</v>
      </c>
      <c r="L750">
        <f t="shared" si="108"/>
        <v>73.151843003541458</v>
      </c>
      <c r="M750">
        <f t="shared" si="104"/>
        <v>0</v>
      </c>
      <c r="N750">
        <f>VLOOKUP(K750,RPM!$A$2:$D$62,4,FALSE)</f>
        <v>18.865588235294119</v>
      </c>
      <c r="O750">
        <f>VLOOKUP(K750,RPM!$A$2:$D$62,3,FALSE)</f>
        <v>9</v>
      </c>
      <c r="P750">
        <f t="shared" si="105"/>
        <v>14.068069147058825</v>
      </c>
      <c r="Q750" cm="1">
        <f t="array" ref="Q750">_xlfn.XLOOKUP(O750,BSFC!$A$2:$A$24,_xlfn.XLOOKUP(K750,BSFC!$B$2:$O$2,BSFC!$B$2:$O$24,,-1),,-1)</f>
        <v>400</v>
      </c>
      <c r="R750">
        <f t="shared" si="106"/>
        <v>1.5631187941176472</v>
      </c>
      <c r="S750">
        <f t="shared" si="109"/>
        <v>5.0885143471997285E-4</v>
      </c>
      <c r="T750">
        <f t="shared" si="110"/>
        <v>0.20354057388798913</v>
      </c>
      <c r="U750">
        <f t="shared" si="111"/>
        <v>104.4756291729053</v>
      </c>
    </row>
    <row r="751" spans="1:21">
      <c r="A751">
        <f t="shared" si="107"/>
        <v>750</v>
      </c>
      <c r="B751">
        <f t="shared" si="103"/>
        <v>7.6796422662044161</v>
      </c>
      <c r="C751">
        <f>Specification!$G$29</f>
        <v>164.943378</v>
      </c>
      <c r="D751">
        <f>0.5*Specification!$K$4*Track!B751^2*Specification!$K$3*Specification!$K$2</f>
        <v>30.547484137357479</v>
      </c>
      <c r="E751">
        <v>0</v>
      </c>
      <c r="F751">
        <f>Specification!$C$23*9.81*SIN((E751*PI()/180))</f>
        <v>0</v>
      </c>
      <c r="G751" s="2">
        <f>IF(J751=1,VLOOKUP(K751,RPM!$E$2:$H$62,3,FALSE)-F751-E751-D751,IF(J751=2,VLOOKUP(K751,RPM!$H$2:$K$62,3,FALSE)-F751-E751-D751,IF(J751=3,VLOOKUP(K751,RPM!$K$2:$N$62,3,FALSE)-F751-E751-D751)))</f>
        <v>860.74014902614419</v>
      </c>
      <c r="H751" s="2">
        <f>IF(J751=1,Specification!$I$14,IF(J751=2,Specification!$I$15,IF(J751=3,Specification!$I$16)))</f>
        <v>580.58318951778165</v>
      </c>
      <c r="I751">
        <v>0</v>
      </c>
      <c r="J751">
        <v>2</v>
      </c>
      <c r="K751">
        <f>IF(J751=1,VLOOKUP(B751,RPM!$F$2:$H$62,3,TRUE),IF(J751=2,VLOOKUP(B751,RPM!$I$2:$K$62,3,TRUE),IF(J751=3,VLOOKUP(B751,RPM!$L$2:$N$62,3,TRUE))))</f>
        <v>3400</v>
      </c>
      <c r="L751">
        <f t="shared" si="108"/>
        <v>73.28205740225124</v>
      </c>
      <c r="M751">
        <f t="shared" si="104"/>
        <v>0</v>
      </c>
      <c r="N751">
        <f>VLOOKUP(K751,RPM!$A$2:$D$62,4,FALSE)</f>
        <v>18.865588235294119</v>
      </c>
      <c r="O751">
        <f>VLOOKUP(K751,RPM!$A$2:$D$62,3,FALSE)</f>
        <v>9</v>
      </c>
      <c r="P751">
        <f t="shared" si="105"/>
        <v>14.068069147058825</v>
      </c>
      <c r="Q751" cm="1">
        <f t="array" ref="Q751">_xlfn.XLOOKUP(O751,BSFC!$A$2:$A$24,_xlfn.XLOOKUP(K751,BSFC!$B$2:$O$2,BSFC!$B$2:$O$24,,-1),,-1)</f>
        <v>400</v>
      </c>
      <c r="R751">
        <f t="shared" si="106"/>
        <v>1.5631187941176472</v>
      </c>
      <c r="S751">
        <f t="shared" si="109"/>
        <v>5.0885143471997285E-4</v>
      </c>
      <c r="T751">
        <f t="shared" si="110"/>
        <v>0.20354057388798913</v>
      </c>
      <c r="U751">
        <f t="shared" si="111"/>
        <v>104.67916974679329</v>
      </c>
    </row>
    <row r="752" spans="1:21">
      <c r="A752">
        <f t="shared" si="107"/>
        <v>751</v>
      </c>
      <c r="B752">
        <f t="shared" si="103"/>
        <v>7.6796422662044161</v>
      </c>
      <c r="C752">
        <f>Specification!$G$29</f>
        <v>164.943378</v>
      </c>
      <c r="D752">
        <f>0.5*Specification!$K$4*Track!B752^2*Specification!$K$3*Specification!$K$2</f>
        <v>30.547484137357479</v>
      </c>
      <c r="E752">
        <v>0</v>
      </c>
      <c r="F752">
        <f>Specification!$C$23*9.81*SIN((E752*PI()/180))</f>
        <v>0</v>
      </c>
      <c r="G752" s="2">
        <f>IF(J752=1,VLOOKUP(K752,RPM!$E$2:$H$62,3,FALSE)-F752-E752-D752,IF(J752=2,VLOOKUP(K752,RPM!$H$2:$K$62,3,FALSE)-F752-E752-D752,IF(J752=3,VLOOKUP(K752,RPM!$K$2:$N$62,3,FALSE)-F752-E752-D752)))</f>
        <v>860.74014902614419</v>
      </c>
      <c r="H752" s="2">
        <f>IF(J752=1,Specification!$I$14,IF(J752=2,Specification!$I$15,IF(J752=3,Specification!$I$16)))</f>
        <v>580.58318951778165</v>
      </c>
      <c r="I752">
        <v>0</v>
      </c>
      <c r="J752">
        <v>2</v>
      </c>
      <c r="K752">
        <f>IF(J752=1,VLOOKUP(B752,RPM!$F$2:$H$62,3,TRUE),IF(J752=2,VLOOKUP(B752,RPM!$I$2:$K$62,3,TRUE),IF(J752=3,VLOOKUP(B752,RPM!$L$2:$N$62,3,TRUE))))</f>
        <v>3400</v>
      </c>
      <c r="L752">
        <f t="shared" si="108"/>
        <v>73.412271800961022</v>
      </c>
      <c r="M752">
        <f t="shared" si="104"/>
        <v>0</v>
      </c>
      <c r="N752">
        <f>VLOOKUP(K752,RPM!$A$2:$D$62,4,FALSE)</f>
        <v>18.865588235294119</v>
      </c>
      <c r="O752">
        <f>VLOOKUP(K752,RPM!$A$2:$D$62,3,FALSE)</f>
        <v>9</v>
      </c>
      <c r="P752">
        <f t="shared" si="105"/>
        <v>14.068069147058825</v>
      </c>
      <c r="Q752" cm="1">
        <f t="array" ref="Q752">_xlfn.XLOOKUP(O752,BSFC!$A$2:$A$24,_xlfn.XLOOKUP(K752,BSFC!$B$2:$O$2,BSFC!$B$2:$O$24,,-1),,-1)</f>
        <v>400</v>
      </c>
      <c r="R752">
        <f t="shared" si="106"/>
        <v>1.5631187941176472</v>
      </c>
      <c r="S752">
        <f t="shared" si="109"/>
        <v>5.0885143471997285E-4</v>
      </c>
      <c r="T752">
        <f t="shared" si="110"/>
        <v>0.20354057388798913</v>
      </c>
      <c r="U752">
        <f t="shared" si="111"/>
        <v>104.88271032068128</v>
      </c>
    </row>
    <row r="753" spans="1:21">
      <c r="A753">
        <f t="shared" si="107"/>
        <v>752</v>
      </c>
      <c r="B753">
        <f t="shared" ref="B753:B816" si="112">IF(SQRT(B752^2+2*I752)&gt;13.4112,13.4112,SQRT(B752^2+2*I752))</f>
        <v>7.6796422662044161</v>
      </c>
      <c r="C753">
        <f>Specification!$G$29</f>
        <v>164.943378</v>
      </c>
      <c r="D753">
        <f>0.5*Specification!$K$4*Track!B753^2*Specification!$K$3*Specification!$K$2</f>
        <v>30.547484137357479</v>
      </c>
      <c r="E753">
        <v>0</v>
      </c>
      <c r="F753">
        <f>Specification!$C$23*9.81*SIN((E753*PI()/180))</f>
        <v>0</v>
      </c>
      <c r="G753" s="2">
        <f>IF(J753=1,VLOOKUP(K753,RPM!$E$2:$H$62,3,FALSE)-F753-E753-D753,IF(J753=2,VLOOKUP(K753,RPM!$H$2:$K$62,3,FALSE)-F753-E753-D753,IF(J753=3,VLOOKUP(K753,RPM!$K$2:$N$62,3,FALSE)-F753-E753-D753)))</f>
        <v>860.74014902614419</v>
      </c>
      <c r="H753" s="2">
        <f>IF(J753=1,Specification!$I$14,IF(J753=2,Specification!$I$15,IF(J753=3,Specification!$I$16)))</f>
        <v>580.58318951778165</v>
      </c>
      <c r="I753">
        <f>G753/H753</f>
        <v>1.4825440428977184</v>
      </c>
      <c r="J753">
        <v>2</v>
      </c>
      <c r="K753">
        <f>IF(J753=1,VLOOKUP(B753,RPM!$F$2:$H$62,3,TRUE),IF(J753=2,VLOOKUP(B753,RPM!$I$2:$K$62,3,TRUE),IF(J753=3,VLOOKUP(B753,RPM!$L$2:$N$62,3,TRUE))))</f>
        <v>3400</v>
      </c>
      <c r="L753">
        <f t="shared" ref="L753:L816" si="113">IF(I753=0,ABS(1/B753)+L752,ABS((B754-B753)/I753)+L752)</f>
        <v>73.540889446710338</v>
      </c>
      <c r="M753">
        <f t="shared" si="104"/>
        <v>0</v>
      </c>
      <c r="N753">
        <f>VLOOKUP(K753,RPM!$A$2:$D$62,4,FALSE)</f>
        <v>18.865588235294119</v>
      </c>
      <c r="O753">
        <f>VLOOKUP(K753,RPM!$A$2:$D$62,3,FALSE)</f>
        <v>9</v>
      </c>
      <c r="P753">
        <f t="shared" si="105"/>
        <v>14.068069147058825</v>
      </c>
      <c r="Q753" cm="1">
        <f t="array" ref="Q753">_xlfn.XLOOKUP(O753,BSFC!$A$2:$A$24,_xlfn.XLOOKUP(K753,BSFC!$B$2:$O$2,BSFC!$B$2:$O$24,,-1),,-1)</f>
        <v>400</v>
      </c>
      <c r="R753">
        <f t="shared" si="106"/>
        <v>1.5631187941176472</v>
      </c>
      <c r="S753">
        <f t="shared" si="109"/>
        <v>5.0261164831480216E-4</v>
      </c>
      <c r="T753">
        <f t="shared" si="110"/>
        <v>0.20104465932592086</v>
      </c>
      <c r="U753">
        <f t="shared" si="111"/>
        <v>105.0837549800072</v>
      </c>
    </row>
    <row r="754" spans="1:21">
      <c r="A754">
        <f t="shared" si="107"/>
        <v>753</v>
      </c>
      <c r="B754">
        <f t="shared" si="112"/>
        <v>7.8703235907215872</v>
      </c>
      <c r="C754">
        <f>Specification!$G$29</f>
        <v>164.943378</v>
      </c>
      <c r="D754">
        <f>0.5*Specification!$K$4*Track!B754^2*Specification!$K$3*Specification!$K$2</f>
        <v>32.0832714213687</v>
      </c>
      <c r="E754">
        <v>0</v>
      </c>
      <c r="F754">
        <f>Specification!$C$23*9.81*SIN((E754*PI()/180))</f>
        <v>0</v>
      </c>
      <c r="G754" s="2">
        <f>IF(J754=1,VLOOKUP(K754,RPM!$E$2:$H$62,3,FALSE)-F754-E754-D754,IF(J754=2,VLOOKUP(K754,RPM!$H$2:$K$62,3,FALSE)-F754-E754-D754,IF(J754=3,VLOOKUP(K754,RPM!$K$2:$N$62,3,FALSE)-F754-E754-D754)))</f>
        <v>881.84023813993622</v>
      </c>
      <c r="H754" s="2">
        <f>IF(J754=1,Specification!$I$14,IF(J754=2,Specification!$I$15,IF(J754=3,Specification!$I$16)))</f>
        <v>580.58318951778165</v>
      </c>
      <c r="I754">
        <f t="shared" ref="I754:I808" si="114">G754/H754</f>
        <v>1.5188869641099518</v>
      </c>
      <c r="J754">
        <v>2</v>
      </c>
      <c r="K754">
        <f>IF(J754=1,VLOOKUP(B754,RPM!$F$2:$H$62,3,TRUE),IF(J754=2,VLOOKUP(B754,RPM!$I$2:$K$62,3,TRUE),IF(J754=3,VLOOKUP(B754,RPM!$L$2:$N$62,3,TRUE))))</f>
        <v>3500</v>
      </c>
      <c r="L754">
        <f t="shared" si="113"/>
        <v>73.666428271383992</v>
      </c>
      <c r="M754">
        <f t="shared" si="104"/>
        <v>0</v>
      </c>
      <c r="N754">
        <f>VLOOKUP(K754,RPM!$A$2:$D$62,4,FALSE)</f>
        <v>19.344714285714286</v>
      </c>
      <c r="O754">
        <f>VLOOKUP(K754,RPM!$A$2:$D$62,3,FALSE)</f>
        <v>9.5</v>
      </c>
      <c r="P754">
        <f t="shared" si="105"/>
        <v>14.425353442857144</v>
      </c>
      <c r="Q754" cm="1">
        <f t="array" ref="Q754">_xlfn.XLOOKUP(O754,BSFC!$A$2:$A$24,_xlfn.XLOOKUP(K754,BSFC!$B$2:$O$2,BSFC!$B$2:$O$24,,-1),,-1)</f>
        <v>400</v>
      </c>
      <c r="R754">
        <f t="shared" si="106"/>
        <v>1.6028170492063494</v>
      </c>
      <c r="S754">
        <f t="shared" si="109"/>
        <v>5.0303942131065004E-4</v>
      </c>
      <c r="T754">
        <f t="shared" si="110"/>
        <v>0.20121576852426001</v>
      </c>
      <c r="U754">
        <f t="shared" si="111"/>
        <v>105.28497074853146</v>
      </c>
    </row>
    <row r="755" spans="1:21">
      <c r="A755">
        <f t="shared" si="107"/>
        <v>754</v>
      </c>
      <c r="B755">
        <f t="shared" si="112"/>
        <v>8.0610028750080858</v>
      </c>
      <c r="C755">
        <f>Specification!$G$29</f>
        <v>164.943378</v>
      </c>
      <c r="D755">
        <f>0.5*Specification!$K$4*Track!B755^2*Specification!$K$3*Specification!$K$2</f>
        <v>33.65670682553457</v>
      </c>
      <c r="E755">
        <v>0</v>
      </c>
      <c r="F755">
        <f>Specification!$C$23*9.81*SIN((E755*PI()/180))</f>
        <v>0</v>
      </c>
      <c r="G755" s="2">
        <f>IF(J755=1,VLOOKUP(K755,RPM!$E$2:$H$62,3,FALSE)-F755-E755-D755,IF(J755=2,VLOOKUP(K755,RPM!$H$2:$K$62,3,FALSE)-F755-E755-D755,IF(J755=3,VLOOKUP(K755,RPM!$K$2:$N$62,3,FALSE)-F755-E755-D755)))</f>
        <v>873.58607532669635</v>
      </c>
      <c r="H755" s="2">
        <f>IF(J755=1,Specification!$I$14,IF(J755=2,Specification!$I$15,IF(J755=3,Specification!$I$16)))</f>
        <v>580.58318951778165</v>
      </c>
      <c r="I755">
        <f t="shared" si="114"/>
        <v>1.5046699441164939</v>
      </c>
      <c r="J755">
        <v>2</v>
      </c>
      <c r="K755">
        <f>IF(J755=1,VLOOKUP(B755,RPM!$F$2:$H$62,3,TRUE),IF(J755=2,VLOOKUP(B755,RPM!$I$2:$K$62,3,TRUE),IF(J755=3,VLOOKUP(B755,RPM!$L$2:$N$62,3,TRUE))))</f>
        <v>3600</v>
      </c>
      <c r="L755">
        <f t="shared" si="113"/>
        <v>73.78907834481366</v>
      </c>
      <c r="M755">
        <f t="shared" ref="M755:M818" si="115">TAN(E755*PI()/180)+M754</f>
        <v>0</v>
      </c>
      <c r="N755">
        <f>VLOOKUP(K755,RPM!$A$2:$D$62,4,FALSE)</f>
        <v>19.203305555555556</v>
      </c>
      <c r="O755">
        <f>VLOOKUP(K755,RPM!$A$2:$D$62,3,FALSE)</f>
        <v>9.6999999999999993</v>
      </c>
      <c r="P755">
        <f t="shared" si="105"/>
        <v>14.319904952777778</v>
      </c>
      <c r="Q755" cm="1">
        <f t="array" ref="Q755">_xlfn.XLOOKUP(O755,BSFC!$A$2:$A$24,_xlfn.XLOOKUP(K755,BSFC!$B$2:$O$2,BSFC!$B$2:$O$24,,-1),,-1)</f>
        <v>400</v>
      </c>
      <c r="R755">
        <f t="shared" si="106"/>
        <v>1.5911005503086422</v>
      </c>
      <c r="S755">
        <f t="shared" si="109"/>
        <v>4.8787149832334951E-4</v>
      </c>
      <c r="T755">
        <f t="shared" si="110"/>
        <v>0.19514859932933981</v>
      </c>
      <c r="U755">
        <f t="shared" si="111"/>
        <v>105.48011934786081</v>
      </c>
    </row>
    <row r="756" spans="1:21">
      <c r="A756">
        <f t="shared" si="107"/>
        <v>755</v>
      </c>
      <c r="B756">
        <f t="shared" si="112"/>
        <v>8.2455507541413873</v>
      </c>
      <c r="C756">
        <f>Specification!$G$29</f>
        <v>164.943378</v>
      </c>
      <c r="D756">
        <f>0.5*Specification!$K$4*Track!B756^2*Specification!$K$3*Specification!$K$2</f>
        <v>35.21541462776031</v>
      </c>
      <c r="E756">
        <v>0</v>
      </c>
      <c r="F756">
        <f>Specification!$C$23*9.81*SIN((E756*PI()/180))</f>
        <v>0</v>
      </c>
      <c r="G756" s="2">
        <f>IF(J756=1,VLOOKUP(K756,RPM!$E$2:$H$62,3,FALSE)-F756-E756-D756,IF(J756=2,VLOOKUP(K756,RPM!$H$2:$K$62,3,FALSE)-F756-E756-D756,IF(J756=3,VLOOKUP(K756,RPM!$K$2:$N$62,3,FALSE)-F756-E756-D756)))</f>
        <v>865.70776051588734</v>
      </c>
      <c r="H756" s="2">
        <f>IF(J756=1,Specification!$I$14,IF(J756=2,Specification!$I$15,IF(J756=3,Specification!$I$16)))</f>
        <v>580.58318951778165</v>
      </c>
      <c r="I756">
        <f t="shared" si="114"/>
        <v>1.4911002869974985</v>
      </c>
      <c r="J756">
        <v>2</v>
      </c>
      <c r="K756">
        <f>IF(J756=1,VLOOKUP(B756,RPM!$F$2:$H$62,3,TRUE),IF(J756=2,VLOOKUP(B756,RPM!$I$2:$K$62,3,TRUE),IF(J756=3,VLOOKUP(B756,RPM!$L$2:$N$62,3,TRUE))))</f>
        <v>3700</v>
      </c>
      <c r="L756">
        <f t="shared" si="113"/>
        <v>73.909054365538367</v>
      </c>
      <c r="M756">
        <f t="shared" si="115"/>
        <v>0</v>
      </c>
      <c r="N756">
        <f>VLOOKUP(K756,RPM!$A$2:$D$62,4,FALSE)</f>
        <v>19.06954054054054</v>
      </c>
      <c r="O756">
        <f>VLOOKUP(K756,RPM!$A$2:$D$62,3,FALSE)</f>
        <v>9.9</v>
      </c>
      <c r="P756">
        <f t="shared" si="105"/>
        <v>14.220156381081081</v>
      </c>
      <c r="Q756" cm="1">
        <f t="array" ref="Q756">_xlfn.XLOOKUP(O756,BSFC!$A$2:$A$24,_xlfn.XLOOKUP(K756,BSFC!$B$2:$O$2,BSFC!$B$2:$O$24,,-1),,-1)</f>
        <v>400</v>
      </c>
      <c r="R756">
        <f t="shared" si="106"/>
        <v>1.5800173756756757</v>
      </c>
      <c r="S756">
        <f t="shared" si="109"/>
        <v>4.7391049352365388E-4</v>
      </c>
      <c r="T756">
        <f t="shared" si="110"/>
        <v>0.18956419740946154</v>
      </c>
      <c r="U756">
        <f t="shared" si="111"/>
        <v>105.66968354527027</v>
      </c>
    </row>
    <row r="757" spans="1:21">
      <c r="A757">
        <f t="shared" si="107"/>
        <v>756</v>
      </c>
      <c r="B757">
        <f t="shared" si="112"/>
        <v>8.424447033076806</v>
      </c>
      <c r="C757">
        <f>Specification!$G$29</f>
        <v>164.943378</v>
      </c>
      <c r="D757">
        <f>0.5*Specification!$K$4*Track!B757^2*Specification!$K$3*Specification!$K$2</f>
        <v>36.760065439941435</v>
      </c>
      <c r="E757">
        <v>0</v>
      </c>
      <c r="F757">
        <f>Specification!$C$23*9.81*SIN((E757*PI()/180))</f>
        <v>0</v>
      </c>
      <c r="G757" s="2">
        <f>IF(J757=1,VLOOKUP(K757,RPM!$E$2:$H$62,3,FALSE)-F757-E757-D757,IF(J757=2,VLOOKUP(K757,RPM!$H$2:$K$62,3,FALSE)-F757-E757-D757,IF(J757=3,VLOOKUP(K757,RPM!$K$2:$N$62,3,FALSE)-F757-E757-D757)))</f>
        <v>858.17611359031139</v>
      </c>
      <c r="H757" s="2">
        <f>IF(J757=1,Specification!$I$14,IF(J757=2,Specification!$I$15,IF(J757=3,Specification!$I$16)))</f>
        <v>580.58318951778165</v>
      </c>
      <c r="I757">
        <f t="shared" si="114"/>
        <v>1.4781277327424718</v>
      </c>
      <c r="J757">
        <v>2</v>
      </c>
      <c r="K757">
        <f>IF(J757=1,VLOOKUP(B757,RPM!$F$2:$H$62,3,TRUE),IF(J757=2,VLOOKUP(B757,RPM!$I$2:$K$62,3,TRUE),IF(J757=3,VLOOKUP(B757,RPM!$L$2:$N$62,3,TRUE))))</f>
        <v>3800</v>
      </c>
      <c r="L757">
        <f t="shared" si="113"/>
        <v>74.02654550000878</v>
      </c>
      <c r="M757">
        <f t="shared" si="115"/>
        <v>0</v>
      </c>
      <c r="N757">
        <f>VLOOKUP(K757,RPM!$A$2:$D$62,4,FALSE)</f>
        <v>18.942815789473684</v>
      </c>
      <c r="O757">
        <f>VLOOKUP(K757,RPM!$A$2:$D$62,3,FALSE)</f>
        <v>10.1</v>
      </c>
      <c r="P757">
        <f t="shared" si="105"/>
        <v>14.125657734210527</v>
      </c>
      <c r="Q757" cm="1">
        <f t="array" ref="Q757">_xlfn.XLOOKUP(O757,BSFC!$A$2:$A$24,_xlfn.XLOOKUP(K757,BSFC!$B$2:$O$2,BSFC!$B$2:$O$24,,-1),,-1)</f>
        <v>360</v>
      </c>
      <c r="R757">
        <f t="shared" si="106"/>
        <v>1.4125657734210528</v>
      </c>
      <c r="S757">
        <f t="shared" si="109"/>
        <v>4.6101098675920997E-4</v>
      </c>
      <c r="T757">
        <f t="shared" si="110"/>
        <v>0.16596395523331559</v>
      </c>
      <c r="U757">
        <f t="shared" si="111"/>
        <v>105.83564750050358</v>
      </c>
    </row>
    <row r="758" spans="1:21">
      <c r="A758">
        <f t="shared" si="107"/>
        <v>757</v>
      </c>
      <c r="B758">
        <f t="shared" si="112"/>
        <v>8.5981139372888951</v>
      </c>
      <c r="C758">
        <f>Specification!$G$29</f>
        <v>164.943378</v>
      </c>
      <c r="D758">
        <f>0.5*Specification!$K$4*Track!B758^2*Specification!$K$3*Specification!$K$2</f>
        <v>38.291277808953566</v>
      </c>
      <c r="E758">
        <v>0</v>
      </c>
      <c r="F758">
        <f>Specification!$C$23*9.81*SIN((E758*PI()/180))</f>
        <v>0</v>
      </c>
      <c r="G758" s="2">
        <f>IF(J758=1,VLOOKUP(K758,RPM!$E$2:$H$62,3,FALSE)-F758-E758-D758,IF(J758=2,VLOOKUP(K758,RPM!$H$2:$K$62,3,FALSE)-F758-E758-D758,IF(J758=3,VLOOKUP(K758,RPM!$K$2:$N$62,3,FALSE)-F758-E758-D758)))</f>
        <v>856.64490122129928</v>
      </c>
      <c r="H758" s="2">
        <f>IF(J758=1,Specification!$I$14,IF(J758=2,Specification!$I$15,IF(J758=3,Specification!$I$16)))</f>
        <v>580.58318951778165</v>
      </c>
      <c r="I758">
        <f t="shared" si="114"/>
        <v>1.4754903632893812</v>
      </c>
      <c r="J758">
        <v>2</v>
      </c>
      <c r="K758">
        <f>IF(J758=1,VLOOKUP(B758,RPM!$F$2:$H$62,3,TRUE),IF(J758=2,VLOOKUP(B758,RPM!$I$2:$K$62,3,TRUE),IF(J758=3,VLOOKUP(B758,RPM!$L$2:$N$62,3,TRUE))))</f>
        <v>3800</v>
      </c>
      <c r="L758">
        <f t="shared" si="113"/>
        <v>74.141712040931296</v>
      </c>
      <c r="M758">
        <f t="shared" si="115"/>
        <v>0</v>
      </c>
      <c r="N758">
        <f>VLOOKUP(K758,RPM!$A$2:$D$62,4,FALSE)</f>
        <v>18.942815789473684</v>
      </c>
      <c r="O758">
        <f>VLOOKUP(K758,RPM!$A$2:$D$62,3,FALSE)</f>
        <v>10.1</v>
      </c>
      <c r="P758">
        <f t="shared" si="105"/>
        <v>14.125657734210527</v>
      </c>
      <c r="Q758" cm="1">
        <f t="array" ref="Q758">_xlfn.XLOOKUP(O758,BSFC!$A$2:$A$24,_xlfn.XLOOKUP(K758,BSFC!$B$2:$O$2,BSFC!$B$2:$O$24,,-1),,-1)</f>
        <v>360</v>
      </c>
      <c r="R758">
        <f t="shared" si="106"/>
        <v>1.4125657734210528</v>
      </c>
      <c r="S758">
        <f t="shared" si="109"/>
        <v>4.5188976097344753E-4</v>
      </c>
      <c r="T758">
        <f t="shared" si="110"/>
        <v>0.16268031395044111</v>
      </c>
      <c r="U758">
        <f t="shared" si="111"/>
        <v>105.99832781445403</v>
      </c>
    </row>
    <row r="759" spans="1:21">
      <c r="A759">
        <f t="shared" si="107"/>
        <v>758</v>
      </c>
      <c r="B759">
        <f t="shared" si="112"/>
        <v>8.7680410585934361</v>
      </c>
      <c r="C759">
        <f>Specification!$G$29</f>
        <v>164.943378</v>
      </c>
      <c r="D759">
        <f>0.5*Specification!$K$4*Track!B759^2*Specification!$K$3*Specification!$K$2</f>
        <v>39.819758091530417</v>
      </c>
      <c r="E759">
        <v>0</v>
      </c>
      <c r="F759">
        <f>Specification!$C$23*9.81*SIN((E759*PI()/180))</f>
        <v>0</v>
      </c>
      <c r="G759" s="2">
        <f>IF(J759=1,VLOOKUP(K759,RPM!$E$2:$H$62,3,FALSE)-F759-E759-D759,IF(J759=2,VLOOKUP(K759,RPM!$H$2:$K$62,3,FALSE)-F759-E759-D759,IF(J759=3,VLOOKUP(K759,RPM!$K$2:$N$62,3,FALSE)-F759-E759-D759)))</f>
        <v>849.4364502670403</v>
      </c>
      <c r="H759" s="2">
        <f>IF(J759=1,Specification!$I$14,IF(J759=2,Specification!$I$15,IF(J759=3,Specification!$I$16)))</f>
        <v>580.58318951778165</v>
      </c>
      <c r="I759">
        <f t="shared" si="114"/>
        <v>1.463074483731714</v>
      </c>
      <c r="J759">
        <v>2</v>
      </c>
      <c r="K759">
        <f>IF(J759=1,VLOOKUP(B759,RPM!$F$2:$H$62,3,TRUE),IF(J759=2,VLOOKUP(B759,RPM!$I$2:$K$62,3,TRUE),IF(J759=3,VLOOKUP(B759,RPM!$L$2:$N$62,3,TRUE))))</f>
        <v>3900</v>
      </c>
      <c r="L759">
        <f t="shared" si="113"/>
        <v>74.254697529180561</v>
      </c>
      <c r="M759">
        <f t="shared" si="115"/>
        <v>0</v>
      </c>
      <c r="N759">
        <f>VLOOKUP(K759,RPM!$A$2:$D$62,4,FALSE)</f>
        <v>18.822589743589745</v>
      </c>
      <c r="O759">
        <f>VLOOKUP(K759,RPM!$A$2:$D$62,3,FALSE)</f>
        <v>10.3</v>
      </c>
      <c r="P759">
        <f t="shared" si="105"/>
        <v>14.036005171794873</v>
      </c>
      <c r="Q759" cm="1">
        <f t="array" ref="Q759">_xlfn.XLOOKUP(O759,BSFC!$A$2:$A$24,_xlfn.XLOOKUP(K759,BSFC!$B$2:$O$2,BSFC!$B$2:$O$24,,-1),,-1)</f>
        <v>360</v>
      </c>
      <c r="R759">
        <f t="shared" si="106"/>
        <v>1.4036005171794874</v>
      </c>
      <c r="S759">
        <f t="shared" si="109"/>
        <v>4.4051802705679288E-4</v>
      </c>
      <c r="T759">
        <f t="shared" si="110"/>
        <v>0.15858648974044542</v>
      </c>
      <c r="U759">
        <f t="shared" si="111"/>
        <v>106.15691430419447</v>
      </c>
    </row>
    <row r="760" spans="1:21">
      <c r="A760">
        <f t="shared" si="107"/>
        <v>759</v>
      </c>
      <c r="B760">
        <f t="shared" si="112"/>
        <v>8.9333472434829115</v>
      </c>
      <c r="C760">
        <f>Specification!$G$29</f>
        <v>164.943378</v>
      </c>
      <c r="D760">
        <f>0.5*Specification!$K$4*Track!B760^2*Specification!$K$3*Specification!$K$2</f>
        <v>41.335376597733195</v>
      </c>
      <c r="E760">
        <v>0</v>
      </c>
      <c r="F760">
        <f>Specification!$C$23*9.81*SIN((E760*PI()/180))</f>
        <v>0</v>
      </c>
      <c r="G760" s="2">
        <f>IF(J760=1,VLOOKUP(K760,RPM!$E$2:$H$62,3,FALSE)-F760-E760-D760,IF(J760=2,VLOOKUP(K760,RPM!$H$2:$K$62,3,FALSE)-F760-E760-D760,IF(J760=3,VLOOKUP(K760,RPM!$K$2:$N$62,3,FALSE)-F760-E760-D760)))</f>
        <v>842.5248596227392</v>
      </c>
      <c r="H760" s="2">
        <f>IF(J760=1,Specification!$I$14,IF(J760=2,Specification!$I$15,IF(J760=3,Specification!$I$16)))</f>
        <v>580.58318951778165</v>
      </c>
      <c r="I760">
        <f t="shared" si="114"/>
        <v>1.4511699181688673</v>
      </c>
      <c r="J760">
        <v>2</v>
      </c>
      <c r="K760">
        <f>IF(J760=1,VLOOKUP(B760,RPM!$F$2:$H$62,3,TRUE),IF(J760=2,VLOOKUP(B760,RPM!$I$2:$K$62,3,TRUE),IF(J760=3,VLOOKUP(B760,RPM!$L$2:$N$62,3,TRUE))))</f>
        <v>4000</v>
      </c>
      <c r="L760">
        <f t="shared" si="113"/>
        <v>74.365637989544538</v>
      </c>
      <c r="M760">
        <f t="shared" si="115"/>
        <v>0</v>
      </c>
      <c r="N760">
        <f>VLOOKUP(K760,RPM!$A$2:$D$62,4,FALSE)</f>
        <v>18.708375</v>
      </c>
      <c r="O760">
        <f>VLOOKUP(K760,RPM!$A$2:$D$62,3,FALSE)</f>
        <v>10.5</v>
      </c>
      <c r="P760">
        <f t="shared" si="105"/>
        <v>13.950835237500002</v>
      </c>
      <c r="Q760" cm="1">
        <f t="array" ref="Q760">_xlfn.XLOOKUP(O760,BSFC!$A$2:$A$24,_xlfn.XLOOKUP(K760,BSFC!$B$2:$O$2,BSFC!$B$2:$O$24,,-1),,-1)</f>
        <v>360</v>
      </c>
      <c r="R760">
        <f t="shared" si="106"/>
        <v>1.3950835237500001</v>
      </c>
      <c r="S760">
        <f t="shared" si="109"/>
        <v>4.2992002325284684E-4</v>
      </c>
      <c r="T760">
        <f t="shared" si="110"/>
        <v>0.15477120837102487</v>
      </c>
      <c r="U760">
        <f t="shared" si="111"/>
        <v>106.3116855125655</v>
      </c>
    </row>
    <row r="761" spans="1:21">
      <c r="A761">
        <f t="shared" si="107"/>
        <v>760</v>
      </c>
      <c r="B761">
        <f t="shared" si="112"/>
        <v>9.094340702270916</v>
      </c>
      <c r="C761">
        <f>Specification!$G$29</f>
        <v>164.943378</v>
      </c>
      <c r="D761">
        <f>0.5*Specification!$K$4*Track!B761^2*Specification!$K$3*Specification!$K$2</f>
        <v>42.838663004595844</v>
      </c>
      <c r="E761">
        <v>0</v>
      </c>
      <c r="F761">
        <f>Specification!$C$23*9.81*SIN((E761*PI()/180))</f>
        <v>0</v>
      </c>
      <c r="G761" s="2">
        <f>IF(J761=1,VLOOKUP(K761,RPM!$E$2:$H$62,3,FALSE)-F761-E761-D761,IF(J761=2,VLOOKUP(K761,RPM!$H$2:$K$62,3,FALSE)-F761-E761-D761,IF(J761=3,VLOOKUP(K761,RPM!$K$2:$N$62,3,FALSE)-F761-E761-D761)))</f>
        <v>844.10122560688865</v>
      </c>
      <c r="H761" s="2">
        <f>IF(J761=1,Specification!$I$14,IF(J761=2,Specification!$I$15,IF(J761=3,Specification!$I$16)))</f>
        <v>580.58318951778165</v>
      </c>
      <c r="I761">
        <f t="shared" si="114"/>
        <v>1.4538850604819935</v>
      </c>
      <c r="J761">
        <v>2</v>
      </c>
      <c r="K761">
        <f>IF(J761=1,VLOOKUP(B761,RPM!$F$2:$H$62,3,TRUE),IF(J761=2,VLOOKUP(B761,RPM!$I$2:$K$62,3,TRUE),IF(J761=3,VLOOKUP(B761,RPM!$L$2:$N$62,3,TRUE))))</f>
        <v>4100</v>
      </c>
      <c r="L761">
        <f t="shared" si="113"/>
        <v>74.474646641960419</v>
      </c>
      <c r="M761">
        <f t="shared" si="115"/>
        <v>0</v>
      </c>
      <c r="N761">
        <f>VLOOKUP(K761,RPM!$A$2:$D$62,4,FALSE)</f>
        <v>18.773560975609758</v>
      </c>
      <c r="O761">
        <f>VLOOKUP(K761,RPM!$A$2:$D$62,3,FALSE)</f>
        <v>10.8</v>
      </c>
      <c r="P761">
        <f t="shared" si="105"/>
        <v>13.999444419512198</v>
      </c>
      <c r="Q761" cm="1">
        <f t="array" ref="Q761">_xlfn.XLOOKUP(O761,BSFC!$A$2:$A$24,_xlfn.XLOOKUP(K761,BSFC!$B$2:$O$2,BSFC!$B$2:$O$24,,-1),,-1)</f>
        <v>360</v>
      </c>
      <c r="R761">
        <f t="shared" si="106"/>
        <v>1.3999444419512199</v>
      </c>
      <c r="S761">
        <f t="shared" si="109"/>
        <v>4.2390571409501259E-4</v>
      </c>
      <c r="T761">
        <f t="shared" si="110"/>
        <v>0.15260605707420452</v>
      </c>
      <c r="U761">
        <f t="shared" si="111"/>
        <v>106.46429156963971</v>
      </c>
    </row>
    <row r="762" spans="1:21">
      <c r="A762">
        <f t="shared" si="107"/>
        <v>761</v>
      </c>
      <c r="B762">
        <f t="shared" si="112"/>
        <v>9.2528267534816315</v>
      </c>
      <c r="C762">
        <f>Specification!$G$29</f>
        <v>164.943378</v>
      </c>
      <c r="D762">
        <f>0.5*Specification!$K$4*Track!B762^2*Specification!$K$3*Specification!$K$2</f>
        <v>44.344762063843937</v>
      </c>
      <c r="E762">
        <v>0</v>
      </c>
      <c r="F762">
        <f>Specification!$C$23*9.81*SIN((E762*PI()/180))</f>
        <v>0</v>
      </c>
      <c r="G762" s="2">
        <f>IF(J762=1,VLOOKUP(K762,RPM!$E$2:$H$62,3,FALSE)-F762-E762-D762,IF(J762=2,VLOOKUP(K762,RPM!$H$2:$K$62,3,FALSE)-F762-E762-D762,IF(J762=3,VLOOKUP(K762,RPM!$K$2:$N$62,3,FALSE)-F762-E762-D762)))</f>
        <v>842.59512654764058</v>
      </c>
      <c r="H762" s="2">
        <f>IF(J762=1,Specification!$I$14,IF(J762=2,Specification!$I$15,IF(J762=3,Specification!$I$16)))</f>
        <v>580.58318951778165</v>
      </c>
      <c r="I762">
        <f t="shared" si="114"/>
        <v>1.4512909463456558</v>
      </c>
      <c r="J762">
        <v>2</v>
      </c>
      <c r="K762">
        <f>IF(J762=1,VLOOKUP(B762,RPM!$F$2:$H$62,3,TRUE),IF(J762=2,VLOOKUP(B762,RPM!$I$2:$K$62,3,TRUE),IF(J762=3,VLOOKUP(B762,RPM!$L$2:$N$62,3,TRUE))))</f>
        <v>4100</v>
      </c>
      <c r="L762">
        <f t="shared" si="113"/>
        <v>74.58182091707674</v>
      </c>
      <c r="M762">
        <f t="shared" si="115"/>
        <v>0</v>
      </c>
      <c r="N762">
        <f>VLOOKUP(K762,RPM!$A$2:$D$62,4,FALSE)</f>
        <v>18.773560975609758</v>
      </c>
      <c r="O762">
        <f>VLOOKUP(K762,RPM!$A$2:$D$62,3,FALSE)</f>
        <v>10.8</v>
      </c>
      <c r="P762">
        <f t="shared" si="105"/>
        <v>13.999444419512198</v>
      </c>
      <c r="Q762" cm="1">
        <f t="array" ref="Q762">_xlfn.XLOOKUP(O762,BSFC!$A$2:$A$24,_xlfn.XLOOKUP(K762,BSFC!$B$2:$O$2,BSFC!$B$2:$O$24,,-1),,-1)</f>
        <v>360</v>
      </c>
      <c r="R762">
        <f t="shared" si="106"/>
        <v>1.3999444419512199</v>
      </c>
      <c r="S762">
        <f t="shared" si="109"/>
        <v>4.1677230769234734E-4</v>
      </c>
      <c r="T762">
        <f t="shared" si="110"/>
        <v>0.15003803076924505</v>
      </c>
      <c r="U762">
        <f t="shared" si="111"/>
        <v>106.61432960040895</v>
      </c>
    </row>
    <row r="763" spans="1:21">
      <c r="A763">
        <f t="shared" si="107"/>
        <v>762</v>
      </c>
      <c r="B763">
        <f t="shared" si="112"/>
        <v>9.4083678086391132</v>
      </c>
      <c r="C763">
        <f>Specification!$G$29</f>
        <v>164.943378</v>
      </c>
      <c r="D763">
        <f>0.5*Specification!$K$4*Track!B763^2*Specification!$K$3*Specification!$K$2</f>
        <v>45.848173845420298</v>
      </c>
      <c r="E763">
        <v>0</v>
      </c>
      <c r="F763">
        <f>Specification!$C$23*9.81*SIN((E763*PI()/180))</f>
        <v>0</v>
      </c>
      <c r="G763" s="2">
        <f>IF(J763=1,VLOOKUP(K763,RPM!$E$2:$H$62,3,FALSE)-F763-E763-D763,IF(J763=2,VLOOKUP(K763,RPM!$H$2:$K$62,3,FALSE)-F763-E763-D763,IF(J763=3,VLOOKUP(K763,RPM!$K$2:$N$62,3,FALSE)-F763-E763-D763)))</f>
        <v>844.02471704321874</v>
      </c>
      <c r="H763" s="2">
        <f>IF(J763=1,Specification!$I$14,IF(J763=2,Specification!$I$15,IF(J763=3,Specification!$I$16)))</f>
        <v>580.58318951778165</v>
      </c>
      <c r="I763">
        <f t="shared" si="114"/>
        <v>1.4537532816688084</v>
      </c>
      <c r="J763">
        <v>2</v>
      </c>
      <c r="K763">
        <f>IF(J763=1,VLOOKUP(B763,RPM!$F$2:$H$62,3,TRUE),IF(J763=2,VLOOKUP(B763,RPM!$I$2:$K$62,3,TRUE),IF(J763=3,VLOOKUP(B763,RPM!$L$2:$N$62,3,TRUE))))</f>
        <v>4200</v>
      </c>
      <c r="L763">
        <f t="shared" si="113"/>
        <v>74.687250519196098</v>
      </c>
      <c r="M763">
        <f t="shared" si="115"/>
        <v>0</v>
      </c>
      <c r="N763">
        <f>VLOOKUP(K763,RPM!$A$2:$D$62,4,FALSE)</f>
        <v>18.835642857142858</v>
      </c>
      <c r="O763">
        <f>VLOOKUP(K763,RPM!$A$2:$D$62,3,FALSE)</f>
        <v>11.1</v>
      </c>
      <c r="P763">
        <f t="shared" si="105"/>
        <v>14.045738878571429</v>
      </c>
      <c r="Q763" cm="1">
        <f t="array" ref="Q763">_xlfn.XLOOKUP(O763,BSFC!$A$2:$A$24,_xlfn.XLOOKUP(K763,BSFC!$B$2:$O$2,BSFC!$B$2:$O$24,,-1),,-1)</f>
        <v>340</v>
      </c>
      <c r="R763">
        <f t="shared" si="106"/>
        <v>1.3265420051984127</v>
      </c>
      <c r="S763">
        <f t="shared" si="109"/>
        <v>4.1134351706671729E-4</v>
      </c>
      <c r="T763">
        <f t="shared" si="110"/>
        <v>0.13985679580268387</v>
      </c>
      <c r="U763">
        <f t="shared" si="111"/>
        <v>106.75418639621164</v>
      </c>
    </row>
    <row r="764" spans="1:21">
      <c r="A764">
        <f t="shared" si="107"/>
        <v>763</v>
      </c>
      <c r="B764">
        <f t="shared" si="112"/>
        <v>9.5616364387051629</v>
      </c>
      <c r="C764">
        <f>Specification!$G$29</f>
        <v>164.943378</v>
      </c>
      <c r="D764">
        <f>0.5*Specification!$K$4*Track!B764^2*Specification!$K$3*Specification!$K$2</f>
        <v>47.354136393226085</v>
      </c>
      <c r="E764">
        <v>0</v>
      </c>
      <c r="F764">
        <f>Specification!$C$23*9.81*SIN((E764*PI()/180))</f>
        <v>0</v>
      </c>
      <c r="G764" s="2">
        <f>IF(J764=1,VLOOKUP(K764,RPM!$E$2:$H$62,3,FALSE)-F764-E764-D764,IF(J764=2,VLOOKUP(K764,RPM!$H$2:$K$62,3,FALSE)-F764-E764-D764,IF(J764=3,VLOOKUP(K764,RPM!$K$2:$N$62,3,FALSE)-F764-E764-D764)))</f>
        <v>845.31533806200184</v>
      </c>
      <c r="H764" s="2">
        <f>IF(J764=1,Specification!$I$14,IF(J764=2,Specification!$I$15,IF(J764=3,Specification!$I$16)))</f>
        <v>580.58318951778165</v>
      </c>
      <c r="I764">
        <f t="shared" si="114"/>
        <v>1.4559762551239217</v>
      </c>
      <c r="J764">
        <v>2</v>
      </c>
      <c r="K764">
        <f>IF(J764=1,VLOOKUP(B764,RPM!$F$2:$H$62,3,TRUE),IF(J764=2,VLOOKUP(B764,RPM!$I$2:$K$62,3,TRUE),IF(J764=3,VLOOKUP(B764,RPM!$L$2:$N$62,3,TRUE))))</f>
        <v>4300</v>
      </c>
      <c r="L764">
        <f t="shared" si="113"/>
        <v>74.791015356441065</v>
      </c>
      <c r="M764">
        <f t="shared" si="115"/>
        <v>0</v>
      </c>
      <c r="N764">
        <f>VLOOKUP(K764,RPM!$A$2:$D$62,4,FALSE)</f>
        <v>18.894837209302327</v>
      </c>
      <c r="O764">
        <f>VLOOKUP(K764,RPM!$A$2:$D$62,3,FALSE)</f>
        <v>11.4</v>
      </c>
      <c r="P764">
        <f t="shared" si="105"/>
        <v>14.089880106976747</v>
      </c>
      <c r="Q764" cm="1">
        <f t="array" ref="Q764">_xlfn.XLOOKUP(O764,BSFC!$A$2:$A$24,_xlfn.XLOOKUP(K764,BSFC!$B$2:$O$2,BSFC!$B$2:$O$24,,-1),,-1)</f>
        <v>340</v>
      </c>
      <c r="R764">
        <f t="shared" si="106"/>
        <v>1.3307108989922483</v>
      </c>
      <c r="S764">
        <f t="shared" si="109"/>
        <v>4.0612058780598205E-4</v>
      </c>
      <c r="T764">
        <f t="shared" si="110"/>
        <v>0.13808099985403391</v>
      </c>
      <c r="U764">
        <f t="shared" si="111"/>
        <v>106.89226739606568</v>
      </c>
    </row>
    <row r="765" spans="1:21">
      <c r="A765">
        <f t="shared" si="107"/>
        <v>764</v>
      </c>
      <c r="B765">
        <f t="shared" si="112"/>
        <v>9.7127155778506253</v>
      </c>
      <c r="C765">
        <f>Specification!$G$29</f>
        <v>164.943378</v>
      </c>
      <c r="D765">
        <f>0.5*Specification!$K$4*Track!B765^2*Specification!$K$3*Specification!$K$2</f>
        <v>48.862401749087674</v>
      </c>
      <c r="E765">
        <v>0</v>
      </c>
      <c r="F765">
        <f>Specification!$C$23*9.81*SIN((E765*PI()/180))</f>
        <v>0</v>
      </c>
      <c r="G765" s="2">
        <f>IF(J765=1,VLOOKUP(K765,RPM!$E$2:$H$62,3,FALSE)-F765-E765-D765,IF(J765=2,VLOOKUP(K765,RPM!$H$2:$K$62,3,FALSE)-F765-E765-D765,IF(J765=3,VLOOKUP(K765,RPM!$K$2:$N$62,3,FALSE)-F765-E765-D765)))</f>
        <v>843.80707270614027</v>
      </c>
      <c r="H765" s="2">
        <f>IF(J765=1,Specification!$I$14,IF(J765=2,Specification!$I$15,IF(J765=3,Specification!$I$16)))</f>
        <v>580.58318951778165</v>
      </c>
      <c r="I765">
        <f t="shared" si="114"/>
        <v>1.4533784097451841</v>
      </c>
      <c r="J765">
        <v>2</v>
      </c>
      <c r="K765">
        <f>IF(J765=1,VLOOKUP(B765,RPM!$F$2:$H$62,3,TRUE),IF(J765=2,VLOOKUP(B765,RPM!$I$2:$K$62,3,TRUE),IF(J765=3,VLOOKUP(B765,RPM!$L$2:$N$62,3,TRUE))))</f>
        <v>4300</v>
      </c>
      <c r="L765">
        <f t="shared" si="113"/>
        <v>74.893192064778717</v>
      </c>
      <c r="M765">
        <f t="shared" si="115"/>
        <v>0</v>
      </c>
      <c r="N765">
        <f>VLOOKUP(K765,RPM!$A$2:$D$62,4,FALSE)</f>
        <v>18.894837209302327</v>
      </c>
      <c r="O765">
        <f>VLOOKUP(K765,RPM!$A$2:$D$62,3,FALSE)</f>
        <v>11.4</v>
      </c>
      <c r="P765">
        <f t="shared" si="105"/>
        <v>14.089880106976747</v>
      </c>
      <c r="Q765" cm="1">
        <f t="array" ref="Q765">_xlfn.XLOOKUP(O765,BSFC!$A$2:$A$24,_xlfn.XLOOKUP(K765,BSFC!$B$2:$O$2,BSFC!$B$2:$O$24,,-1),,-1)</f>
        <v>340</v>
      </c>
      <c r="R765">
        <f t="shared" si="106"/>
        <v>1.3307108989922483</v>
      </c>
      <c r="S765">
        <f t="shared" si="109"/>
        <v>3.9990488061195659E-4</v>
      </c>
      <c r="T765">
        <f t="shared" si="110"/>
        <v>0.13596765940806524</v>
      </c>
      <c r="U765">
        <f t="shared" si="111"/>
        <v>107.02823505547374</v>
      </c>
    </row>
    <row r="766" spans="1:21">
      <c r="A766">
        <f t="shared" si="107"/>
        <v>765</v>
      </c>
      <c r="B766">
        <f t="shared" si="112"/>
        <v>9.8612169997273948</v>
      </c>
      <c r="C766">
        <f>Specification!$G$29</f>
        <v>164.943378</v>
      </c>
      <c r="D766">
        <f>0.5*Specification!$K$4*Track!B766^2*Specification!$K$3*Specification!$K$2</f>
        <v>50.367975962033398</v>
      </c>
      <c r="E766">
        <v>0</v>
      </c>
      <c r="F766">
        <f>Specification!$C$23*9.81*SIN((E766*PI()/180))</f>
        <v>0</v>
      </c>
      <c r="G766" s="2">
        <f>IF(J766=1,VLOOKUP(K766,RPM!$E$2:$H$62,3,FALSE)-F766-E766-D766,IF(J766=2,VLOOKUP(K766,RPM!$H$2:$K$62,3,FALSE)-F766-E766-D766,IF(J766=3,VLOOKUP(K766,RPM!$K$2:$N$62,3,FALSE)-F766-E766-D766)))</f>
        <v>844.97096462493857</v>
      </c>
      <c r="H766" s="2">
        <f>IF(J766=1,Specification!$I$14,IF(J766=2,Specification!$I$15,IF(J766=3,Specification!$I$16)))</f>
        <v>580.58318951778165</v>
      </c>
      <c r="I766">
        <f t="shared" si="114"/>
        <v>1.4553831042313696</v>
      </c>
      <c r="J766">
        <v>2</v>
      </c>
      <c r="K766">
        <f>IF(J766=1,VLOOKUP(B766,RPM!$F$2:$H$62,3,TRUE),IF(J766=2,VLOOKUP(B766,RPM!$I$2:$K$62,3,TRUE),IF(J766=3,VLOOKUP(B766,RPM!$L$2:$N$62,3,TRUE))))</f>
        <v>4400</v>
      </c>
      <c r="L766">
        <f t="shared" si="113"/>
        <v>74.993851725942051</v>
      </c>
      <c r="M766">
        <f t="shared" si="115"/>
        <v>0</v>
      </c>
      <c r="N766">
        <f>VLOOKUP(K766,RPM!$A$2:$D$62,4,FALSE)</f>
        <v>18.951340909090909</v>
      </c>
      <c r="O766">
        <f>VLOOKUP(K766,RPM!$A$2:$D$62,3,FALSE)</f>
        <v>11.7</v>
      </c>
      <c r="P766">
        <f t="shared" si="105"/>
        <v>14.132014915909092</v>
      </c>
      <c r="Q766" cm="1">
        <f t="array" ref="Q766">_xlfn.XLOOKUP(O766,BSFC!$A$2:$A$24,_xlfn.XLOOKUP(K766,BSFC!$B$2:$O$2,BSFC!$B$2:$O$24,,-1),,-1)</f>
        <v>340</v>
      </c>
      <c r="R766">
        <f t="shared" si="106"/>
        <v>1.3346902976136366</v>
      </c>
      <c r="S766">
        <f t="shared" si="109"/>
        <v>3.9514550916405365E-4</v>
      </c>
      <c r="T766">
        <f t="shared" si="110"/>
        <v>0.13434947311577825</v>
      </c>
      <c r="U766">
        <f t="shared" si="111"/>
        <v>107.16258452858952</v>
      </c>
    </row>
    <row r="767" spans="1:21">
      <c r="A767">
        <f t="shared" si="107"/>
        <v>766</v>
      </c>
      <c r="B767">
        <f t="shared" si="112"/>
        <v>10.00771536986216</v>
      </c>
      <c r="C767">
        <f>Specification!$G$29</f>
        <v>164.943378</v>
      </c>
      <c r="D767">
        <f>0.5*Specification!$K$4*Track!B767^2*Specification!$K$3*Specification!$K$2</f>
        <v>51.87562686491961</v>
      </c>
      <c r="E767">
        <v>0</v>
      </c>
      <c r="F767">
        <f>Specification!$C$23*9.81*SIN((E767*PI()/180))</f>
        <v>0</v>
      </c>
      <c r="G767" s="2">
        <f>IF(J767=1,VLOOKUP(K767,RPM!$E$2:$H$62,3,FALSE)-F767-E767-D767,IF(J767=2,VLOOKUP(K767,RPM!$H$2:$K$62,3,FALSE)-F767-E767-D767,IF(J767=3,VLOOKUP(K767,RPM!$K$2:$N$62,3,FALSE)-F767-E767-D767)))</f>
        <v>846.01413691460812</v>
      </c>
      <c r="H767" s="2">
        <f>IF(J767=1,Specification!$I$14,IF(J767=2,Specification!$I$15,IF(J767=3,Specification!$I$16)))</f>
        <v>580.58318951778165</v>
      </c>
      <c r="I767">
        <f t="shared" si="114"/>
        <v>1.457179870497606</v>
      </c>
      <c r="J767">
        <v>2</v>
      </c>
      <c r="K767">
        <f>IF(J767=1,VLOOKUP(B767,RPM!$F$2:$H$62,3,TRUE),IF(J767=2,VLOOKUP(B767,RPM!$I$2:$K$62,3,TRUE),IF(J767=3,VLOOKUP(B767,RPM!$L$2:$N$62,3,TRUE))))</f>
        <v>4500</v>
      </c>
      <c r="L767">
        <f t="shared" si="113"/>
        <v>75.093058113088446</v>
      </c>
      <c r="M767">
        <f t="shared" si="115"/>
        <v>0</v>
      </c>
      <c r="N767">
        <f>VLOOKUP(K767,RPM!$A$2:$D$62,4,FALSE)</f>
        <v>19.005333333333333</v>
      </c>
      <c r="O767">
        <f>VLOOKUP(K767,RPM!$A$2:$D$62,3,FALSE)</f>
        <v>12</v>
      </c>
      <c r="P767">
        <f t="shared" si="105"/>
        <v>14.172277066666666</v>
      </c>
      <c r="Q767" cm="1">
        <f t="array" ref="Q767">_xlfn.XLOOKUP(O767,BSFC!$A$2:$A$24,_xlfn.XLOOKUP(K767,BSFC!$B$2:$O$2,BSFC!$B$2:$O$24,,-1),,-1)</f>
        <v>305</v>
      </c>
      <c r="R767">
        <f t="shared" si="106"/>
        <v>1.200706807037037</v>
      </c>
      <c r="S767">
        <f t="shared" si="109"/>
        <v>3.9055011261714329E-4</v>
      </c>
      <c r="T767">
        <f t="shared" si="110"/>
        <v>0.1191177843482287</v>
      </c>
      <c r="U767">
        <f t="shared" si="111"/>
        <v>107.28170231293775</v>
      </c>
    </row>
    <row r="768" spans="1:21">
      <c r="A768">
        <f t="shared" si="107"/>
        <v>767</v>
      </c>
      <c r="B768">
        <f t="shared" si="112"/>
        <v>10.152276920236687</v>
      </c>
      <c r="C768">
        <f>Specification!$G$29</f>
        <v>164.943378</v>
      </c>
      <c r="D768">
        <f>0.5*Specification!$K$4*Track!B768^2*Specification!$K$3*Specification!$K$2</f>
        <v>53.385139062110873</v>
      </c>
      <c r="E768">
        <v>0</v>
      </c>
      <c r="F768">
        <f>Specification!$C$23*9.81*SIN((E768*PI()/180))</f>
        <v>0</v>
      </c>
      <c r="G768" s="2">
        <f>IF(J768=1,VLOOKUP(K768,RPM!$E$2:$H$62,3,FALSE)-F768-E768-D768,IF(J768=2,VLOOKUP(K768,RPM!$H$2:$K$62,3,FALSE)-F768-E768-D768,IF(J768=3,VLOOKUP(K768,RPM!$K$2:$N$62,3,FALSE)-F768-E768-D768)))</f>
        <v>844.50462471741685</v>
      </c>
      <c r="H768" s="2">
        <f>IF(J768=1,Specification!$I$14,IF(J768=2,Specification!$I$15,IF(J768=3,Specification!$I$16)))</f>
        <v>580.58318951778165</v>
      </c>
      <c r="I768">
        <f t="shared" si="114"/>
        <v>1.4545798775518146</v>
      </c>
      <c r="J768">
        <v>2</v>
      </c>
      <c r="K768">
        <f>IF(J768=1,VLOOKUP(B768,RPM!$F$2:$H$62,3,TRUE),IF(J768=2,VLOOKUP(B768,RPM!$I$2:$K$62,3,TRUE),IF(J768=3,VLOOKUP(B768,RPM!$L$2:$N$62,3,TRUE))))</f>
        <v>4500</v>
      </c>
      <c r="L768">
        <f t="shared" si="113"/>
        <v>75.190872771851474</v>
      </c>
      <c r="M768">
        <f t="shared" si="115"/>
        <v>0</v>
      </c>
      <c r="N768">
        <f>VLOOKUP(K768,RPM!$A$2:$D$62,4,FALSE)</f>
        <v>19.005333333333333</v>
      </c>
      <c r="O768">
        <f>VLOOKUP(K768,RPM!$A$2:$D$62,3,FALSE)</f>
        <v>12</v>
      </c>
      <c r="P768">
        <f t="shared" si="105"/>
        <v>14.172277066666666</v>
      </c>
      <c r="Q768" cm="1">
        <f t="array" ref="Q768">_xlfn.XLOOKUP(O768,BSFC!$A$2:$A$24,_xlfn.XLOOKUP(K768,BSFC!$B$2:$O$2,BSFC!$B$2:$O$24,,-1),,-1)</f>
        <v>305</v>
      </c>
      <c r="R768">
        <f t="shared" si="106"/>
        <v>1.200706807037037</v>
      </c>
      <c r="S768">
        <f t="shared" si="109"/>
        <v>3.8507123476974554E-4</v>
      </c>
      <c r="T768">
        <f t="shared" si="110"/>
        <v>0.11744672660477239</v>
      </c>
      <c r="U768">
        <f t="shared" si="111"/>
        <v>107.39914903954252</v>
      </c>
    </row>
    <row r="769" spans="1:21">
      <c r="A769">
        <f t="shared" si="107"/>
        <v>768</v>
      </c>
      <c r="B769">
        <f t="shared" si="112"/>
        <v>10.294556154602983</v>
      </c>
      <c r="C769">
        <f>Specification!$G$29</f>
        <v>164.943378</v>
      </c>
      <c r="D769">
        <f>0.5*Specification!$K$4*Track!B769^2*Specification!$K$3*Specification!$K$2</f>
        <v>54.891957891692726</v>
      </c>
      <c r="E769">
        <v>0</v>
      </c>
      <c r="F769">
        <f>Specification!$C$23*9.81*SIN((E769*PI()/180))</f>
        <v>0</v>
      </c>
      <c r="G769" s="2">
        <f>IF(J769=1,VLOOKUP(K769,RPM!$E$2:$H$62,3,FALSE)-F769-E769-D769,IF(J769=2,VLOOKUP(K769,RPM!$H$2:$K$62,3,FALSE)-F769-E769-D769,IF(J769=3,VLOOKUP(K769,RPM!$K$2:$N$62,3,FALSE)-F769-E769-D769)))</f>
        <v>852.75747723326447</v>
      </c>
      <c r="H769" s="2">
        <f>IF(J769=1,Specification!$I$14,IF(J769=2,Specification!$I$15,IF(J769=3,Specification!$I$16)))</f>
        <v>580.58318951778165</v>
      </c>
      <c r="I769">
        <f t="shared" si="114"/>
        <v>1.4687946406811128</v>
      </c>
      <c r="J769">
        <v>2</v>
      </c>
      <c r="K769">
        <f>IF(J769=1,VLOOKUP(B769,RPM!$F$2:$H$62,3,TRUE),IF(J769=2,VLOOKUP(B769,RPM!$I$2:$K$62,3,TRUE),IF(J769=3,VLOOKUP(B769,RPM!$L$2:$N$62,3,TRUE))))</f>
        <v>4600</v>
      </c>
      <c r="L769">
        <f t="shared" si="113"/>
        <v>75.287347517598121</v>
      </c>
      <c r="M769">
        <f t="shared" si="115"/>
        <v>0</v>
      </c>
      <c r="N769">
        <f>VLOOKUP(K769,RPM!$A$2:$D$62,4,FALSE)</f>
        <v>19.211913043478262</v>
      </c>
      <c r="O769">
        <f>VLOOKUP(K769,RPM!$A$2:$D$62,3,FALSE)</f>
        <v>12.4</v>
      </c>
      <c r="P769">
        <f t="shared" si="105"/>
        <v>14.326323556521741</v>
      </c>
      <c r="Q769" cm="1">
        <f t="array" ref="Q769">_xlfn.XLOOKUP(O769,BSFC!$A$2:$A$24,_xlfn.XLOOKUP(K769,BSFC!$B$2:$O$2,BSFC!$B$2:$O$24,,-1),,-1)</f>
        <v>305</v>
      </c>
      <c r="R769">
        <f t="shared" si="106"/>
        <v>1.2137579679830919</v>
      </c>
      <c r="S769">
        <f t="shared" si="109"/>
        <v>3.8392456183323294E-4</v>
      </c>
      <c r="T769">
        <f t="shared" si="110"/>
        <v>0.11709699135913605</v>
      </c>
      <c r="U769">
        <f t="shared" si="111"/>
        <v>107.51624603090166</v>
      </c>
    </row>
    <row r="770" spans="1:21">
      <c r="A770">
        <f t="shared" si="107"/>
        <v>769</v>
      </c>
      <c r="B770">
        <f t="shared" si="112"/>
        <v>10.436257744116729</v>
      </c>
      <c r="C770">
        <f>Specification!$G$29</f>
        <v>164.943378</v>
      </c>
      <c r="D770">
        <f>0.5*Specification!$K$4*Track!B770^2*Specification!$K$3*Specification!$K$2</f>
        <v>56.413501985298794</v>
      </c>
      <c r="E770">
        <v>0</v>
      </c>
      <c r="F770">
        <f>Specification!$C$23*9.81*SIN((E770*PI()/180))</f>
        <v>0</v>
      </c>
      <c r="G770" s="2">
        <f>IF(J770=1,VLOOKUP(K770,RPM!$E$2:$H$62,3,FALSE)-F770-E770-D770,IF(J770=2,VLOOKUP(K770,RPM!$H$2:$K$62,3,FALSE)-F770-E770-D770,IF(J770=3,VLOOKUP(K770,RPM!$K$2:$N$62,3,FALSE)-F770-E770-D770)))</f>
        <v>860.58029932145257</v>
      </c>
      <c r="H770" s="2">
        <f>IF(J770=1,Specification!$I$14,IF(J770=2,Specification!$I$15,IF(J770=3,Specification!$I$16)))</f>
        <v>580.58318951778165</v>
      </c>
      <c r="I770">
        <f t="shared" si="114"/>
        <v>1.4822687167987585</v>
      </c>
      <c r="J770">
        <v>2</v>
      </c>
      <c r="K770">
        <f>IF(J770=1,VLOOKUP(B770,RPM!$F$2:$H$62,3,TRUE),IF(J770=2,VLOOKUP(B770,RPM!$I$2:$K$62,3,TRUE),IF(J770=3,VLOOKUP(B770,RPM!$L$2:$N$62,3,TRUE))))</f>
        <v>4700</v>
      </c>
      <c r="L770">
        <f t="shared" si="113"/>
        <v>75.382524008163216</v>
      </c>
      <c r="M770">
        <f t="shared" si="115"/>
        <v>0</v>
      </c>
      <c r="N770">
        <f>VLOOKUP(K770,RPM!$A$2:$D$62,4,FALSE)</f>
        <v>19.409702127659575</v>
      </c>
      <c r="O770">
        <f>VLOOKUP(K770,RPM!$A$2:$D$62,3,FALSE)</f>
        <v>12.8</v>
      </c>
      <c r="P770">
        <f t="shared" si="105"/>
        <v>14.473814876595746</v>
      </c>
      <c r="Q770" cm="1">
        <f t="array" ref="Q770">_xlfn.XLOOKUP(O770,BSFC!$A$2:$A$24,_xlfn.XLOOKUP(K770,BSFC!$B$2:$O$2,BSFC!$B$2:$O$24,,-1),,-1)</f>
        <v>305</v>
      </c>
      <c r="R770">
        <f t="shared" si="106"/>
        <v>1.2262537603782506</v>
      </c>
      <c r="S770">
        <f t="shared" si="109"/>
        <v>3.8265747362312288E-4</v>
      </c>
      <c r="T770">
        <f t="shared" si="110"/>
        <v>0.11671052945505248</v>
      </c>
      <c r="U770">
        <f t="shared" si="111"/>
        <v>107.6329565603567</v>
      </c>
    </row>
    <row r="771" spans="1:21">
      <c r="A771">
        <f t="shared" si="107"/>
        <v>770</v>
      </c>
      <c r="B771">
        <f t="shared" si="112"/>
        <v>10.577334878656055</v>
      </c>
      <c r="C771">
        <f>Specification!$G$29</f>
        <v>164.943378</v>
      </c>
      <c r="D771">
        <f>0.5*Specification!$K$4*Track!B771^2*Specification!$K$3*Specification!$K$2</f>
        <v>57.949004055306595</v>
      </c>
      <c r="E771">
        <v>0</v>
      </c>
      <c r="F771">
        <f>Specification!$C$23*9.81*SIN((E771*PI()/180))</f>
        <v>0</v>
      </c>
      <c r="G771" s="2">
        <f>IF(J771=1,VLOOKUP(K771,RPM!$E$2:$H$62,3,FALSE)-F771-E771-D771,IF(J771=2,VLOOKUP(K771,RPM!$H$2:$K$62,3,FALSE)-F771-E771-D771,IF(J771=3,VLOOKUP(K771,RPM!$K$2:$N$62,3,FALSE)-F771-E771-D771)))</f>
        <v>859.04479725144483</v>
      </c>
      <c r="H771" s="2">
        <f>IF(J771=1,Specification!$I$14,IF(J771=2,Specification!$I$15,IF(J771=3,Specification!$I$16)))</f>
        <v>580.58318951778165</v>
      </c>
      <c r="I771">
        <f t="shared" si="114"/>
        <v>1.4796239587387066</v>
      </c>
      <c r="J771">
        <v>2</v>
      </c>
      <c r="K771">
        <f>IF(J771=1,VLOOKUP(B771,RPM!$F$2:$H$62,3,TRUE),IF(J771=2,VLOOKUP(B771,RPM!$I$2:$K$62,3,TRUE),IF(J771=3,VLOOKUP(B771,RPM!$L$2:$N$62,3,TRUE))))</f>
        <v>4700</v>
      </c>
      <c r="L771">
        <f t="shared" si="113"/>
        <v>75.476448753416904</v>
      </c>
      <c r="M771">
        <f t="shared" si="115"/>
        <v>0</v>
      </c>
      <c r="N771">
        <f>VLOOKUP(K771,RPM!$A$2:$D$62,4,FALSE)</f>
        <v>19.409702127659575</v>
      </c>
      <c r="O771">
        <f>VLOOKUP(K771,RPM!$A$2:$D$62,3,FALSE)</f>
        <v>12.8</v>
      </c>
      <c r="P771">
        <f t="shared" ref="P771:P834" si="116">N771*0.7457</f>
        <v>14.473814876595746</v>
      </c>
      <c r="Q771" cm="1">
        <f t="array" ref="Q771">_xlfn.XLOOKUP(O771,BSFC!$A$2:$A$24,_xlfn.XLOOKUP(K771,BSFC!$B$2:$O$2,BSFC!$B$2:$O$24,,-1),,-1)</f>
        <v>305</v>
      </c>
      <c r="R771">
        <f t="shared" ref="R771:R834" si="117">Q771*P771/3600</f>
        <v>1.2262537603782506</v>
      </c>
      <c r="S771">
        <f t="shared" si="109"/>
        <v>3.7762482642591345E-4</v>
      </c>
      <c r="T771">
        <f t="shared" si="110"/>
        <v>0.1151755720599036</v>
      </c>
      <c r="U771">
        <f t="shared" si="111"/>
        <v>107.7481321324166</v>
      </c>
    </row>
    <row r="772" spans="1:21">
      <c r="A772">
        <f t="shared" ref="A772:A835" si="118">A771+1</f>
        <v>771</v>
      </c>
      <c r="B772">
        <f t="shared" si="112"/>
        <v>10.716308182051845</v>
      </c>
      <c r="C772">
        <f>Specification!$G$29</f>
        <v>164.943378</v>
      </c>
      <c r="D772">
        <f>0.5*Specification!$K$4*Track!B772^2*Specification!$K$3*Specification!$K$2</f>
        <v>59.48176638492194</v>
      </c>
      <c r="E772">
        <v>0</v>
      </c>
      <c r="F772">
        <f>Specification!$C$23*9.81*SIN((E772*PI()/180))</f>
        <v>0</v>
      </c>
      <c r="G772" s="2">
        <f>IF(J772=1,VLOOKUP(K772,RPM!$E$2:$H$62,3,FALSE)-F772-E772-D772,IF(J772=2,VLOOKUP(K772,RPM!$H$2:$K$62,3,FALSE)-F772-E772-D772,IF(J772=3,VLOOKUP(K772,RPM!$K$2:$N$62,3,FALSE)-F772-E772-D772)))</f>
        <v>866.46705251271578</v>
      </c>
      <c r="H772" s="2">
        <f>IF(J772=1,Specification!$I$14,IF(J772=2,Specification!$I$15,IF(J772=3,Specification!$I$16)))</f>
        <v>580.58318951778165</v>
      </c>
      <c r="I772">
        <f t="shared" si="114"/>
        <v>1.492408096128967</v>
      </c>
      <c r="J772">
        <v>2</v>
      </c>
      <c r="K772">
        <f>IF(J772=1,VLOOKUP(B772,RPM!$F$2:$H$62,3,TRUE),IF(J772=2,VLOOKUP(B772,RPM!$I$2:$K$62,3,TRUE),IF(J772=3,VLOOKUP(B772,RPM!$L$2:$N$62,3,TRUE))))</f>
        <v>4800</v>
      </c>
      <c r="L772">
        <f t="shared" si="113"/>
        <v>75.569165878192479</v>
      </c>
      <c r="M772">
        <f t="shared" si="115"/>
        <v>0</v>
      </c>
      <c r="N772">
        <f>VLOOKUP(K772,RPM!$A$2:$D$62,4,FALSE)</f>
        <v>19.599249999999998</v>
      </c>
      <c r="O772">
        <f>VLOOKUP(K772,RPM!$A$2:$D$62,3,FALSE)</f>
        <v>13.2</v>
      </c>
      <c r="P772">
        <f t="shared" si="116"/>
        <v>14.615160724999999</v>
      </c>
      <c r="Q772" cm="1">
        <f t="array" ref="Q772">_xlfn.XLOOKUP(O772,BSFC!$A$2:$A$24,_xlfn.XLOOKUP(K772,BSFC!$B$2:$O$2,BSFC!$B$2:$O$24,,-1),,-1)</f>
        <v>280</v>
      </c>
      <c r="R772">
        <f t="shared" si="117"/>
        <v>1.1367347230555553</v>
      </c>
      <c r="S772">
        <f t="shared" ref="S772:S835" si="119">(L772-L771)/3600*P772</f>
        <v>3.7640991126525284E-4</v>
      </c>
      <c r="T772">
        <f t="shared" ref="T772:T835" si="120">S772*Q772</f>
        <v>0.1053947751542708</v>
      </c>
      <c r="U772">
        <f t="shared" ref="U772:U835" si="121">U771+T772</f>
        <v>107.85352690757087</v>
      </c>
    </row>
    <row r="773" spans="1:21">
      <c r="A773">
        <f t="shared" si="118"/>
        <v>772</v>
      </c>
      <c r="B773">
        <f t="shared" si="112"/>
        <v>10.854679969716715</v>
      </c>
      <c r="C773">
        <f>Specification!$G$29</f>
        <v>164.943378</v>
      </c>
      <c r="D773">
        <f>0.5*Specification!$K$4*Track!B773^2*Specification!$K$3*Specification!$K$2</f>
        <v>61.027771974145708</v>
      </c>
      <c r="E773">
        <v>0</v>
      </c>
      <c r="F773">
        <f>Specification!$C$23*9.81*SIN((E773*PI()/180))</f>
        <v>0</v>
      </c>
      <c r="G773" s="2">
        <f>IF(J773=1,VLOOKUP(K773,RPM!$E$2:$H$62,3,FALSE)-F773-E773-D773,IF(J773=2,VLOOKUP(K773,RPM!$H$2:$K$62,3,FALSE)-F773-E773-D773,IF(J773=3,VLOOKUP(K773,RPM!$K$2:$N$62,3,FALSE)-F773-E773-D773)))</f>
        <v>864.92104692349199</v>
      </c>
      <c r="H773" s="2">
        <f>IF(J773=1,Specification!$I$14,IF(J773=2,Specification!$I$15,IF(J773=3,Specification!$I$16)))</f>
        <v>580.58318951778165</v>
      </c>
      <c r="I773">
        <f t="shared" si="114"/>
        <v>1.4897452467438379</v>
      </c>
      <c r="J773">
        <v>2</v>
      </c>
      <c r="K773">
        <f>IF(J773=1,VLOOKUP(B773,RPM!$F$2:$H$62,3,TRUE),IF(J773=2,VLOOKUP(B773,RPM!$I$2:$K$62,3,TRUE),IF(J773=3,VLOOKUP(B773,RPM!$L$2:$N$62,3,TRUE))))</f>
        <v>4800</v>
      </c>
      <c r="L773">
        <f t="shared" si="113"/>
        <v>75.66071687641265</v>
      </c>
      <c r="M773">
        <f t="shared" si="115"/>
        <v>0</v>
      </c>
      <c r="N773">
        <f>VLOOKUP(K773,RPM!$A$2:$D$62,4,FALSE)</f>
        <v>19.599249999999998</v>
      </c>
      <c r="O773">
        <f>VLOOKUP(K773,RPM!$A$2:$D$62,3,FALSE)</f>
        <v>13.2</v>
      </c>
      <c r="P773">
        <f t="shared" si="116"/>
        <v>14.615160724999999</v>
      </c>
      <c r="Q773" cm="1">
        <f t="array" ref="Q773">_xlfn.XLOOKUP(O773,BSFC!$A$2:$A$24,_xlfn.XLOOKUP(K773,BSFC!$B$2:$O$2,BSFC!$B$2:$O$24,,-1),,-1)</f>
        <v>280</v>
      </c>
      <c r="R773">
        <f t="shared" si="117"/>
        <v>1.1367347230555553</v>
      </c>
      <c r="S773">
        <f t="shared" si="119"/>
        <v>3.7167570931166417E-4</v>
      </c>
      <c r="T773">
        <f t="shared" si="120"/>
        <v>0.10406919860726596</v>
      </c>
      <c r="U773">
        <f t="shared" si="121"/>
        <v>107.95759610617813</v>
      </c>
    </row>
    <row r="774" spans="1:21">
      <c r="A774">
        <f t="shared" si="118"/>
        <v>773</v>
      </c>
      <c r="B774">
        <f t="shared" si="112"/>
        <v>10.991067634149875</v>
      </c>
      <c r="C774">
        <f>Specification!$G$29</f>
        <v>164.943378</v>
      </c>
      <c r="D774">
        <f>0.5*Specification!$K$4*Track!B774^2*Specification!$K$3*Specification!$K$2</f>
        <v>62.571019081930416</v>
      </c>
      <c r="E774">
        <v>0</v>
      </c>
      <c r="F774">
        <f>Specification!$C$23*9.81*SIN((E774*PI()/180))</f>
        <v>0</v>
      </c>
      <c r="G774" s="2">
        <f>IF(J774=1,VLOOKUP(K774,RPM!$E$2:$H$62,3,FALSE)-F774-E774-D774,IF(J774=2,VLOOKUP(K774,RPM!$H$2:$K$62,3,FALSE)-F774-E774-D774,IF(J774=3,VLOOKUP(K774,RPM!$K$2:$N$62,3,FALSE)-F774-E774-D774)))</f>
        <v>871.9673064845166</v>
      </c>
      <c r="H774" s="2">
        <f>IF(J774=1,Specification!$I$14,IF(J774=2,Specification!$I$15,IF(J774=3,Specification!$I$16)))</f>
        <v>580.58318951778165</v>
      </c>
      <c r="I774">
        <f t="shared" si="114"/>
        <v>1.5018817668640243</v>
      </c>
      <c r="J774">
        <v>2</v>
      </c>
      <c r="K774">
        <f>IF(J774=1,VLOOKUP(B774,RPM!$F$2:$H$62,3,TRUE),IF(J774=2,VLOOKUP(B774,RPM!$I$2:$K$62,3,TRUE),IF(J774=3,VLOOKUP(B774,RPM!$L$2:$N$62,3,TRUE))))</f>
        <v>4900</v>
      </c>
      <c r="L774">
        <f t="shared" si="113"/>
        <v>75.751141202855138</v>
      </c>
      <c r="M774">
        <f t="shared" si="115"/>
        <v>0</v>
      </c>
      <c r="N774">
        <f>VLOOKUP(K774,RPM!$A$2:$D$62,4,FALSE)</f>
        <v>19.781061224489797</v>
      </c>
      <c r="O774">
        <f>VLOOKUP(K774,RPM!$A$2:$D$62,3,FALSE)</f>
        <v>13.6</v>
      </c>
      <c r="P774">
        <f t="shared" si="116"/>
        <v>14.750737355102043</v>
      </c>
      <c r="Q774" cm="1">
        <f t="array" ref="Q774">_xlfn.XLOOKUP(O774,BSFC!$A$2:$A$24,_xlfn.XLOOKUP(K774,BSFC!$B$2:$O$2,BSFC!$B$2:$O$24,,-1),,-1)</f>
        <v>280</v>
      </c>
      <c r="R774">
        <f t="shared" si="117"/>
        <v>1.1472795720634923</v>
      </c>
      <c r="S774">
        <f t="shared" si="119"/>
        <v>3.70507080518096E-4</v>
      </c>
      <c r="T774">
        <f t="shared" si="120"/>
        <v>0.10374198254506688</v>
      </c>
      <c r="U774">
        <f t="shared" si="121"/>
        <v>108.06133808872319</v>
      </c>
    </row>
    <row r="775" spans="1:21">
      <c r="A775">
        <f t="shared" si="118"/>
        <v>774</v>
      </c>
      <c r="B775">
        <f t="shared" si="112"/>
        <v>11.12687428131481</v>
      </c>
      <c r="C775">
        <f>Specification!$G$29</f>
        <v>164.943378</v>
      </c>
      <c r="D775">
        <f>0.5*Specification!$K$4*Track!B775^2*Specification!$K$3*Specification!$K$2</f>
        <v>64.126838573896222</v>
      </c>
      <c r="E775">
        <v>1</v>
      </c>
      <c r="F775">
        <f>Specification!$C$23*9.81*SIN((E775*PI()/180))</f>
        <v>95.955295733149597</v>
      </c>
      <c r="G775" s="2">
        <f>IF(J775=1,VLOOKUP(K775,RPM!$E$2:$H$62,3,FALSE)-F775-E775-D775,IF(J775=2,VLOOKUP(K775,RPM!$H$2:$K$62,3,FALSE)-F775-E775-D775,IF(J775=3,VLOOKUP(K775,RPM!$K$2:$N$62,3,FALSE)-F775-E775-D775)))</f>
        <v>781.70211766145815</v>
      </c>
      <c r="H775" s="2">
        <f>IF(J775=1,Specification!$I$14,IF(J775=2,Specification!$I$15,IF(J775=3,Specification!$I$16)))</f>
        <v>580.58318951778165</v>
      </c>
      <c r="I775">
        <f t="shared" si="114"/>
        <v>1.3464084592437493</v>
      </c>
      <c r="J775">
        <v>2</v>
      </c>
      <c r="K775">
        <f>IF(J775=1,VLOOKUP(B775,RPM!$F$2:$H$62,3,TRUE),IF(J775=2,VLOOKUP(B775,RPM!$I$2:$K$62,3,TRUE),IF(J775=3,VLOOKUP(B775,RPM!$L$2:$N$62,3,TRUE))))</f>
        <v>5000</v>
      </c>
      <c r="L775">
        <f t="shared" si="113"/>
        <v>75.840530262273106</v>
      </c>
      <c r="M775">
        <f t="shared" si="115"/>
        <v>1.7455064928217585E-2</v>
      </c>
      <c r="N775">
        <f>VLOOKUP(K775,RPM!$A$2:$D$62,4,FALSE)</f>
        <v>19.9556</v>
      </c>
      <c r="O775">
        <f>VLOOKUP(K775,RPM!$A$2:$D$62,3,FALSE)</f>
        <v>14</v>
      </c>
      <c r="P775">
        <f t="shared" si="116"/>
        <v>14.880890920000001</v>
      </c>
      <c r="Q775" cm="1">
        <f t="array" ref="Q775">_xlfn.XLOOKUP(O775,BSFC!$A$2:$A$24,_xlfn.XLOOKUP(K775,BSFC!$B$2:$O$2,BSFC!$B$2:$O$24,,-1),,-1)</f>
        <v>305</v>
      </c>
      <c r="R775">
        <f t="shared" si="117"/>
        <v>1.2607421473888889</v>
      </c>
      <c r="S775">
        <f t="shared" si="119"/>
        <v>3.6949690073338363E-4</v>
      </c>
      <c r="T775">
        <f t="shared" si="120"/>
        <v>0.11269655472368201</v>
      </c>
      <c r="U775">
        <f t="shared" si="121"/>
        <v>108.17403464344687</v>
      </c>
    </row>
    <row r="776" spans="1:21">
      <c r="A776">
        <f t="shared" si="118"/>
        <v>775</v>
      </c>
      <c r="B776">
        <f t="shared" si="112"/>
        <v>11.247228467079012</v>
      </c>
      <c r="C776">
        <f>Specification!$G$29</f>
        <v>164.943378</v>
      </c>
      <c r="D776">
        <f>0.5*Specification!$K$4*Track!B776^2*Specification!$K$3*Specification!$K$2</f>
        <v>65.52160117855388</v>
      </c>
      <c r="E776">
        <v>2</v>
      </c>
      <c r="F776">
        <f>Specification!$C$23*9.81*SIN((E776*PI()/180))</f>
        <v>191.88136255367905</v>
      </c>
      <c r="G776" s="2">
        <f>IF(J776=1,VLOOKUP(K776,RPM!$E$2:$H$62,3,FALSE)-F776-E776-D776,IF(J776=2,VLOOKUP(K776,RPM!$H$2:$K$62,3,FALSE)-F776-E776-D776,IF(J776=3,VLOOKUP(K776,RPM!$K$2:$N$62,3,FALSE)-F776-E776-D776)))</f>
        <v>683.38128823627096</v>
      </c>
      <c r="H776" s="2">
        <f>IF(J776=1,Specification!$I$14,IF(J776=2,Specification!$I$15,IF(J776=3,Specification!$I$16)))</f>
        <v>580.58318951778165</v>
      </c>
      <c r="I776">
        <f t="shared" si="114"/>
        <v>1.1770600674881251</v>
      </c>
      <c r="J776">
        <v>2</v>
      </c>
      <c r="K776">
        <f>IF(J776=1,VLOOKUP(B776,RPM!$F$2:$H$62,3,TRUE),IF(J776=2,VLOOKUP(B776,RPM!$I$2:$K$62,3,TRUE),IF(J776=3,VLOOKUP(B776,RPM!$L$2:$N$62,3,TRUE))))</f>
        <v>5000</v>
      </c>
      <c r="L776">
        <f t="shared" si="113"/>
        <v>75.929031210729491</v>
      </c>
      <c r="M776">
        <f t="shared" si="115"/>
        <v>5.2375834419965316E-2</v>
      </c>
      <c r="N776">
        <f>VLOOKUP(K776,RPM!$A$2:$D$62,4,FALSE)</f>
        <v>19.9556</v>
      </c>
      <c r="O776">
        <f>VLOOKUP(K776,RPM!$A$2:$D$62,3,FALSE)</f>
        <v>14</v>
      </c>
      <c r="P776">
        <f t="shared" si="116"/>
        <v>14.880890920000001</v>
      </c>
      <c r="Q776" cm="1">
        <f t="array" ref="Q776">_xlfn.XLOOKUP(O776,BSFC!$A$2:$A$24,_xlfn.XLOOKUP(K776,BSFC!$B$2:$O$2,BSFC!$B$2:$O$24,,-1),,-1)</f>
        <v>305</v>
      </c>
      <c r="R776">
        <f t="shared" si="117"/>
        <v>1.2607421473888889</v>
      </c>
      <c r="S776">
        <f t="shared" si="119"/>
        <v>3.6582582230444748E-4</v>
      </c>
      <c r="T776">
        <f t="shared" si="120"/>
        <v>0.11157687580285648</v>
      </c>
      <c r="U776">
        <f t="shared" si="121"/>
        <v>108.28561151924973</v>
      </c>
    </row>
    <row r="777" spans="1:21">
      <c r="A777">
        <f t="shared" si="118"/>
        <v>776</v>
      </c>
      <c r="B777">
        <f t="shared" si="112"/>
        <v>11.351399399441847</v>
      </c>
      <c r="C777">
        <f>Specification!$G$29</f>
        <v>164.943378</v>
      </c>
      <c r="D777">
        <f>0.5*Specification!$K$4*Track!B777^2*Specification!$K$3*Specification!$K$2</f>
        <v>66.740933509910718</v>
      </c>
      <c r="E777">
        <v>3</v>
      </c>
      <c r="F777">
        <f>Specification!$C$23*9.81*SIN((E777*PI()/180))</f>
        <v>287.74898045237813</v>
      </c>
      <c r="G777" s="2">
        <f>IF(J777=1,VLOOKUP(K777,RPM!$E$2:$H$62,3,FALSE)-F777-E777-D777,IF(J777=2,VLOOKUP(K777,RPM!$H$2:$K$62,3,FALSE)-F777-E777-D777,IF(J777=3,VLOOKUP(K777,RPM!$K$2:$N$62,3,FALSE)-F777-E777-D777)))</f>
        <v>606.15707075285695</v>
      </c>
      <c r="H777" s="2">
        <f>IF(J777=1,Specification!$I$14,IF(J777=2,Specification!$I$15,IF(J777=3,Specification!$I$16)))</f>
        <v>580.58318951778165</v>
      </c>
      <c r="I777">
        <f t="shared" si="114"/>
        <v>1.044048607842601</v>
      </c>
      <c r="J777">
        <v>2</v>
      </c>
      <c r="K777">
        <f>IF(J777=1,VLOOKUP(B777,RPM!$F$2:$H$62,3,TRUE),IF(J777=2,VLOOKUP(B777,RPM!$I$2:$K$62,3,TRUE),IF(J777=3,VLOOKUP(B777,RPM!$L$2:$N$62,3,TRUE))))</f>
        <v>5100</v>
      </c>
      <c r="L777">
        <f t="shared" si="113"/>
        <v>76.01677204206942</v>
      </c>
      <c r="M777">
        <f t="shared" si="115"/>
        <v>0.10478361370300651</v>
      </c>
      <c r="N777">
        <f>VLOOKUP(K777,RPM!$A$2:$D$62,4,FALSE)</f>
        <v>20.397194509803921</v>
      </c>
      <c r="O777">
        <f>VLOOKUP(K777,RPM!$A$2:$D$62,3,FALSE)</f>
        <v>14.596</v>
      </c>
      <c r="P777">
        <f t="shared" si="116"/>
        <v>15.210187945960785</v>
      </c>
      <c r="Q777" cm="1">
        <f t="array" ref="Q777">_xlfn.XLOOKUP(O777,BSFC!$A$2:$A$24,_xlfn.XLOOKUP(K777,BSFC!$B$2:$O$2,BSFC!$B$2:$O$24,,-1),,-1)</f>
        <v>305</v>
      </c>
      <c r="R777">
        <f t="shared" si="117"/>
        <v>1.2886409231994553</v>
      </c>
      <c r="S777">
        <f t="shared" si="119"/>
        <v>3.7070959311532231E-4</v>
      </c>
      <c r="T777">
        <f t="shared" si="120"/>
        <v>0.11306642590017331</v>
      </c>
      <c r="U777">
        <f t="shared" si="121"/>
        <v>108.3986779451499</v>
      </c>
    </row>
    <row r="778" spans="1:21">
      <c r="A778">
        <f t="shared" si="118"/>
        <v>777</v>
      </c>
      <c r="B778">
        <f t="shared" si="112"/>
        <v>11.443005092253255</v>
      </c>
      <c r="C778">
        <f>Specification!$G$29</f>
        <v>164.943378</v>
      </c>
      <c r="D778">
        <f>0.5*Specification!$K$4*Track!B778^2*Specification!$K$3*Specification!$K$2</f>
        <v>67.822477483930044</v>
      </c>
      <c r="E778">
        <v>4</v>
      </c>
      <c r="F778">
        <f>Specification!$C$23*9.81*SIN((E778*PI()/180))</f>
        <v>383.52894722414453</v>
      </c>
      <c r="G778" s="2">
        <f>IF(J778=1,VLOOKUP(K778,RPM!$E$2:$H$62,3,FALSE)-F778-E778-D778,IF(J778=2,VLOOKUP(K778,RPM!$H$2:$K$62,3,FALSE)-F778-E778-D778,IF(J778=3,VLOOKUP(K778,RPM!$K$2:$N$62,3,FALSE)-F778-E778-D778)))</f>
        <v>508.29556000707134</v>
      </c>
      <c r="H778" s="2">
        <f>IF(J778=1,Specification!$I$14,IF(J778=2,Specification!$I$15,IF(J778=3,Specification!$I$16)))</f>
        <v>580.58318951778165</v>
      </c>
      <c r="I778">
        <f t="shared" si="114"/>
        <v>0.87549134936071671</v>
      </c>
      <c r="J778">
        <v>2</v>
      </c>
      <c r="K778">
        <f>IF(J778=1,VLOOKUP(B778,RPM!$F$2:$H$62,3,TRUE),IF(J778=2,VLOOKUP(B778,RPM!$I$2:$K$62,3,TRUE),IF(J778=3,VLOOKUP(B778,RPM!$L$2:$N$62,3,TRUE))))</f>
        <v>5100</v>
      </c>
      <c r="L778">
        <f t="shared" si="113"/>
        <v>76.103871463759788</v>
      </c>
      <c r="M778">
        <f t="shared" si="115"/>
        <v>0.17471042564651693</v>
      </c>
      <c r="N778">
        <f>VLOOKUP(K778,RPM!$A$2:$D$62,4,FALSE)</f>
        <v>20.397194509803921</v>
      </c>
      <c r="O778">
        <f>VLOOKUP(K778,RPM!$A$2:$D$62,3,FALSE)</f>
        <v>14.596</v>
      </c>
      <c r="P778">
        <f t="shared" si="116"/>
        <v>15.210187945960785</v>
      </c>
      <c r="Q778" cm="1">
        <f t="array" ref="Q778">_xlfn.XLOOKUP(O778,BSFC!$A$2:$A$24,_xlfn.XLOOKUP(K778,BSFC!$B$2:$O$2,BSFC!$B$2:$O$24,,-1),,-1)</f>
        <v>305</v>
      </c>
      <c r="R778">
        <f t="shared" si="117"/>
        <v>1.2886409231994553</v>
      </c>
      <c r="S778">
        <f t="shared" si="119"/>
        <v>3.6799960385972057E-4</v>
      </c>
      <c r="T778">
        <f t="shared" si="120"/>
        <v>0.11223987917721477</v>
      </c>
      <c r="U778">
        <f t="shared" si="121"/>
        <v>108.51091782432711</v>
      </c>
    </row>
    <row r="779" spans="1:21">
      <c r="A779">
        <f t="shared" si="118"/>
        <v>778</v>
      </c>
      <c r="B779">
        <f t="shared" si="112"/>
        <v>11.519259882477492</v>
      </c>
      <c r="C779">
        <f>Specification!$G$29</f>
        <v>164.943378</v>
      </c>
      <c r="D779">
        <f>0.5*Specification!$K$4*Track!B779^2*Specification!$K$3*Specification!$K$2</f>
        <v>68.729410730231436</v>
      </c>
      <c r="E779">
        <v>5</v>
      </c>
      <c r="F779">
        <f>Specification!$C$23*9.81*SIN((E779*PI()/180))</f>
        <v>479.192087363258</v>
      </c>
      <c r="G779" s="2">
        <f>IF(J779=1,VLOOKUP(K779,RPM!$E$2:$H$62,3,FALSE)-F779-E779-D779,IF(J779=2,VLOOKUP(K779,RPM!$H$2:$K$62,3,FALSE)-F779-E779-D779,IF(J779=3,VLOOKUP(K779,RPM!$K$2:$N$62,3,FALSE)-F779-E779-D779)))</f>
        <v>410.72548662165644</v>
      </c>
      <c r="H779" s="2">
        <f>IF(J779=1,Specification!$I$14,IF(J779=2,Specification!$I$15,IF(J779=3,Specification!$I$16)))</f>
        <v>580.58318951778165</v>
      </c>
      <c r="I779">
        <f t="shared" si="114"/>
        <v>0.70743606435245754</v>
      </c>
      <c r="J779">
        <v>2</v>
      </c>
      <c r="K779">
        <f>IF(J779=1,VLOOKUP(B779,RPM!$F$2:$H$62,3,TRUE),IF(J779=2,VLOOKUP(B779,RPM!$I$2:$K$62,3,TRUE),IF(J779=3,VLOOKUP(B779,RPM!$L$2:$N$62,3,TRUE))))</f>
        <v>5100</v>
      </c>
      <c r="L779">
        <f t="shared" si="113"/>
        <v>76.190452411464804</v>
      </c>
      <c r="M779">
        <f t="shared" si="115"/>
        <v>0.26219908917244095</v>
      </c>
      <c r="N779">
        <f>VLOOKUP(K779,RPM!$A$2:$D$62,4,FALSE)</f>
        <v>20.397194509803921</v>
      </c>
      <c r="O779">
        <f>VLOOKUP(K779,RPM!$A$2:$D$62,3,FALSE)</f>
        <v>14.596</v>
      </c>
      <c r="P779">
        <f t="shared" si="116"/>
        <v>15.210187945960785</v>
      </c>
      <c r="Q779" cm="1">
        <f t="array" ref="Q779">_xlfn.XLOOKUP(O779,BSFC!$A$2:$A$24,_xlfn.XLOOKUP(K779,BSFC!$B$2:$O$2,BSFC!$B$2:$O$24,,-1),,-1)</f>
        <v>305</v>
      </c>
      <c r="R779">
        <f t="shared" si="117"/>
        <v>1.2886409231994553</v>
      </c>
      <c r="S779">
        <f t="shared" si="119"/>
        <v>3.6580902420352794E-4</v>
      </c>
      <c r="T779">
        <f t="shared" si="120"/>
        <v>0.11157175238207602</v>
      </c>
      <c r="U779">
        <f t="shared" si="121"/>
        <v>108.62248957670919</v>
      </c>
    </row>
    <row r="780" spans="1:21">
      <c r="A780">
        <f t="shared" si="118"/>
        <v>779</v>
      </c>
      <c r="B780">
        <f t="shared" si="112"/>
        <v>11.580510367369838</v>
      </c>
      <c r="C780">
        <f>Specification!$G$29</f>
        <v>164.943378</v>
      </c>
      <c r="D780">
        <f>0.5*Specification!$K$4*Track!B780^2*Specification!$K$3*Specification!$K$2</f>
        <v>69.46225324987752</v>
      </c>
      <c r="E780">
        <v>6</v>
      </c>
      <c r="F780">
        <f>Specification!$C$23*9.81*SIN((E780*PI()/180))</f>
        <v>574.70926095052266</v>
      </c>
      <c r="G780" s="2">
        <f>IF(J780=1,VLOOKUP(K780,RPM!$E$2:$H$62,3,FALSE)-F780-E780-D780,IF(J780=2,VLOOKUP(K780,RPM!$H$2:$K$62,3,FALSE)-F780-E780-D780,IF(J780=3,VLOOKUP(K780,RPM!$K$2:$N$62,3,FALSE)-F780-E780-D780)))</f>
        <v>333.53579046344004</v>
      </c>
      <c r="H780" s="2">
        <f>IF(J780=1,Specification!$I$14,IF(J780=2,Specification!$I$15,IF(J780=3,Specification!$I$16)))</f>
        <v>580.58318951778165</v>
      </c>
      <c r="I780">
        <f t="shared" si="114"/>
        <v>0.57448406444641775</v>
      </c>
      <c r="J780">
        <v>2</v>
      </c>
      <c r="K780">
        <f>IF(J780=1,VLOOKUP(B780,RPM!$F$2:$H$62,3,TRUE),IF(J780=2,VLOOKUP(B780,RPM!$I$2:$K$62,3,TRUE),IF(J780=3,VLOOKUP(B780,RPM!$L$2:$N$62,3,TRUE))))</f>
        <v>5200</v>
      </c>
      <c r="L780">
        <f t="shared" si="113"/>
        <v>76.276620225079895</v>
      </c>
      <c r="M780">
        <f t="shared" si="115"/>
        <v>0.36730332443811742</v>
      </c>
      <c r="N780">
        <f>VLOOKUP(K780,RPM!$A$2:$D$62,4,FALSE)</f>
        <v>20.821804615384618</v>
      </c>
      <c r="O780">
        <f>VLOOKUP(K780,RPM!$A$2:$D$62,3,FALSE)</f>
        <v>15.192</v>
      </c>
      <c r="P780">
        <f t="shared" si="116"/>
        <v>15.526819701692311</v>
      </c>
      <c r="Q780" cm="1">
        <f t="array" ref="Q780">_xlfn.XLOOKUP(O780,BSFC!$A$2:$A$24,_xlfn.XLOOKUP(K780,BSFC!$B$2:$O$2,BSFC!$B$2:$O$24,,-1),,-1)</f>
        <v>325</v>
      </c>
      <c r="R780">
        <f t="shared" si="117"/>
        <v>1.4017267786250003</v>
      </c>
      <c r="S780">
        <f t="shared" si="119"/>
        <v>3.7164225169182005E-4</v>
      </c>
      <c r="T780">
        <f t="shared" si="120"/>
        <v>0.12078373179984152</v>
      </c>
      <c r="U780">
        <f t="shared" si="121"/>
        <v>108.74327330850903</v>
      </c>
    </row>
    <row r="781" spans="1:21">
      <c r="A781">
        <f t="shared" si="118"/>
        <v>780</v>
      </c>
      <c r="B781">
        <f t="shared" si="112"/>
        <v>11.630012403159901</v>
      </c>
      <c r="C781">
        <f>Specification!$G$29</f>
        <v>164.943378</v>
      </c>
      <c r="D781">
        <f>0.5*Specification!$K$4*Track!B781^2*Specification!$K$3*Specification!$K$2</f>
        <v>70.057369007328745</v>
      </c>
      <c r="E781">
        <v>7</v>
      </c>
      <c r="F781">
        <f>Specification!$C$23*9.81*SIN((E781*PI()/180))</f>
        <v>670.05137252956831</v>
      </c>
      <c r="G781" s="2">
        <f>IF(J781=1,VLOOKUP(K781,RPM!$E$2:$H$62,3,FALSE)-F781-E781-D781,IF(J781=2,VLOOKUP(K781,RPM!$H$2:$K$62,3,FALSE)-F781-E781-D781,IF(J781=3,VLOOKUP(K781,RPM!$K$2:$N$62,3,FALSE)-F781-E781-D781)))</f>
        <v>236.59856312694313</v>
      </c>
      <c r="H781" s="2">
        <f>IF(J781=1,Specification!$I$14,IF(J781=2,Specification!$I$15,IF(J781=3,Specification!$I$16)))</f>
        <v>580.58318951778165</v>
      </c>
      <c r="I781">
        <f t="shared" si="114"/>
        <v>0.40751879730354607</v>
      </c>
      <c r="J781">
        <v>2</v>
      </c>
      <c r="K781">
        <f>IF(J781=1,VLOOKUP(B781,RPM!$F$2:$H$62,3,TRUE),IF(J781=2,VLOOKUP(B781,RPM!$I$2:$K$62,3,TRUE),IF(J781=3,VLOOKUP(B781,RPM!$L$2:$N$62,3,TRUE))))</f>
        <v>5200</v>
      </c>
      <c r="L781">
        <f t="shared" si="113"/>
        <v>76.362475512957275</v>
      </c>
      <c r="M781">
        <f t="shared" si="115"/>
        <v>0.49008788534102199</v>
      </c>
      <c r="N781">
        <f>VLOOKUP(K781,RPM!$A$2:$D$62,4,FALSE)</f>
        <v>20.821804615384618</v>
      </c>
      <c r="O781">
        <f>VLOOKUP(K781,RPM!$A$2:$D$62,3,FALSE)</f>
        <v>15.192</v>
      </c>
      <c r="P781">
        <f t="shared" si="116"/>
        <v>15.526819701692311</v>
      </c>
      <c r="Q781" cm="1">
        <f t="array" ref="Q781">_xlfn.XLOOKUP(O781,BSFC!$A$2:$A$24,_xlfn.XLOOKUP(K781,BSFC!$B$2:$O$2,BSFC!$B$2:$O$24,,-1),,-1)</f>
        <v>325</v>
      </c>
      <c r="R781">
        <f t="shared" si="117"/>
        <v>1.4017267786250003</v>
      </c>
      <c r="S781">
        <f t="shared" si="119"/>
        <v>3.7029432647471045E-4</v>
      </c>
      <c r="T781">
        <f t="shared" si="120"/>
        <v>0.1203456561042809</v>
      </c>
      <c r="U781">
        <f t="shared" si="121"/>
        <v>108.86361896461331</v>
      </c>
    </row>
    <row r="782" spans="1:21">
      <c r="A782">
        <f t="shared" si="118"/>
        <v>781</v>
      </c>
      <c r="B782">
        <f t="shared" si="112"/>
        <v>11.665000046817841</v>
      </c>
      <c r="C782">
        <f>Specification!$G$29</f>
        <v>164.943378</v>
      </c>
      <c r="D782">
        <f>0.5*Specification!$K$4*Track!B782^2*Specification!$K$3*Specification!$K$2</f>
        <v>70.479523202269931</v>
      </c>
      <c r="E782">
        <v>8</v>
      </c>
      <c r="F782">
        <f>Specification!$C$23*9.81*SIN((E782*PI()/180))</f>
        <v>765.1893799696079</v>
      </c>
      <c r="G782" s="2">
        <f>IF(J782=1,VLOOKUP(K782,RPM!$E$2:$H$62,3,FALSE)-F782-E782-D782,IF(J782=2,VLOOKUP(K782,RPM!$H$2:$K$62,3,FALSE)-F782-E782-D782,IF(J782=3,VLOOKUP(K782,RPM!$K$2:$N$62,3,FALSE)-F782-E782-D782)))</f>
        <v>140.03840149196236</v>
      </c>
      <c r="H782" s="2">
        <f>IF(J782=1,Specification!$I$14,IF(J782=2,Specification!$I$15,IF(J782=3,Specification!$I$16)))</f>
        <v>580.58318951778165</v>
      </c>
      <c r="I782">
        <f t="shared" si="114"/>
        <v>0.24120299040741236</v>
      </c>
      <c r="J782">
        <v>2</v>
      </c>
      <c r="K782">
        <f>IF(J782=1,VLOOKUP(B782,RPM!$F$2:$H$62,3,TRUE),IF(J782=2,VLOOKUP(B782,RPM!$I$2:$K$62,3,TRUE),IF(J782=3,VLOOKUP(B782,RPM!$L$2:$N$62,3,TRUE))))</f>
        <v>5200</v>
      </c>
      <c r="L782">
        <f t="shared" si="113"/>
        <v>76.448126199505438</v>
      </c>
      <c r="M782">
        <f t="shared" si="115"/>
        <v>0.63062872004341342</v>
      </c>
      <c r="N782">
        <f>VLOOKUP(K782,RPM!$A$2:$D$62,4,FALSE)</f>
        <v>20.821804615384618</v>
      </c>
      <c r="O782">
        <f>VLOOKUP(K782,RPM!$A$2:$D$62,3,FALSE)</f>
        <v>15.192</v>
      </c>
      <c r="P782">
        <f t="shared" si="116"/>
        <v>15.526819701692311</v>
      </c>
      <c r="Q782" cm="1">
        <f t="array" ref="Q782">_xlfn.XLOOKUP(O782,BSFC!$A$2:$A$24,_xlfn.XLOOKUP(K782,BSFC!$B$2:$O$2,BSFC!$B$2:$O$24,,-1),,-1)</f>
        <v>325</v>
      </c>
      <c r="R782">
        <f t="shared" si="117"/>
        <v>1.4017267786250003</v>
      </c>
      <c r="S782">
        <f t="shared" si="119"/>
        <v>3.6941187982208237E-4</v>
      </c>
      <c r="T782">
        <f t="shared" si="120"/>
        <v>0.12005886094217677</v>
      </c>
      <c r="U782">
        <f t="shared" si="121"/>
        <v>108.98367782555549</v>
      </c>
    </row>
    <row r="783" spans="1:21">
      <c r="A783">
        <f t="shared" si="118"/>
        <v>782</v>
      </c>
      <c r="B783">
        <f t="shared" si="112"/>
        <v>11.685659248543706</v>
      </c>
      <c r="C783">
        <f>Specification!$G$29</f>
        <v>164.943378</v>
      </c>
      <c r="D783">
        <f>0.5*Specification!$K$4*Track!B783^2*Specification!$K$3*Specification!$K$2</f>
        <v>70.729388619292664</v>
      </c>
      <c r="E783">
        <v>8</v>
      </c>
      <c r="F783">
        <f>Specification!$C$23*9.81*SIN((E783*PI()/180))</f>
        <v>765.1893799696079</v>
      </c>
      <c r="G783" s="2">
        <f>IF(J783=1,VLOOKUP(K783,RPM!$E$2:$H$62,3,FALSE)-F783-E783-D783,IF(J783=2,VLOOKUP(K783,RPM!$H$2:$K$62,3,FALSE)-F783-E783-D783,IF(J783=3,VLOOKUP(K783,RPM!$K$2:$N$62,3,FALSE)-F783-E783-D783)))</f>
        <v>139.78853607493966</v>
      </c>
      <c r="H783" s="2">
        <f>IF(J783=1,Specification!$I$14,IF(J783=2,Specification!$I$15,IF(J783=3,Specification!$I$16)))</f>
        <v>580.58318951778165</v>
      </c>
      <c r="I783">
        <f t="shared" si="114"/>
        <v>0.24077262070065211</v>
      </c>
      <c r="J783">
        <v>2</v>
      </c>
      <c r="K783">
        <f>IF(J783=1,VLOOKUP(B783,RPM!$F$2:$H$62,3,TRUE),IF(J783=2,VLOOKUP(B783,RPM!$I$2:$K$62,3,TRUE),IF(J783=3,VLOOKUP(B783,RPM!$L$2:$N$62,3,TRUE))))</f>
        <v>5200</v>
      </c>
      <c r="L783">
        <f t="shared" si="113"/>
        <v>76.533625864660607</v>
      </c>
      <c r="M783">
        <f t="shared" si="115"/>
        <v>0.77116955474580484</v>
      </c>
      <c r="N783">
        <f>VLOOKUP(K783,RPM!$A$2:$D$62,4,FALSE)</f>
        <v>20.821804615384618</v>
      </c>
      <c r="O783">
        <f>VLOOKUP(K783,RPM!$A$2:$D$62,3,FALSE)</f>
        <v>15.192</v>
      </c>
      <c r="P783">
        <f t="shared" si="116"/>
        <v>15.526819701692311</v>
      </c>
      <c r="Q783" cm="1">
        <f t="array" ref="Q783">_xlfn.XLOOKUP(O783,BSFC!$A$2:$A$24,_xlfn.XLOOKUP(K783,BSFC!$B$2:$O$2,BSFC!$B$2:$O$24,,-1),,-1)</f>
        <v>325</v>
      </c>
      <c r="R783">
        <f t="shared" si="117"/>
        <v>1.4017267786250003</v>
      </c>
      <c r="S783">
        <f t="shared" si="119"/>
        <v>3.6876052372760256E-4</v>
      </c>
      <c r="T783">
        <f t="shared" si="120"/>
        <v>0.11984717021147083</v>
      </c>
      <c r="U783">
        <f t="shared" si="121"/>
        <v>109.10352499576696</v>
      </c>
    </row>
    <row r="784" spans="1:21">
      <c r="A784">
        <f t="shared" si="118"/>
        <v>783</v>
      </c>
      <c r="B784">
        <f t="shared" si="112"/>
        <v>11.706245226992145</v>
      </c>
      <c r="C784">
        <f>Specification!$G$29</f>
        <v>164.943378</v>
      </c>
      <c r="D784">
        <f>0.5*Specification!$K$4*Track!B784^2*Specification!$K$3*Specification!$K$2</f>
        <v>70.978808210556465</v>
      </c>
      <c r="E784">
        <v>8</v>
      </c>
      <c r="F784">
        <f>Specification!$C$23*9.81*SIN((E784*PI()/180))</f>
        <v>765.1893799696079</v>
      </c>
      <c r="G784" s="2">
        <f>IF(J784=1,VLOOKUP(K784,RPM!$E$2:$H$62,3,FALSE)-F784-E784-D784,IF(J784=2,VLOOKUP(K784,RPM!$H$2:$K$62,3,FALSE)-F784-E784-D784,IF(J784=3,VLOOKUP(K784,RPM!$K$2:$N$62,3,FALSE)-F784-E784-D784)))</f>
        <v>139.53911648367585</v>
      </c>
      <c r="H784" s="2">
        <f>IF(J784=1,Specification!$I$14,IF(J784=2,Specification!$I$15,IF(J784=3,Specification!$I$16)))</f>
        <v>580.58318951778165</v>
      </c>
      <c r="I784">
        <f t="shared" si="114"/>
        <v>0.24034301888687765</v>
      </c>
      <c r="J784">
        <v>2</v>
      </c>
      <c r="K784">
        <f>IF(J784=1,VLOOKUP(B784,RPM!$F$2:$H$62,3,TRUE),IF(J784=2,VLOOKUP(B784,RPM!$I$2:$K$62,3,TRUE),IF(J784=3,VLOOKUP(B784,RPM!$L$2:$N$62,3,TRUE))))</f>
        <v>5200</v>
      </c>
      <c r="L784">
        <f t="shared" si="113"/>
        <v>76.618975571808548</v>
      </c>
      <c r="M784">
        <f t="shared" si="115"/>
        <v>0.91171038944819627</v>
      </c>
      <c r="N784">
        <f>VLOOKUP(K784,RPM!$A$2:$D$62,4,FALSE)</f>
        <v>20.821804615384618</v>
      </c>
      <c r="O784">
        <f>VLOOKUP(K784,RPM!$A$2:$D$62,3,FALSE)</f>
        <v>15.192</v>
      </c>
      <c r="P784">
        <f t="shared" si="116"/>
        <v>15.526819701692311</v>
      </c>
      <c r="Q784" cm="1">
        <f t="array" ref="Q784">_xlfn.XLOOKUP(O784,BSFC!$A$2:$A$24,_xlfn.XLOOKUP(K784,BSFC!$B$2:$O$2,BSFC!$B$2:$O$24,,-1),,-1)</f>
        <v>325</v>
      </c>
      <c r="R784">
        <f t="shared" si="117"/>
        <v>1.4017267786250003</v>
      </c>
      <c r="S784">
        <f t="shared" si="119"/>
        <v>3.6811375402175529E-4</v>
      </c>
      <c r="T784">
        <f t="shared" si="120"/>
        <v>0.11963697005707047</v>
      </c>
      <c r="U784">
        <f t="shared" si="121"/>
        <v>109.22316196582403</v>
      </c>
    </row>
    <row r="785" spans="1:21">
      <c r="A785">
        <f t="shared" si="118"/>
        <v>784</v>
      </c>
      <c r="B785">
        <f t="shared" si="112"/>
        <v>11.726758433269193</v>
      </c>
      <c r="C785">
        <f>Specification!$G$29</f>
        <v>164.943378</v>
      </c>
      <c r="D785">
        <f>0.5*Specification!$K$4*Track!B785^2*Specification!$K$3*Specification!$K$2</f>
        <v>71.227782771531992</v>
      </c>
      <c r="E785">
        <v>8</v>
      </c>
      <c r="F785">
        <f>Specification!$C$23*9.81*SIN((E785*PI()/180))</f>
        <v>765.1893799696079</v>
      </c>
      <c r="G785" s="2">
        <f>IF(J785=1,VLOOKUP(K785,RPM!$E$2:$H$62,3,FALSE)-F785-E785-D785,IF(J785=2,VLOOKUP(K785,RPM!$H$2:$K$62,3,FALSE)-F785-E785-D785,IF(J785=3,VLOOKUP(K785,RPM!$K$2:$N$62,3,FALSE)-F785-E785-D785)))</f>
        <v>139.29014192270031</v>
      </c>
      <c r="H785" s="2">
        <f>IF(J785=1,Specification!$I$14,IF(J785=2,Specification!$I$15,IF(J785=3,Specification!$I$16)))</f>
        <v>580.58318951778165</v>
      </c>
      <c r="I785">
        <f t="shared" si="114"/>
        <v>0.23991418359596553</v>
      </c>
      <c r="J785">
        <v>2</v>
      </c>
      <c r="K785">
        <f>IF(J785=1,VLOOKUP(B785,RPM!$F$2:$H$62,3,TRUE),IF(J785=2,VLOOKUP(B785,RPM!$I$2:$K$62,3,TRUE),IF(J785=3,VLOOKUP(B785,RPM!$L$2:$N$62,3,TRUE))))</f>
        <v>5200</v>
      </c>
      <c r="L785">
        <f t="shared" si="113"/>
        <v>76.704176372693738</v>
      </c>
      <c r="M785">
        <f t="shared" si="115"/>
        <v>1.0522512241505877</v>
      </c>
      <c r="N785">
        <f>VLOOKUP(K785,RPM!$A$2:$D$62,4,FALSE)</f>
        <v>20.821804615384618</v>
      </c>
      <c r="O785">
        <f>VLOOKUP(K785,RPM!$A$2:$D$62,3,FALSE)</f>
        <v>15.192</v>
      </c>
      <c r="P785">
        <f t="shared" si="116"/>
        <v>15.526819701692311</v>
      </c>
      <c r="Q785" cm="1">
        <f t="array" ref="Q785">_xlfn.XLOOKUP(O785,BSFC!$A$2:$A$24,_xlfn.XLOOKUP(K785,BSFC!$B$2:$O$2,BSFC!$B$2:$O$24,,-1),,-1)</f>
        <v>325</v>
      </c>
      <c r="R785">
        <f t="shared" si="117"/>
        <v>1.4017267786250003</v>
      </c>
      <c r="S785">
        <f t="shared" si="119"/>
        <v>3.6747152049559071E-4</v>
      </c>
      <c r="T785">
        <f t="shared" si="120"/>
        <v>0.11942824416106698</v>
      </c>
      <c r="U785">
        <f t="shared" si="121"/>
        <v>109.3425902099851</v>
      </c>
    </row>
    <row r="786" spans="1:21">
      <c r="A786">
        <f t="shared" si="118"/>
        <v>785</v>
      </c>
      <c r="B786">
        <f t="shared" si="112"/>
        <v>11.747199313855285</v>
      </c>
      <c r="C786">
        <f>Specification!$G$29</f>
        <v>164.943378</v>
      </c>
      <c r="D786">
        <f>0.5*Specification!$K$4*Track!B786^2*Specification!$K$3*Specification!$K$2</f>
        <v>71.476313096270573</v>
      </c>
      <c r="E786">
        <v>8</v>
      </c>
      <c r="F786">
        <f>Specification!$C$23*9.81*SIN((E786*PI()/180))</f>
        <v>765.1893799696079</v>
      </c>
      <c r="G786" s="2">
        <f>IF(J786=1,VLOOKUP(K786,RPM!$E$2:$H$62,3,FALSE)-F786-E786-D786,IF(J786=2,VLOOKUP(K786,RPM!$H$2:$K$62,3,FALSE)-F786-E786-D786,IF(J786=3,VLOOKUP(K786,RPM!$K$2:$N$62,3,FALSE)-F786-E786-D786)))</f>
        <v>139.04161159796172</v>
      </c>
      <c r="H786" s="2">
        <f>IF(J786=1,Specification!$I$14,IF(J786=2,Specification!$I$15,IF(J786=3,Specification!$I$16)))</f>
        <v>580.58318951778165</v>
      </c>
      <c r="I786">
        <f t="shared" si="114"/>
        <v>0.23948611346023696</v>
      </c>
      <c r="J786">
        <v>2</v>
      </c>
      <c r="K786">
        <f>IF(J786=1,VLOOKUP(B786,RPM!$F$2:$H$62,3,TRUE),IF(J786=2,VLOOKUP(B786,RPM!$I$2:$K$62,3,TRUE),IF(J786=3,VLOOKUP(B786,RPM!$L$2:$N$62,3,TRUE))))</f>
        <v>5200</v>
      </c>
      <c r="L786">
        <f t="shared" si="113"/>
        <v>76.789229307595534</v>
      </c>
      <c r="M786">
        <f t="shared" si="115"/>
        <v>1.1927920588529792</v>
      </c>
      <c r="N786">
        <f>VLOOKUP(K786,RPM!$A$2:$D$62,4,FALSE)</f>
        <v>20.821804615384618</v>
      </c>
      <c r="O786">
        <f>VLOOKUP(K786,RPM!$A$2:$D$62,3,FALSE)</f>
        <v>15.192</v>
      </c>
      <c r="P786">
        <f t="shared" si="116"/>
        <v>15.526819701692311</v>
      </c>
      <c r="Q786" cm="1">
        <f t="array" ref="Q786">_xlfn.XLOOKUP(O786,BSFC!$A$2:$A$24,_xlfn.XLOOKUP(K786,BSFC!$B$2:$O$2,BSFC!$B$2:$O$24,,-1),,-1)</f>
        <v>325</v>
      </c>
      <c r="R786">
        <f t="shared" si="117"/>
        <v>1.4017267786250003</v>
      </c>
      <c r="S786">
        <f t="shared" si="119"/>
        <v>3.6683377369998928E-4</v>
      </c>
      <c r="T786">
        <f t="shared" si="120"/>
        <v>0.11922097645249652</v>
      </c>
      <c r="U786">
        <f t="shared" si="121"/>
        <v>109.4618111864376</v>
      </c>
    </row>
    <row r="787" spans="1:21">
      <c r="A787">
        <f t="shared" si="118"/>
        <v>786</v>
      </c>
      <c r="B787">
        <f t="shared" si="112"/>
        <v>11.767568310673303</v>
      </c>
      <c r="C787">
        <f>Specification!$G$29</f>
        <v>164.943378</v>
      </c>
      <c r="D787">
        <f>0.5*Specification!$K$4*Track!B787^2*Specification!$K$3*Specification!$K$2</f>
        <v>71.724399977406733</v>
      </c>
      <c r="E787">
        <v>8</v>
      </c>
      <c r="F787">
        <f>Specification!$C$23*9.81*SIN((E787*PI()/180))</f>
        <v>765.1893799696079</v>
      </c>
      <c r="G787" s="2">
        <f>IF(J787=1,VLOOKUP(K787,RPM!$E$2:$H$62,3,FALSE)-F787-E787-D787,IF(J787=2,VLOOKUP(K787,RPM!$H$2:$K$62,3,FALSE)-F787-E787-D787,IF(J787=3,VLOOKUP(K787,RPM!$K$2:$N$62,3,FALSE)-F787-E787-D787)))</f>
        <v>158.09685145990875</v>
      </c>
      <c r="H787" s="2">
        <f>IF(J787=1,Specification!$I$14,IF(J787=2,Specification!$I$15,IF(J787=3,Specification!$I$16)))</f>
        <v>580.58318951778165</v>
      </c>
      <c r="I787">
        <f t="shared" si="114"/>
        <v>0.2723069739432521</v>
      </c>
      <c r="J787">
        <v>2</v>
      </c>
      <c r="K787">
        <f>IF(J787=1,VLOOKUP(B787,RPM!$F$2:$H$62,3,TRUE),IF(J787=2,VLOOKUP(B787,RPM!$I$2:$K$62,3,TRUE),IF(J787=3,VLOOKUP(B787,RPM!$L$2:$N$62,3,TRUE))))</f>
        <v>5300</v>
      </c>
      <c r="L787">
        <f t="shared" si="113"/>
        <v>76.874125241227446</v>
      </c>
      <c r="M787">
        <f t="shared" si="115"/>
        <v>1.3333328935553708</v>
      </c>
      <c r="N787">
        <f>VLOOKUP(K787,RPM!$A$2:$D$62,4,FALSE)</f>
        <v>21.230391698113209</v>
      </c>
      <c r="O787">
        <f>VLOOKUP(K787,RPM!$A$2:$D$62,3,FALSE)</f>
        <v>15.788</v>
      </c>
      <c r="P787">
        <f t="shared" si="116"/>
        <v>15.83150308928302</v>
      </c>
      <c r="Q787" cm="1">
        <f t="array" ref="Q787">_xlfn.XLOOKUP(O787,BSFC!$A$2:$A$24,_xlfn.XLOOKUP(K787,BSFC!$B$2:$O$2,BSFC!$B$2:$O$24,,-1),,-1)</f>
        <v>325</v>
      </c>
      <c r="R787">
        <f t="shared" si="117"/>
        <v>1.4292329177824947</v>
      </c>
      <c r="S787">
        <f t="shared" si="119"/>
        <v>3.7334173210033079E-4</v>
      </c>
      <c r="T787">
        <f t="shared" si="120"/>
        <v>0.1213360629326075</v>
      </c>
      <c r="U787">
        <f t="shared" si="121"/>
        <v>109.58314724937021</v>
      </c>
    </row>
    <row r="788" spans="1:21">
      <c r="A788">
        <f t="shared" si="118"/>
        <v>787</v>
      </c>
      <c r="B788">
        <f t="shared" si="112"/>
        <v>11.790686065460697</v>
      </c>
      <c r="C788">
        <f>Specification!$G$29</f>
        <v>164.943378</v>
      </c>
      <c r="D788">
        <f>0.5*Specification!$K$4*Track!B788^2*Specification!$K$3*Specification!$K$2</f>
        <v>72.006486428688305</v>
      </c>
      <c r="E788">
        <v>8</v>
      </c>
      <c r="F788">
        <f>Specification!$C$23*9.81*SIN((E788*PI()/180))</f>
        <v>765.1893799696079</v>
      </c>
      <c r="G788" s="2">
        <f>IF(J788=1,VLOOKUP(K788,RPM!$E$2:$H$62,3,FALSE)-F788-E788-D788,IF(J788=2,VLOOKUP(K788,RPM!$H$2:$K$62,3,FALSE)-F788-E788-D788,IF(J788=3,VLOOKUP(K788,RPM!$K$2:$N$62,3,FALSE)-F788-E788-D788)))</f>
        <v>157.81476500862718</v>
      </c>
      <c r="H788" s="2">
        <f>IF(J788=1,Specification!$I$14,IF(J788=2,Specification!$I$15,IF(J788=3,Specification!$I$16)))</f>
        <v>580.58318951778165</v>
      </c>
      <c r="I788">
        <f t="shared" si="114"/>
        <v>0.27182110653204461</v>
      </c>
      <c r="J788">
        <v>2</v>
      </c>
      <c r="K788">
        <f>IF(J788=1,VLOOKUP(B788,RPM!$F$2:$H$62,3,TRUE),IF(J788=2,VLOOKUP(B788,RPM!$I$2:$K$62,3,TRUE),IF(J788=3,VLOOKUP(B788,RPM!$L$2:$N$62,3,TRUE))))</f>
        <v>5300</v>
      </c>
      <c r="L788">
        <f t="shared" si="113"/>
        <v>76.958855194189979</v>
      </c>
      <c r="M788">
        <f t="shared" si="115"/>
        <v>1.4738737282577623</v>
      </c>
      <c r="N788">
        <f>VLOOKUP(K788,RPM!$A$2:$D$62,4,FALSE)</f>
        <v>21.230391698113209</v>
      </c>
      <c r="O788">
        <f>VLOOKUP(K788,RPM!$A$2:$D$62,3,FALSE)</f>
        <v>15.788</v>
      </c>
      <c r="P788">
        <f t="shared" si="116"/>
        <v>15.83150308928302</v>
      </c>
      <c r="Q788" cm="1">
        <f t="array" ref="Q788">_xlfn.XLOOKUP(O788,BSFC!$A$2:$A$24,_xlfn.XLOOKUP(K788,BSFC!$B$2:$O$2,BSFC!$B$2:$O$24,,-1),,-1)</f>
        <v>325</v>
      </c>
      <c r="R788">
        <f t="shared" si="117"/>
        <v>1.4292329177824947</v>
      </c>
      <c r="S788">
        <f t="shared" si="119"/>
        <v>3.726118089114302E-4</v>
      </c>
      <c r="T788">
        <f t="shared" si="120"/>
        <v>0.12109883789621481</v>
      </c>
      <c r="U788">
        <f t="shared" si="121"/>
        <v>109.70424608726643</v>
      </c>
    </row>
    <row r="789" spans="1:21">
      <c r="A789">
        <f t="shared" si="118"/>
        <v>788</v>
      </c>
      <c r="B789">
        <f t="shared" si="112"/>
        <v>11.813717455031382</v>
      </c>
      <c r="C789">
        <f>Specification!$G$29</f>
        <v>164.943378</v>
      </c>
      <c r="D789">
        <f>0.5*Specification!$K$4*Track!B789^2*Specification!$K$3*Specification!$K$2</f>
        <v>72.288069563393577</v>
      </c>
      <c r="E789">
        <v>8</v>
      </c>
      <c r="F789">
        <f>Specification!$C$23*9.81*SIN((E789*PI()/180))</f>
        <v>765.1893799696079</v>
      </c>
      <c r="G789" s="2">
        <f>IF(J789=1,VLOOKUP(K789,RPM!$E$2:$H$62,3,FALSE)-F789-E789-D789,IF(J789=2,VLOOKUP(K789,RPM!$H$2:$K$62,3,FALSE)-F789-E789-D789,IF(J789=3,VLOOKUP(K789,RPM!$K$2:$N$62,3,FALSE)-F789-E789-D789)))</f>
        <v>157.5331818739219</v>
      </c>
      <c r="H789" s="2">
        <f>IF(J789=1,Specification!$I$14,IF(J789=2,Specification!$I$15,IF(J789=3,Specification!$I$16)))</f>
        <v>580.58318951778165</v>
      </c>
      <c r="I789">
        <f t="shared" si="114"/>
        <v>0.27133610603635483</v>
      </c>
      <c r="J789">
        <v>2</v>
      </c>
      <c r="K789">
        <f>IF(J789=1,VLOOKUP(B789,RPM!$F$2:$H$62,3,TRUE),IF(J789=2,VLOOKUP(B789,RPM!$I$2:$K$62,3,TRUE),IF(J789=3,VLOOKUP(B789,RPM!$L$2:$N$62,3,TRUE))))</f>
        <v>5300</v>
      </c>
      <c r="L789">
        <f t="shared" si="113"/>
        <v>77.043420429789577</v>
      </c>
      <c r="M789">
        <f t="shared" si="115"/>
        <v>1.6144145629601538</v>
      </c>
      <c r="N789">
        <f>VLOOKUP(K789,RPM!$A$2:$D$62,4,FALSE)</f>
        <v>21.230391698113209</v>
      </c>
      <c r="O789">
        <f>VLOOKUP(K789,RPM!$A$2:$D$62,3,FALSE)</f>
        <v>15.788</v>
      </c>
      <c r="P789">
        <f t="shared" si="116"/>
        <v>15.83150308928302</v>
      </c>
      <c r="Q789" cm="1">
        <f t="array" ref="Q789">_xlfn.XLOOKUP(O789,BSFC!$A$2:$A$24,_xlfn.XLOOKUP(K789,BSFC!$B$2:$O$2,BSFC!$B$2:$O$24,,-1),,-1)</f>
        <v>325</v>
      </c>
      <c r="R789">
        <f t="shared" si="117"/>
        <v>1.4292329177824947</v>
      </c>
      <c r="S789">
        <f t="shared" si="119"/>
        <v>3.7188744128916195E-4</v>
      </c>
      <c r="T789">
        <f t="shared" si="120"/>
        <v>0.12086341841897763</v>
      </c>
      <c r="U789">
        <f t="shared" si="121"/>
        <v>109.8251095056854</v>
      </c>
    </row>
    <row r="790" spans="1:21">
      <c r="A790">
        <f t="shared" si="118"/>
        <v>789</v>
      </c>
      <c r="B790">
        <f t="shared" si="112"/>
        <v>11.836663056765023</v>
      </c>
      <c r="C790">
        <f>Specification!$G$29</f>
        <v>164.943378</v>
      </c>
      <c r="D790">
        <f>0.5*Specification!$K$4*Track!B790^2*Specification!$K$3*Specification!$K$2</f>
        <v>72.569150279572028</v>
      </c>
      <c r="E790">
        <v>8</v>
      </c>
      <c r="F790">
        <f>Specification!$C$23*9.81*SIN((E790*PI()/180))</f>
        <v>765.1893799696079</v>
      </c>
      <c r="G790" s="2">
        <f>IF(J790=1,VLOOKUP(K790,RPM!$E$2:$H$62,3,FALSE)-F790-E790-D790,IF(J790=2,VLOOKUP(K790,RPM!$H$2:$K$62,3,FALSE)-F790-E790-D790,IF(J790=3,VLOOKUP(K790,RPM!$K$2:$N$62,3,FALSE)-F790-E790-D790)))</f>
        <v>157.25210115774345</v>
      </c>
      <c r="H790" s="2">
        <f>IF(J790=1,Specification!$I$14,IF(J790=2,Specification!$I$15,IF(J790=3,Specification!$I$16)))</f>
        <v>580.58318951778165</v>
      </c>
      <c r="I790">
        <f t="shared" si="114"/>
        <v>0.2708519709093769</v>
      </c>
      <c r="J790">
        <v>2</v>
      </c>
      <c r="K790">
        <f>IF(J790=1,VLOOKUP(B790,RPM!$F$2:$H$62,3,TRUE),IF(J790=2,VLOOKUP(B790,RPM!$I$2:$K$62,3,TRUE),IF(J790=3,VLOOKUP(B790,RPM!$L$2:$N$62,3,TRUE))))</f>
        <v>5300</v>
      </c>
      <c r="L790">
        <f t="shared" si="113"/>
        <v>77.127822196299149</v>
      </c>
      <c r="M790">
        <f t="shared" si="115"/>
        <v>1.7549553976625454</v>
      </c>
      <c r="N790">
        <f>VLOOKUP(K790,RPM!$A$2:$D$62,4,FALSE)</f>
        <v>21.230391698113209</v>
      </c>
      <c r="O790">
        <f>VLOOKUP(K790,RPM!$A$2:$D$62,3,FALSE)</f>
        <v>15.788</v>
      </c>
      <c r="P790">
        <f t="shared" si="116"/>
        <v>15.83150308928302</v>
      </c>
      <c r="Q790" cm="1">
        <f t="array" ref="Q790">_xlfn.XLOOKUP(O790,BSFC!$A$2:$A$24,_xlfn.XLOOKUP(K790,BSFC!$B$2:$O$2,BSFC!$B$2:$O$24,,-1),,-1)</f>
        <v>325</v>
      </c>
      <c r="R790">
        <f t="shared" si="117"/>
        <v>1.4292329177824947</v>
      </c>
      <c r="S790">
        <f t="shared" si="119"/>
        <v>3.7116856312145361E-4</v>
      </c>
      <c r="T790">
        <f t="shared" si="120"/>
        <v>0.12062978301447243</v>
      </c>
      <c r="U790">
        <f t="shared" si="121"/>
        <v>109.94573928869988</v>
      </c>
    </row>
    <row r="791" spans="1:21">
      <c r="A791">
        <f t="shared" si="118"/>
        <v>790</v>
      </c>
      <c r="B791">
        <f t="shared" si="112"/>
        <v>11.859523441572374</v>
      </c>
      <c r="C791">
        <f>Specification!$G$29</f>
        <v>164.943378</v>
      </c>
      <c r="D791">
        <f>0.5*Specification!$K$4*Track!B791^2*Specification!$K$3*Specification!$K$2</f>
        <v>72.849729473670678</v>
      </c>
      <c r="E791">
        <v>8</v>
      </c>
      <c r="F791">
        <f>Specification!$C$23*9.81*SIN((E791*PI()/180))</f>
        <v>765.1893799696079</v>
      </c>
      <c r="G791" s="2">
        <f>IF(J791=1,VLOOKUP(K791,RPM!$E$2:$H$62,3,FALSE)-F791-E791-D791,IF(J791=2,VLOOKUP(K791,RPM!$H$2:$K$62,3,FALSE)-F791-E791-D791,IF(J791=3,VLOOKUP(K791,RPM!$K$2:$N$62,3,FALSE)-F791-E791-D791)))</f>
        <v>156.97152196364482</v>
      </c>
      <c r="H791" s="2">
        <f>IF(J791=1,Specification!$I$14,IF(J791=2,Specification!$I$15,IF(J791=3,Specification!$I$16)))</f>
        <v>580.58318951778165</v>
      </c>
      <c r="I791">
        <f t="shared" si="114"/>
        <v>0.27036869960706506</v>
      </c>
      <c r="J791">
        <v>2</v>
      </c>
      <c r="K791">
        <f>IF(J791=1,VLOOKUP(B791,RPM!$F$2:$H$62,3,TRUE),IF(J791=2,VLOOKUP(B791,RPM!$I$2:$K$62,3,TRUE),IF(J791=3,VLOOKUP(B791,RPM!$L$2:$N$62,3,TRUE))))</f>
        <v>5300</v>
      </c>
      <c r="L791">
        <f t="shared" si="113"/>
        <v>77.212061727205608</v>
      </c>
      <c r="M791">
        <f t="shared" si="115"/>
        <v>1.8954962323649369</v>
      </c>
      <c r="N791">
        <f>VLOOKUP(K791,RPM!$A$2:$D$62,4,FALSE)</f>
        <v>21.230391698113209</v>
      </c>
      <c r="O791">
        <f>VLOOKUP(K791,RPM!$A$2:$D$62,3,FALSE)</f>
        <v>15.788</v>
      </c>
      <c r="P791">
        <f t="shared" si="116"/>
        <v>15.83150308928302</v>
      </c>
      <c r="Q791" cm="1">
        <f t="array" ref="Q791">_xlfn.XLOOKUP(O791,BSFC!$A$2:$A$24,_xlfn.XLOOKUP(K791,BSFC!$B$2:$O$2,BSFC!$B$2:$O$24,,-1),,-1)</f>
        <v>325</v>
      </c>
      <c r="R791">
        <f t="shared" si="117"/>
        <v>1.4292329177824947</v>
      </c>
      <c r="S791">
        <f t="shared" si="119"/>
        <v>3.7045510938481956E-4</v>
      </c>
      <c r="T791">
        <f t="shared" si="120"/>
        <v>0.12039791055006636</v>
      </c>
      <c r="U791">
        <f t="shared" si="121"/>
        <v>110.06613719924995</v>
      </c>
    </row>
    <row r="792" spans="1:21">
      <c r="A792">
        <f t="shared" si="118"/>
        <v>791</v>
      </c>
      <c r="B792">
        <f t="shared" si="112"/>
        <v>11.882299173999062</v>
      </c>
      <c r="C792">
        <f>Specification!$G$29</f>
        <v>164.943378</v>
      </c>
      <c r="D792">
        <f>0.5*Specification!$K$4*Track!B792^2*Specification!$K$3*Specification!$K$2</f>
        <v>73.129808040537128</v>
      </c>
      <c r="E792">
        <v>8</v>
      </c>
      <c r="F792">
        <f>Specification!$C$23*9.81*SIN((E792*PI()/180))</f>
        <v>765.1893799696079</v>
      </c>
      <c r="G792" s="2">
        <f>IF(J792=1,VLOOKUP(K792,RPM!$E$2:$H$62,3,FALSE)-F792-E792-D792,IF(J792=2,VLOOKUP(K792,RPM!$H$2:$K$62,3,FALSE)-F792-E792-D792,IF(J792=3,VLOOKUP(K792,RPM!$K$2:$N$62,3,FALSE)-F792-E792-D792)))</f>
        <v>156.69144339677837</v>
      </c>
      <c r="H792" s="2">
        <f>IF(J792=1,Specification!$I$14,IF(J792=2,Specification!$I$15,IF(J792=3,Specification!$I$16)))</f>
        <v>580.58318951778165</v>
      </c>
      <c r="I792">
        <f t="shared" si="114"/>
        <v>0.2698862905881283</v>
      </c>
      <c r="J792">
        <v>2</v>
      </c>
      <c r="K792">
        <f>IF(J792=1,VLOOKUP(B792,RPM!$F$2:$H$62,3,TRUE),IF(J792=2,VLOOKUP(B792,RPM!$I$2:$K$62,3,TRUE),IF(J792=3,VLOOKUP(B792,RPM!$L$2:$N$62,3,TRUE))))</f>
        <v>5300</v>
      </c>
      <c r="L792">
        <f t="shared" si="113"/>
        <v>77.296140241452065</v>
      </c>
      <c r="M792">
        <f t="shared" si="115"/>
        <v>2.0360370670673285</v>
      </c>
      <c r="N792">
        <f>VLOOKUP(K792,RPM!$A$2:$D$62,4,FALSE)</f>
        <v>21.230391698113209</v>
      </c>
      <c r="O792">
        <f>VLOOKUP(K792,RPM!$A$2:$D$62,3,FALSE)</f>
        <v>15.788</v>
      </c>
      <c r="P792">
        <f t="shared" si="116"/>
        <v>15.83150308928302</v>
      </c>
      <c r="Q792" cm="1">
        <f t="array" ref="Q792">_xlfn.XLOOKUP(O792,BSFC!$A$2:$A$24,_xlfn.XLOOKUP(K792,BSFC!$B$2:$O$2,BSFC!$B$2:$O$24,,-1),,-1)</f>
        <v>325</v>
      </c>
      <c r="R792">
        <f t="shared" si="117"/>
        <v>1.4292329177824947</v>
      </c>
      <c r="S792">
        <f t="shared" si="119"/>
        <v>3.6974701612086335E-4</v>
      </c>
      <c r="T792">
        <f t="shared" si="120"/>
        <v>0.12016778023928058</v>
      </c>
      <c r="U792">
        <f t="shared" si="121"/>
        <v>110.18630497948924</v>
      </c>
    </row>
    <row r="793" spans="1:21">
      <c r="A793">
        <f t="shared" si="118"/>
        <v>792</v>
      </c>
      <c r="B793">
        <f t="shared" si="112"/>
        <v>11.904990812327201</v>
      </c>
      <c r="C793">
        <f>Specification!$G$29</f>
        <v>164.943378</v>
      </c>
      <c r="D793">
        <f>0.5*Specification!$K$4*Track!B793^2*Specification!$K$3*Specification!$K$2</f>
        <v>73.409386873422307</v>
      </c>
      <c r="E793">
        <v>7</v>
      </c>
      <c r="F793">
        <f>Specification!$C$23*9.81*SIN((E793*PI()/180))</f>
        <v>670.05137252956831</v>
      </c>
      <c r="G793" s="2">
        <f>IF(J793=1,VLOOKUP(K793,RPM!$E$2:$H$62,3,FALSE)-F793-E793-D793,IF(J793=2,VLOOKUP(K793,RPM!$H$2:$K$62,3,FALSE)-F793-E793-D793,IF(J793=3,VLOOKUP(K793,RPM!$K$2:$N$62,3,FALSE)-F793-E793-D793)))</f>
        <v>252.54987200393276</v>
      </c>
      <c r="H793" s="2">
        <f>IF(J793=1,Specification!$I$14,IF(J793=2,Specification!$I$15,IF(J793=3,Specification!$I$16)))</f>
        <v>580.58318951778165</v>
      </c>
      <c r="I793">
        <f t="shared" si="114"/>
        <v>0.43499342826941745</v>
      </c>
      <c r="J793">
        <v>2</v>
      </c>
      <c r="K793">
        <f>IF(J793=1,VLOOKUP(B793,RPM!$F$2:$H$62,3,TRUE),IF(J793=2,VLOOKUP(B793,RPM!$I$2:$K$62,3,TRUE),IF(J793=3,VLOOKUP(B793,RPM!$L$2:$N$62,3,TRUE))))</f>
        <v>5300</v>
      </c>
      <c r="L793">
        <f t="shared" si="113"/>
        <v>77.380010116694237</v>
      </c>
      <c r="M793">
        <f t="shared" si="115"/>
        <v>2.1588216279702332</v>
      </c>
      <c r="N793">
        <f>VLOOKUP(K793,RPM!$A$2:$D$62,4,FALSE)</f>
        <v>21.230391698113209</v>
      </c>
      <c r="O793">
        <f>VLOOKUP(K793,RPM!$A$2:$D$62,3,FALSE)</f>
        <v>15.788</v>
      </c>
      <c r="P793">
        <f t="shared" si="116"/>
        <v>15.83150308928302</v>
      </c>
      <c r="Q793" cm="1">
        <f t="array" ref="Q793">_xlfn.XLOOKUP(O793,BSFC!$A$2:$A$24,_xlfn.XLOOKUP(K793,BSFC!$B$2:$O$2,BSFC!$B$2:$O$24,,-1),,-1)</f>
        <v>325</v>
      </c>
      <c r="R793">
        <f t="shared" si="117"/>
        <v>1.4292329177824947</v>
      </c>
      <c r="S793">
        <f t="shared" si="119"/>
        <v>3.6882949694284114E-4</v>
      </c>
      <c r="T793">
        <f t="shared" si="120"/>
        <v>0.11986958650642338</v>
      </c>
      <c r="U793">
        <f t="shared" si="121"/>
        <v>110.30617456599566</v>
      </c>
    </row>
    <row r="794" spans="1:21">
      <c r="A794">
        <f t="shared" si="118"/>
        <v>793</v>
      </c>
      <c r="B794">
        <f t="shared" si="112"/>
        <v>11.941473656887323</v>
      </c>
      <c r="C794">
        <f>Specification!$G$29</f>
        <v>164.943378</v>
      </c>
      <c r="D794">
        <f>0.5*Specification!$K$4*Track!B794^2*Specification!$K$3*Specification!$K$2</f>
        <v>73.860002407554347</v>
      </c>
      <c r="E794">
        <v>6</v>
      </c>
      <c r="F794">
        <f>Specification!$C$23*9.81*SIN((E794*PI()/180))</f>
        <v>574.70926095052266</v>
      </c>
      <c r="G794" s="2">
        <f>IF(J794=1,VLOOKUP(K794,RPM!$E$2:$H$62,3,FALSE)-F794-E794-D794,IF(J794=2,VLOOKUP(K794,RPM!$H$2:$K$62,3,FALSE)-F794-E794-D794,IF(J794=3,VLOOKUP(K794,RPM!$K$2:$N$62,3,FALSE)-F794-E794-D794)))</f>
        <v>348.44136804884636</v>
      </c>
      <c r="H794" s="2">
        <f>IF(J794=1,Specification!$I$14,IF(J794=2,Specification!$I$15,IF(J794=3,Specification!$I$16)))</f>
        <v>580.58318951778165</v>
      </c>
      <c r="I794">
        <f t="shared" si="114"/>
        <v>0.60015752150566626</v>
      </c>
      <c r="J794">
        <v>2</v>
      </c>
      <c r="K794">
        <f>IF(J794=1,VLOOKUP(B794,RPM!$F$2:$H$62,3,TRUE),IF(J794=2,VLOOKUP(B794,RPM!$I$2:$K$62,3,TRUE),IF(J794=3,VLOOKUP(B794,RPM!$L$2:$N$62,3,TRUE))))</f>
        <v>5300</v>
      </c>
      <c r="L794">
        <f t="shared" si="113"/>
        <v>77.463576390174538</v>
      </c>
      <c r="M794">
        <f t="shared" si="115"/>
        <v>2.2639258632359098</v>
      </c>
      <c r="N794">
        <f>VLOOKUP(K794,RPM!$A$2:$D$62,4,FALSE)</f>
        <v>21.230391698113209</v>
      </c>
      <c r="O794">
        <f>VLOOKUP(K794,RPM!$A$2:$D$62,3,FALSE)</f>
        <v>15.788</v>
      </c>
      <c r="P794">
        <f t="shared" si="116"/>
        <v>15.83150308928302</v>
      </c>
      <c r="Q794" cm="1">
        <f t="array" ref="Q794">_xlfn.XLOOKUP(O794,BSFC!$A$2:$A$24,_xlfn.XLOOKUP(K794,BSFC!$B$2:$O$2,BSFC!$B$2:$O$24,,-1),,-1)</f>
        <v>325</v>
      </c>
      <c r="R794">
        <f t="shared" si="117"/>
        <v>1.4292329177824947</v>
      </c>
      <c r="S794">
        <f t="shared" si="119"/>
        <v>3.6749436576757031E-4</v>
      </c>
      <c r="T794">
        <f t="shared" si="120"/>
        <v>0.11943566887446035</v>
      </c>
      <c r="U794">
        <f t="shared" si="121"/>
        <v>110.42561023487012</v>
      </c>
    </row>
    <row r="795" spans="1:21">
      <c r="A795">
        <f t="shared" si="118"/>
        <v>794</v>
      </c>
      <c r="B795">
        <f t="shared" si="112"/>
        <v>11.991626584460727</v>
      </c>
      <c r="C795">
        <f>Specification!$G$29</f>
        <v>164.943378</v>
      </c>
      <c r="D795">
        <f>0.5*Specification!$K$4*Track!B795^2*Specification!$K$3*Specification!$K$2</f>
        <v>74.481713643957519</v>
      </c>
      <c r="E795">
        <v>5</v>
      </c>
      <c r="F795">
        <f>Specification!$C$23*9.81*SIN((E795*PI()/180))</f>
        <v>479.192087363258</v>
      </c>
      <c r="G795" s="2">
        <f>IF(J795=1,VLOOKUP(K795,RPM!$E$2:$H$62,3,FALSE)-F795-E795-D795,IF(J795=2,VLOOKUP(K795,RPM!$H$2:$K$62,3,FALSE)-F795-E795-D795,IF(J795=3,VLOOKUP(K795,RPM!$K$2:$N$62,3,FALSE)-F795-E795-D795)))</f>
        <v>462.92521911526899</v>
      </c>
      <c r="H795" s="2">
        <f>IF(J795=1,Specification!$I$14,IF(J795=2,Specification!$I$15,IF(J795=3,Specification!$I$16)))</f>
        <v>580.58318951778165</v>
      </c>
      <c r="I795">
        <f t="shared" si="114"/>
        <v>0.79734519957383454</v>
      </c>
      <c r="J795">
        <v>2</v>
      </c>
      <c r="K795">
        <f>IF(J795=1,VLOOKUP(B795,RPM!$F$2:$H$62,3,TRUE),IF(J795=2,VLOOKUP(B795,RPM!$I$2:$K$62,3,TRUE),IF(J795=3,VLOOKUP(B795,RPM!$L$2:$N$62,3,TRUE))))</f>
        <v>5400</v>
      </c>
      <c r="L795">
        <f t="shared" si="113"/>
        <v>77.5467379890177</v>
      </c>
      <c r="M795">
        <f t="shared" si="115"/>
        <v>2.3514145267618338</v>
      </c>
      <c r="N795">
        <f>VLOOKUP(K795,RPM!$A$2:$D$62,4,FALSE)</f>
        <v>21.623845925925924</v>
      </c>
      <c r="O795">
        <f>VLOOKUP(K795,RPM!$A$2:$D$62,3,FALSE)</f>
        <v>16.384</v>
      </c>
      <c r="P795">
        <f t="shared" si="116"/>
        <v>16.124901906962961</v>
      </c>
      <c r="Q795" cm="1">
        <f t="array" ref="Q795">_xlfn.XLOOKUP(O795,BSFC!$A$2:$A$24,_xlfn.XLOOKUP(K795,BSFC!$B$2:$O$2,BSFC!$B$2:$O$24,,-1),,-1)</f>
        <v>350</v>
      </c>
      <c r="R795">
        <f t="shared" si="117"/>
        <v>1.5676987965102878</v>
      </c>
      <c r="S795">
        <f t="shared" si="119"/>
        <v>3.7249239549227639E-4</v>
      </c>
      <c r="T795">
        <f t="shared" si="120"/>
        <v>0.13037233842229673</v>
      </c>
      <c r="U795">
        <f t="shared" si="121"/>
        <v>110.55598257329241</v>
      </c>
    </row>
    <row r="796" spans="1:21">
      <c r="A796">
        <f t="shared" si="118"/>
        <v>795</v>
      </c>
      <c r="B796">
        <f t="shared" si="112"/>
        <v>12.057935086087207</v>
      </c>
      <c r="C796">
        <f>Specification!$G$29</f>
        <v>164.943378</v>
      </c>
      <c r="D796">
        <f>0.5*Specification!$K$4*Track!B796^2*Specification!$K$3*Specification!$K$2</f>
        <v>75.307694244223129</v>
      </c>
      <c r="E796">
        <v>4</v>
      </c>
      <c r="F796">
        <f>Specification!$C$23*9.81*SIN((E796*PI()/180))</f>
        <v>383.52894722414453</v>
      </c>
      <c r="G796" s="2">
        <f>IF(J796=1,VLOOKUP(K796,RPM!$E$2:$H$62,3,FALSE)-F796-E796-D796,IF(J796=2,VLOOKUP(K796,RPM!$H$2:$K$62,3,FALSE)-F796-E796-D796,IF(J796=3,VLOOKUP(K796,RPM!$K$2:$N$62,3,FALSE)-F796-E796-D796)))</f>
        <v>558.76237865411679</v>
      </c>
      <c r="H796" s="2">
        <f>IF(J796=1,Specification!$I$14,IF(J796=2,Specification!$I$15,IF(J796=3,Specification!$I$16)))</f>
        <v>580.58318951778165</v>
      </c>
      <c r="I796">
        <f t="shared" si="114"/>
        <v>0.96241570328312698</v>
      </c>
      <c r="J796">
        <v>2</v>
      </c>
      <c r="K796">
        <f>IF(J796=1,VLOOKUP(B796,RPM!$F$2:$H$62,3,TRUE),IF(J796=2,VLOOKUP(B796,RPM!$I$2:$K$62,3,TRUE),IF(J796=3,VLOOKUP(B796,RPM!$L$2:$N$62,3,TRUE))))</f>
        <v>5400</v>
      </c>
      <c r="L796">
        <f t="shared" si="113"/>
        <v>77.629398248431954</v>
      </c>
      <c r="M796">
        <f t="shared" si="115"/>
        <v>2.4213413387053442</v>
      </c>
      <c r="N796">
        <f>VLOOKUP(K796,RPM!$A$2:$D$62,4,FALSE)</f>
        <v>21.623845925925924</v>
      </c>
      <c r="O796">
        <f>VLOOKUP(K796,RPM!$A$2:$D$62,3,FALSE)</f>
        <v>16.384</v>
      </c>
      <c r="P796">
        <f t="shared" si="116"/>
        <v>16.124901906962961</v>
      </c>
      <c r="Q796" cm="1">
        <f t="array" ref="Q796">_xlfn.XLOOKUP(O796,BSFC!$A$2:$A$24,_xlfn.XLOOKUP(K796,BSFC!$B$2:$O$2,BSFC!$B$2:$O$24,,-1),,-1)</f>
        <v>350</v>
      </c>
      <c r="R796">
        <f t="shared" si="117"/>
        <v>1.5676987965102878</v>
      </c>
      <c r="S796">
        <f t="shared" si="119"/>
        <v>3.7024682629415595E-4</v>
      </c>
      <c r="T796">
        <f t="shared" si="120"/>
        <v>0.12958638920295459</v>
      </c>
      <c r="U796">
        <f t="shared" si="121"/>
        <v>110.68556896249537</v>
      </c>
    </row>
    <row r="797" spans="1:21">
      <c r="A797">
        <f t="shared" si="118"/>
        <v>796</v>
      </c>
      <c r="B797">
        <f t="shared" si="112"/>
        <v>12.137488617784948</v>
      </c>
      <c r="C797">
        <f>Specification!$G$29</f>
        <v>164.943378</v>
      </c>
      <c r="D797">
        <f>0.5*Specification!$K$4*Track!B797^2*Specification!$K$3*Specification!$K$2</f>
        <v>76.304673596112067</v>
      </c>
      <c r="E797">
        <v>3</v>
      </c>
      <c r="F797">
        <f>Specification!$C$23*9.81*SIN((E797*PI()/180))</f>
        <v>287.74898045237813</v>
      </c>
      <c r="G797" s="2">
        <f>IF(J797=1,VLOOKUP(K797,RPM!$E$2:$H$62,3,FALSE)-F797-E797-D797,IF(J797=2,VLOOKUP(K797,RPM!$H$2:$K$62,3,FALSE)-F797-E797-D797,IF(J797=3,VLOOKUP(K797,RPM!$K$2:$N$62,3,FALSE)-F797-E797-D797)))</f>
        <v>259.40167127268671</v>
      </c>
      <c r="H797" s="2">
        <f>IF(J797=1,Specification!$I$14,IF(J797=2,Specification!$I$15,IF(J797=3,Specification!$I$16)))</f>
        <v>578.8367922628039</v>
      </c>
      <c r="I797">
        <f t="shared" si="114"/>
        <v>0.44814302535715972</v>
      </c>
      <c r="J797">
        <v>3</v>
      </c>
      <c r="K797">
        <f>IF(J797=1,VLOOKUP(B797,RPM!$F$2:$H$62,3,TRUE),IF(J797=2,VLOOKUP(B797,RPM!$I$2:$K$62,3,TRUE),IF(J797=3,VLOOKUP(B797,RPM!$L$2:$N$62,3,TRUE))))</f>
        <v>3800</v>
      </c>
      <c r="L797">
        <f t="shared" si="113"/>
        <v>77.711662680691262</v>
      </c>
      <c r="M797">
        <f t="shared" si="115"/>
        <v>2.4737491179883855</v>
      </c>
      <c r="N797">
        <f>VLOOKUP(K797,RPM!$A$2:$D$62,4,FALSE)</f>
        <v>18.942815789473684</v>
      </c>
      <c r="O797">
        <f>VLOOKUP(K797,RPM!$A$2:$D$62,3,FALSE)</f>
        <v>10.1</v>
      </c>
      <c r="P797">
        <f t="shared" si="116"/>
        <v>14.125657734210527</v>
      </c>
      <c r="Q797" cm="1">
        <f t="array" ref="Q797">_xlfn.XLOOKUP(O797,BSFC!$A$2:$A$24,_xlfn.XLOOKUP(K797,BSFC!$B$2:$O$2,BSFC!$B$2:$O$24,,-1),,-1)</f>
        <v>360</v>
      </c>
      <c r="R797">
        <f t="shared" si="117"/>
        <v>1.4125657734210528</v>
      </c>
      <c r="S797">
        <f t="shared" si="119"/>
        <v>3.2278867049836919E-4</v>
      </c>
      <c r="T797">
        <f t="shared" si="120"/>
        <v>0.11620392137941291</v>
      </c>
      <c r="U797">
        <f t="shared" si="121"/>
        <v>110.80177288387478</v>
      </c>
    </row>
    <row r="798" spans="1:21">
      <c r="A798">
        <f t="shared" si="118"/>
        <v>797</v>
      </c>
      <c r="B798">
        <f t="shared" si="112"/>
        <v>12.174354849336924</v>
      </c>
      <c r="C798">
        <f>Specification!$G$29</f>
        <v>164.943378</v>
      </c>
      <c r="D798">
        <f>0.5*Specification!$K$4*Track!B798^2*Specification!$K$3*Specification!$K$2</f>
        <v>76.768910974461093</v>
      </c>
      <c r="E798">
        <v>2</v>
      </c>
      <c r="F798">
        <f>Specification!$C$23*9.81*SIN((E798*PI()/180))</f>
        <v>191.88136255367905</v>
      </c>
      <c r="G798" s="2">
        <f>IF(J798=1,VLOOKUP(K798,RPM!$E$2:$H$62,3,FALSE)-F798-E798-D798,IF(J798=2,VLOOKUP(K798,RPM!$H$2:$K$62,3,FALSE)-F798-E798-D798,IF(J798=3,VLOOKUP(K798,RPM!$K$2:$N$62,3,FALSE)-F798-E798-D798)))</f>
        <v>750.94874659434436</v>
      </c>
      <c r="H798" s="2">
        <f>IF(J798=1,Specification!$I$14,IF(J798=2,Specification!$I$15,IF(J798=3,Specification!$I$16)))</f>
        <v>580.58318951778165</v>
      </c>
      <c r="I798">
        <f t="shared" si="114"/>
        <v>1.2934386667620608</v>
      </c>
      <c r="J798">
        <v>2</v>
      </c>
      <c r="K798">
        <f>IF(J798=1,VLOOKUP(B798,RPM!$F$2:$H$62,3,TRUE),IF(J798=2,VLOOKUP(B798,RPM!$I$2:$K$62,3,TRUE),IF(J798=3,VLOOKUP(B798,RPM!$L$2:$N$62,3,TRUE))))</f>
        <v>5400</v>
      </c>
      <c r="L798">
        <f t="shared" si="113"/>
        <v>77.793447242689552</v>
      </c>
      <c r="M798">
        <f t="shared" si="115"/>
        <v>2.5086698874801332</v>
      </c>
      <c r="N798">
        <f>VLOOKUP(K798,RPM!$A$2:$D$62,4,FALSE)</f>
        <v>21.623845925925924</v>
      </c>
      <c r="O798">
        <f>VLOOKUP(K798,RPM!$A$2:$D$62,3,FALSE)</f>
        <v>16.384</v>
      </c>
      <c r="P798">
        <f t="shared" si="116"/>
        <v>16.124901906962961</v>
      </c>
      <c r="Q798" cm="1">
        <f t="array" ref="Q798">_xlfn.XLOOKUP(O798,BSFC!$A$2:$A$24,_xlfn.XLOOKUP(K798,BSFC!$B$2:$O$2,BSFC!$B$2:$O$24,,-1),,-1)</f>
        <v>350</v>
      </c>
      <c r="R798">
        <f t="shared" si="117"/>
        <v>1.5676987965102878</v>
      </c>
      <c r="S798">
        <f t="shared" si="119"/>
        <v>3.6632445547954553E-4</v>
      </c>
      <c r="T798">
        <f t="shared" si="120"/>
        <v>0.12821355941784093</v>
      </c>
      <c r="U798">
        <f t="shared" si="121"/>
        <v>110.92998644329262</v>
      </c>
    </row>
    <row r="799" spans="1:21">
      <c r="A799">
        <f t="shared" si="118"/>
        <v>798</v>
      </c>
      <c r="B799">
        <f t="shared" si="112"/>
        <v>12.280138164169717</v>
      </c>
      <c r="C799">
        <f>Specification!$G$29</f>
        <v>164.943378</v>
      </c>
      <c r="D799">
        <f>0.5*Specification!$K$4*Track!B799^2*Specification!$K$3*Specification!$K$2</f>
        <v>78.10880145972385</v>
      </c>
      <c r="E799">
        <v>1</v>
      </c>
      <c r="F799">
        <f>Specification!$C$23*9.81*SIN((E799*PI()/180))</f>
        <v>95.955295733149597</v>
      </c>
      <c r="G799" s="2">
        <f>IF(J799=1,VLOOKUP(K799,RPM!$E$2:$H$62,3,FALSE)-F799-E799-D799,IF(J799=2,VLOOKUP(K799,RPM!$H$2:$K$62,3,FALSE)-F799-E799-D799,IF(J799=3,VLOOKUP(K799,RPM!$K$2:$N$62,3,FALSE)-F799-E799-D799)))</f>
        <v>864.44737023733421</v>
      </c>
      <c r="H799" s="2">
        <f>IF(J799=1,Specification!$I$14,IF(J799=2,Specification!$I$15,IF(J799=3,Specification!$I$16)))</f>
        <v>580.58318951778165</v>
      </c>
      <c r="I799">
        <f t="shared" si="114"/>
        <v>1.4889293831523494</v>
      </c>
      <c r="J799">
        <v>2</v>
      </c>
      <c r="K799">
        <f>IF(J799=1,VLOOKUP(B799,RPM!$F$2:$H$62,3,TRUE),IF(J799=2,VLOOKUP(B799,RPM!$I$2:$K$62,3,TRUE),IF(J799=3,VLOOKUP(B799,RPM!$L$2:$N$62,3,TRUE))))</f>
        <v>5500</v>
      </c>
      <c r="L799">
        <f t="shared" si="113"/>
        <v>77.874481464432733</v>
      </c>
      <c r="M799">
        <f t="shared" si="115"/>
        <v>2.5261249524083507</v>
      </c>
      <c r="N799">
        <f>VLOOKUP(K799,RPM!$A$2:$D$62,4,FALSE)</f>
        <v>22.00299272727273</v>
      </c>
      <c r="O799">
        <f>VLOOKUP(K799,RPM!$A$2:$D$62,3,FALSE)</f>
        <v>16.98</v>
      </c>
      <c r="P799">
        <f t="shared" si="116"/>
        <v>16.407631676727274</v>
      </c>
      <c r="Q799" cm="1">
        <f t="array" ref="Q799">_xlfn.XLOOKUP(O799,BSFC!$A$2:$A$24,_xlfn.XLOOKUP(K799,BSFC!$B$2:$O$2,BSFC!$B$2:$O$24,,-1),,-1)</f>
        <v>350</v>
      </c>
      <c r="R799">
        <f t="shared" si="117"/>
        <v>1.5951864130151516</v>
      </c>
      <c r="S799">
        <f t="shared" si="119"/>
        <v>3.6932768432565509E-4</v>
      </c>
      <c r="T799">
        <f t="shared" si="120"/>
        <v>0.12926468951397929</v>
      </c>
      <c r="U799">
        <f t="shared" si="121"/>
        <v>111.05925113280659</v>
      </c>
    </row>
    <row r="800" spans="1:21">
      <c r="A800">
        <f t="shared" si="118"/>
        <v>799</v>
      </c>
      <c r="B800">
        <f t="shared" si="112"/>
        <v>12.400792397964024</v>
      </c>
      <c r="C800">
        <f>Specification!$G$29</f>
        <v>164.943378</v>
      </c>
      <c r="D800">
        <f>0.5*Specification!$K$4*Track!B800^2*Specification!$K$3*Specification!$K$2</f>
        <v>79.651203403457416</v>
      </c>
      <c r="E800">
        <v>0</v>
      </c>
      <c r="F800">
        <f>Specification!$C$23*9.81*SIN((E800*PI()/180))</f>
        <v>0</v>
      </c>
      <c r="G800" s="2">
        <f>IF(J800=1,VLOOKUP(K800,RPM!$E$2:$H$62,3,FALSE)-F800-E800-D800,IF(J800=2,VLOOKUP(K800,RPM!$H$2:$K$62,3,FALSE)-F800-E800-D800,IF(J800=3,VLOOKUP(K800,RPM!$K$2:$N$62,3,FALSE)-F800-E800-D800)))</f>
        <v>959.8602640267502</v>
      </c>
      <c r="H800" s="2">
        <f>IF(J800=1,Specification!$I$14,IF(J800=2,Specification!$I$15,IF(J800=3,Specification!$I$16)))</f>
        <v>580.58318951778165</v>
      </c>
      <c r="I800">
        <f t="shared" si="114"/>
        <v>1.6532691289666634</v>
      </c>
      <c r="J800">
        <v>2</v>
      </c>
      <c r="K800">
        <f>IF(J800=1,VLOOKUP(B800,RPM!$F$2:$H$62,3,TRUE),IF(J800=2,VLOOKUP(B800,RPM!$I$2:$K$62,3,TRUE),IF(J800=3,VLOOKUP(B800,RPM!$L$2:$N$62,3,TRUE))))</f>
        <v>5500</v>
      </c>
      <c r="L800">
        <f t="shared" si="113"/>
        <v>77.95469259494547</v>
      </c>
      <c r="M800">
        <f t="shared" si="115"/>
        <v>2.5261249524083507</v>
      </c>
      <c r="N800">
        <f>VLOOKUP(K800,RPM!$A$2:$D$62,4,FALSE)</f>
        <v>22.00299272727273</v>
      </c>
      <c r="O800">
        <f>VLOOKUP(K800,RPM!$A$2:$D$62,3,FALSE)</f>
        <v>16.98</v>
      </c>
      <c r="P800">
        <f t="shared" si="116"/>
        <v>16.407631676727274</v>
      </c>
      <c r="Q800" cm="1">
        <f t="array" ref="Q800">_xlfn.XLOOKUP(O800,BSFC!$A$2:$A$24,_xlfn.XLOOKUP(K800,BSFC!$B$2:$O$2,BSFC!$B$2:$O$24,,-1),,-1)</f>
        <v>350</v>
      </c>
      <c r="R800">
        <f t="shared" si="117"/>
        <v>1.5951864130151516</v>
      </c>
      <c r="S800">
        <f t="shared" si="119"/>
        <v>3.6557630161857972E-4</v>
      </c>
      <c r="T800">
        <f t="shared" si="120"/>
        <v>0.1279517055665029</v>
      </c>
      <c r="U800">
        <f t="shared" si="121"/>
        <v>111.1872028383731</v>
      </c>
    </row>
    <row r="801" spans="1:21">
      <c r="A801">
        <f t="shared" si="118"/>
        <v>800</v>
      </c>
      <c r="B801">
        <f t="shared" si="112"/>
        <v>12.533402983840249</v>
      </c>
      <c r="C801">
        <f>Specification!$G$29</f>
        <v>164.943378</v>
      </c>
      <c r="D801">
        <f>0.5*Specification!$K$4*Track!B801^2*Specification!$K$3*Specification!$K$2</f>
        <v>81.363847096897075</v>
      </c>
      <c r="E801">
        <v>0</v>
      </c>
      <c r="F801">
        <f>Specification!$C$23*9.81*SIN((E801*PI()/180))</f>
        <v>0</v>
      </c>
      <c r="G801" s="2">
        <f>IF(J801=1,VLOOKUP(K801,RPM!$E$2:$H$62,3,FALSE)-F801-E801-D801,IF(J801=2,VLOOKUP(K801,RPM!$H$2:$K$62,3,FALSE)-F801-E801-D801,IF(J801=3,VLOOKUP(K801,RPM!$K$2:$N$62,3,FALSE)-F801-E801-D801)))</f>
        <v>939.82542174449782</v>
      </c>
      <c r="H801" s="2">
        <f>IF(J801=1,Specification!$I$14,IF(J801=2,Specification!$I$15,IF(J801=3,Specification!$I$16)))</f>
        <v>580.58318951778165</v>
      </c>
      <c r="I801">
        <f t="shared" si="114"/>
        <v>1.6187609953452047</v>
      </c>
      <c r="J801">
        <v>2</v>
      </c>
      <c r="K801">
        <f>IF(J801=1,VLOOKUP(B801,RPM!$F$2:$H$62,3,TRUE),IF(J801=2,VLOOKUP(B801,RPM!$I$2:$K$62,3,TRUE),IF(J801=3,VLOOKUP(B801,RPM!$L$2:$N$62,3,TRUE))))</f>
        <v>5600</v>
      </c>
      <c r="L801">
        <f t="shared" si="113"/>
        <v>78.03407246979657</v>
      </c>
      <c r="M801">
        <f t="shared" si="115"/>
        <v>2.5261249524083507</v>
      </c>
      <c r="N801">
        <f>VLOOKUP(K801,RPM!$A$2:$D$62,4,FALSE)</f>
        <v>21.615172857142859</v>
      </c>
      <c r="O801">
        <f>VLOOKUP(K801,RPM!$A$2:$D$62,3,FALSE)</f>
        <v>16.984000000000002</v>
      </c>
      <c r="P801">
        <f t="shared" si="116"/>
        <v>16.118434399571431</v>
      </c>
      <c r="Q801" cm="1">
        <f t="array" ref="Q801">_xlfn.XLOOKUP(O801,BSFC!$A$2:$A$24,_xlfn.XLOOKUP(K801,BSFC!$B$2:$O$2,BSFC!$B$2:$O$24,,-1),,-1)</f>
        <v>350</v>
      </c>
      <c r="R801">
        <f t="shared" si="117"/>
        <v>1.5670700110694447</v>
      </c>
      <c r="S801">
        <f t="shared" si="119"/>
        <v>3.5541091817601006E-4</v>
      </c>
      <c r="T801">
        <f t="shared" si="120"/>
        <v>0.12439382136160353</v>
      </c>
      <c r="U801">
        <f t="shared" si="121"/>
        <v>111.3115966597347</v>
      </c>
    </row>
    <row r="802" spans="1:21">
      <c r="A802">
        <f t="shared" si="118"/>
        <v>801</v>
      </c>
      <c r="B802">
        <f t="shared" si="112"/>
        <v>12.661900029064597</v>
      </c>
      <c r="C802">
        <f>Specification!$G$29</f>
        <v>164.943378</v>
      </c>
      <c r="D802">
        <f>0.5*Specification!$K$4*Track!B802^2*Specification!$K$3*Specification!$K$2</f>
        <v>83.040743351287844</v>
      </c>
      <c r="E802">
        <v>0</v>
      </c>
      <c r="F802">
        <f>Specification!$C$23*9.81*SIN((E802*PI()/180))</f>
        <v>0</v>
      </c>
      <c r="G802" s="2">
        <f>IF(J802=1,VLOOKUP(K802,RPM!$E$2:$H$62,3,FALSE)-F802-E802-D802,IF(J802=2,VLOOKUP(K802,RPM!$H$2:$K$62,3,FALSE)-F802-E802-D802,IF(J802=3,VLOOKUP(K802,RPM!$K$2:$N$62,3,FALSE)-F802-E802-D802)))</f>
        <v>920.46921106230525</v>
      </c>
      <c r="H802" s="2">
        <f>IF(J802=1,Specification!$I$14,IF(J802=2,Specification!$I$15,IF(J802=3,Specification!$I$16)))</f>
        <v>580.58318951778165</v>
      </c>
      <c r="I802">
        <f t="shared" si="114"/>
        <v>1.5854217408995681</v>
      </c>
      <c r="J802">
        <v>2</v>
      </c>
      <c r="K802">
        <f>IF(J802=1,VLOOKUP(B802,RPM!$F$2:$H$62,3,TRUE),IF(J802=2,VLOOKUP(B802,RPM!$I$2:$K$62,3,TRUE),IF(J802=3,VLOOKUP(B802,RPM!$L$2:$N$62,3,TRUE))))</f>
        <v>5700</v>
      </c>
      <c r="L802">
        <f t="shared" si="113"/>
        <v>78.112662875437621</v>
      </c>
      <c r="M802">
        <f t="shared" si="115"/>
        <v>2.5261249524083507</v>
      </c>
      <c r="N802">
        <f>VLOOKUP(K802,RPM!$A$2:$D$62,4,FALSE)</f>
        <v>21.240960701754386</v>
      </c>
      <c r="O802">
        <f>VLOOKUP(K802,RPM!$A$2:$D$62,3,FALSE)</f>
        <v>16.988</v>
      </c>
      <c r="P802">
        <f t="shared" si="116"/>
        <v>15.839384395298246</v>
      </c>
      <c r="Q802" cm="1">
        <f t="array" ref="Q802">_xlfn.XLOOKUP(O802,BSFC!$A$2:$A$24,_xlfn.XLOOKUP(K802,BSFC!$B$2:$O$2,BSFC!$B$2:$O$24,,-1),,-1)</f>
        <v>350</v>
      </c>
      <c r="R802">
        <f t="shared" si="117"/>
        <v>1.5399401495428851</v>
      </c>
      <c r="S802">
        <f t="shared" si="119"/>
        <v>3.4578434575861989E-4</v>
      </c>
      <c r="T802">
        <f t="shared" si="120"/>
        <v>0.12102452101551696</v>
      </c>
      <c r="U802">
        <f t="shared" si="121"/>
        <v>111.43262118075022</v>
      </c>
    </row>
    <row r="803" spans="1:21">
      <c r="A803">
        <f t="shared" si="118"/>
        <v>802</v>
      </c>
      <c r="B803">
        <f t="shared" si="112"/>
        <v>12.786498966794044</v>
      </c>
      <c r="C803">
        <f>Specification!$G$29</f>
        <v>164.943378</v>
      </c>
      <c r="D803">
        <f>0.5*Specification!$K$4*Track!B803^2*Specification!$K$3*Specification!$K$2</f>
        <v>84.683103024265492</v>
      </c>
      <c r="E803">
        <v>0</v>
      </c>
      <c r="F803">
        <f>Specification!$C$23*9.81*SIN((E803*PI()/180))</f>
        <v>0</v>
      </c>
      <c r="G803" s="2">
        <f>IF(J803=1,VLOOKUP(K803,RPM!$E$2:$H$62,3,FALSE)-F803-E803-D803,IF(J803=2,VLOOKUP(K803,RPM!$H$2:$K$62,3,FALSE)-F803-E803-D803,IF(J803=3,VLOOKUP(K803,RPM!$K$2:$N$62,3,FALSE)-F803-E803-D803)))</f>
        <v>918.82685138932754</v>
      </c>
      <c r="H803" s="2">
        <f>IF(J803=1,Specification!$I$14,IF(J803=2,Specification!$I$15,IF(J803=3,Specification!$I$16)))</f>
        <v>580.58318951778165</v>
      </c>
      <c r="I803">
        <f t="shared" si="114"/>
        <v>1.5825929306573325</v>
      </c>
      <c r="J803">
        <v>2</v>
      </c>
      <c r="K803">
        <f>IF(J803=1,VLOOKUP(B803,RPM!$F$2:$H$62,3,TRUE),IF(J803=2,VLOOKUP(B803,RPM!$I$2:$K$62,3,TRUE),IF(J803=3,VLOOKUP(B803,RPM!$L$2:$N$62,3,TRUE))))</f>
        <v>5700</v>
      </c>
      <c r="L803">
        <f t="shared" si="113"/>
        <v>78.190495470393358</v>
      </c>
      <c r="M803">
        <f t="shared" si="115"/>
        <v>2.5261249524083507</v>
      </c>
      <c r="N803">
        <f>VLOOKUP(K803,RPM!$A$2:$D$62,4,FALSE)</f>
        <v>21.240960701754386</v>
      </c>
      <c r="O803">
        <f>VLOOKUP(K803,RPM!$A$2:$D$62,3,FALSE)</f>
        <v>16.988</v>
      </c>
      <c r="P803">
        <f t="shared" si="116"/>
        <v>15.839384395298246</v>
      </c>
      <c r="Q803" cm="1">
        <f t="array" ref="Q803">_xlfn.XLOOKUP(O803,BSFC!$A$2:$A$24,_xlfn.XLOOKUP(K803,BSFC!$B$2:$O$2,BSFC!$B$2:$O$24,,-1),,-1)</f>
        <v>350</v>
      </c>
      <c r="R803">
        <f t="shared" si="117"/>
        <v>1.5399401495428851</v>
      </c>
      <c r="S803">
        <f t="shared" si="119"/>
        <v>3.4245010832985274E-4</v>
      </c>
      <c r="T803">
        <f t="shared" si="120"/>
        <v>0.11985753791544845</v>
      </c>
      <c r="U803">
        <f t="shared" si="121"/>
        <v>111.55247871866567</v>
      </c>
    </row>
    <row r="804" spans="1:21">
      <c r="A804">
        <f t="shared" si="118"/>
        <v>803</v>
      </c>
      <c r="B804">
        <f t="shared" si="112"/>
        <v>12.909676281345702</v>
      </c>
      <c r="C804">
        <f>Specification!$G$29</f>
        <v>164.943378</v>
      </c>
      <c r="D804">
        <f>0.5*Specification!$K$4*Track!B804^2*Specification!$K$3*Specification!$K$2</f>
        <v>86.322532294723445</v>
      </c>
      <c r="E804">
        <v>-1</v>
      </c>
      <c r="F804">
        <f>Specification!$C$23*9.81*SIN((E804*PI()/180))</f>
        <v>-95.955295733149597</v>
      </c>
      <c r="G804" s="2">
        <f>IF(J804=1,VLOOKUP(K804,RPM!$E$2:$H$62,3,FALSE)-F804-E804-D804,IF(J804=2,VLOOKUP(K804,RPM!$H$2:$K$62,3,FALSE)-F804-E804-D804,IF(J804=3,VLOOKUP(K804,RPM!$K$2:$N$62,3,FALSE)-F804-E804-D804)))</f>
        <v>997.07303495621068</v>
      </c>
      <c r="H804" s="2">
        <f>IF(J804=1,Specification!$I$14,IF(J804=2,Specification!$I$15,IF(J804=3,Specification!$I$16)))</f>
        <v>580.58318951778165</v>
      </c>
      <c r="I804">
        <f t="shared" si="114"/>
        <v>1.7173646308711683</v>
      </c>
      <c r="J804">
        <v>2</v>
      </c>
      <c r="K804">
        <f>IF(J804=1,VLOOKUP(B804,RPM!$F$2:$H$62,3,TRUE),IF(J804=2,VLOOKUP(B804,RPM!$I$2:$K$62,3,TRUE),IF(J804=3,VLOOKUP(B804,RPM!$L$2:$N$62,3,TRUE))))</f>
        <v>5800</v>
      </c>
      <c r="L804">
        <f t="shared" si="113"/>
        <v>78.267561702632264</v>
      </c>
      <c r="M804">
        <f t="shared" si="115"/>
        <v>2.5086698874801332</v>
      </c>
      <c r="N804">
        <f>VLOOKUP(K804,RPM!$A$2:$D$62,4,FALSE)</f>
        <v>20.879652413793107</v>
      </c>
      <c r="O804">
        <f>VLOOKUP(K804,RPM!$A$2:$D$62,3,FALSE)</f>
        <v>16.992000000000001</v>
      </c>
      <c r="P804">
        <f t="shared" si="116"/>
        <v>15.569956804965519</v>
      </c>
      <c r="Q804" cm="1">
        <f t="array" ref="Q804">_xlfn.XLOOKUP(O804,BSFC!$A$2:$A$24,_xlfn.XLOOKUP(K804,BSFC!$B$2:$O$2,BSFC!$B$2:$O$24,,-1),,-1)</f>
        <v>350</v>
      </c>
      <c r="R804">
        <f t="shared" si="117"/>
        <v>1.5137458004827589</v>
      </c>
      <c r="S804">
        <f t="shared" si="119"/>
        <v>3.3331052974477877E-4</v>
      </c>
      <c r="T804">
        <f t="shared" si="120"/>
        <v>0.11665868541067256</v>
      </c>
      <c r="U804">
        <f t="shared" si="121"/>
        <v>111.66913740407634</v>
      </c>
    </row>
    <row r="805" spans="1:21">
      <c r="A805">
        <f t="shared" si="118"/>
        <v>804</v>
      </c>
      <c r="B805">
        <f t="shared" si="112"/>
        <v>13.04202710282731</v>
      </c>
      <c r="C805">
        <f>Specification!$G$29</f>
        <v>164.943378</v>
      </c>
      <c r="D805">
        <f>0.5*Specification!$K$4*Track!B805^2*Specification!$K$3*Specification!$K$2</f>
        <v>88.101573379362918</v>
      </c>
      <c r="E805">
        <v>-2</v>
      </c>
      <c r="F805">
        <f>Specification!$C$23*9.81*SIN((E805*PI()/180))</f>
        <v>-191.88136255367905</v>
      </c>
      <c r="G805" s="2">
        <f>IF(J805=1,VLOOKUP(K805,RPM!$E$2:$H$62,3,FALSE)-F805-E805-D805,IF(J805=2,VLOOKUP(K805,RPM!$H$2:$K$62,3,FALSE)-F805-E805-D805,IF(J805=3,VLOOKUP(K805,RPM!$K$2:$N$62,3,FALSE)-F805-E805-D805)))</f>
        <v>726.63771120235538</v>
      </c>
      <c r="H805" s="2">
        <f>IF(J805=1,Specification!$I$14,IF(J805=2,Specification!$I$15,IF(J805=3,Specification!$I$16)))</f>
        <v>578.8367922628039</v>
      </c>
      <c r="I805">
        <f t="shared" si="114"/>
        <v>1.2553412653016824</v>
      </c>
      <c r="J805">
        <v>3</v>
      </c>
      <c r="K805">
        <f>IF(J805=1,VLOOKUP(B805,RPM!$F$2:$H$62,3,TRUE),IF(J805=2,VLOOKUP(B805,RPM!$I$2:$K$62,3,TRUE),IF(J805=3,VLOOKUP(B805,RPM!$L$2:$N$62,3,TRUE))))</f>
        <v>4100</v>
      </c>
      <c r="L805">
        <f t="shared" si="113"/>
        <v>78.343956027535597</v>
      </c>
      <c r="M805">
        <f t="shared" si="115"/>
        <v>2.4737491179883855</v>
      </c>
      <c r="N805">
        <f>VLOOKUP(K805,RPM!$A$2:$D$62,4,FALSE)</f>
        <v>18.773560975609758</v>
      </c>
      <c r="O805">
        <f>VLOOKUP(K805,RPM!$A$2:$D$62,3,FALSE)</f>
        <v>10.8</v>
      </c>
      <c r="P805">
        <f t="shared" si="116"/>
        <v>13.999444419512198</v>
      </c>
      <c r="Q805" cm="1">
        <f t="array" ref="Q805">_xlfn.XLOOKUP(O805,BSFC!$A$2:$A$24,_xlfn.XLOOKUP(K805,BSFC!$B$2:$O$2,BSFC!$B$2:$O$24,,-1),,-1)</f>
        <v>360</v>
      </c>
      <c r="R805">
        <f t="shared" si="117"/>
        <v>1.3999444419512199</v>
      </c>
      <c r="S805">
        <f t="shared" si="119"/>
        <v>2.9707725151399157E-4</v>
      </c>
      <c r="T805">
        <f t="shared" si="120"/>
        <v>0.10694781054503696</v>
      </c>
      <c r="U805">
        <f t="shared" si="121"/>
        <v>111.77608521462138</v>
      </c>
    </row>
    <row r="806" spans="1:21">
      <c r="A806">
        <f t="shared" si="118"/>
        <v>805</v>
      </c>
      <c r="B806">
        <f t="shared" si="112"/>
        <v>13.137928051313322</v>
      </c>
      <c r="C806">
        <f>Specification!$G$29</f>
        <v>164.943378</v>
      </c>
      <c r="D806">
        <f>0.5*Specification!$K$4*Track!B806^2*Specification!$K$3*Specification!$K$2</f>
        <v>89.401998254819986</v>
      </c>
      <c r="E806">
        <v>-3</v>
      </c>
      <c r="F806">
        <f>Specification!$C$23*9.81*SIN((E806*PI()/180))</f>
        <v>-287.74898045237813</v>
      </c>
      <c r="G806" s="2">
        <f>IF(J806=1,VLOOKUP(K806,RPM!$E$2:$H$62,3,FALSE)-F806-E806-D806,IF(J806=2,VLOOKUP(K806,RPM!$H$2:$K$62,3,FALSE)-F806-E806-D806,IF(J806=3,VLOOKUP(K806,RPM!$K$2:$N$62,3,FALSE)-F806-E806-D806)))</f>
        <v>822.20490422559737</v>
      </c>
      <c r="H806" s="2">
        <f>IF(J806=1,Specification!$I$14,IF(J806=2,Specification!$I$15,IF(J806=3,Specification!$I$16)))</f>
        <v>578.8367922628039</v>
      </c>
      <c r="I806">
        <f t="shared" si="114"/>
        <v>1.4204434051460559</v>
      </c>
      <c r="J806">
        <v>3</v>
      </c>
      <c r="K806">
        <f>IF(J806=1,VLOOKUP(B806,RPM!$F$2:$H$62,3,TRUE),IF(J806=2,VLOOKUP(B806,RPM!$I$2:$K$62,3,TRUE),IF(J806=3,VLOOKUP(B806,RPM!$L$2:$N$62,3,TRUE))))</f>
        <v>4100</v>
      </c>
      <c r="L806">
        <f t="shared" si="113"/>
        <v>78.41976088767646</v>
      </c>
      <c r="M806">
        <f t="shared" si="115"/>
        <v>2.4213413387053442</v>
      </c>
      <c r="N806">
        <f>VLOOKUP(K806,RPM!$A$2:$D$62,4,FALSE)</f>
        <v>18.773560975609758</v>
      </c>
      <c r="O806">
        <f>VLOOKUP(K806,RPM!$A$2:$D$62,3,FALSE)</f>
        <v>10.8</v>
      </c>
      <c r="P806">
        <f t="shared" si="116"/>
        <v>13.999444419512198</v>
      </c>
      <c r="Q806" cm="1">
        <f t="array" ref="Q806">_xlfn.XLOOKUP(O806,BSFC!$A$2:$A$24,_xlfn.XLOOKUP(K806,BSFC!$B$2:$O$2,BSFC!$B$2:$O$24,,-1),,-1)</f>
        <v>360</v>
      </c>
      <c r="R806">
        <f t="shared" si="117"/>
        <v>1.3999444419512199</v>
      </c>
      <c r="S806">
        <f t="shared" si="119"/>
        <v>2.9478497951969715E-4</v>
      </c>
      <c r="T806">
        <f t="shared" si="120"/>
        <v>0.10612259262709098</v>
      </c>
      <c r="U806">
        <f t="shared" si="121"/>
        <v>111.88220780724846</v>
      </c>
    </row>
    <row r="807" spans="1:21">
      <c r="A807">
        <f t="shared" si="118"/>
        <v>806</v>
      </c>
      <c r="B807">
        <f t="shared" si="112"/>
        <v>13.245604564978436</v>
      </c>
      <c r="C807">
        <f>Specification!$G$29</f>
        <v>164.943378</v>
      </c>
      <c r="D807">
        <f>0.5*Specification!$K$4*Track!B807^2*Specification!$K$3*Specification!$K$2</f>
        <v>90.873454654197531</v>
      </c>
      <c r="E807">
        <v>-4</v>
      </c>
      <c r="F807">
        <f>Specification!$C$23*9.81*SIN((E807*PI()/180))</f>
        <v>-383.52894722414453</v>
      </c>
      <c r="G807" s="2">
        <f>IF(J807=1,VLOOKUP(K807,RPM!$E$2:$H$62,3,FALSE)-F807-E807-D807,IF(J807=2,VLOOKUP(K807,RPM!$H$2:$K$62,3,FALSE)-F807-E807-D807,IF(J807=3,VLOOKUP(K807,RPM!$K$2:$N$62,3,FALSE)-F807-E807-D807)))</f>
        <v>917.51341459798618</v>
      </c>
      <c r="H807" s="2">
        <f>IF(J807=1,Specification!$I$14,IF(J807=2,Specification!$I$15,IF(J807=3,Specification!$I$16)))</f>
        <v>578.8367922628039</v>
      </c>
      <c r="I807">
        <f t="shared" si="114"/>
        <v>1.5850986441466839</v>
      </c>
      <c r="J807">
        <v>3</v>
      </c>
      <c r="K807">
        <f>IF(J807=1,VLOOKUP(B807,RPM!$F$2:$H$62,3,TRUE),IF(J807=2,VLOOKUP(B807,RPM!$I$2:$K$62,3,TRUE),IF(J807=3,VLOOKUP(B807,RPM!$L$2:$N$62,3,TRUE))))</f>
        <v>4100</v>
      </c>
      <c r="L807">
        <f t="shared" si="113"/>
        <v>78.494919632843676</v>
      </c>
      <c r="M807">
        <f t="shared" si="115"/>
        <v>2.3514145267618338</v>
      </c>
      <c r="N807">
        <f>VLOOKUP(K807,RPM!$A$2:$D$62,4,FALSE)</f>
        <v>18.773560975609758</v>
      </c>
      <c r="O807">
        <f>VLOOKUP(K807,RPM!$A$2:$D$62,3,FALSE)</f>
        <v>10.8</v>
      </c>
      <c r="P807">
        <f t="shared" si="116"/>
        <v>13.999444419512198</v>
      </c>
      <c r="Q807" cm="1">
        <f t="array" ref="Q807">_xlfn.XLOOKUP(O807,BSFC!$A$2:$A$24,_xlfn.XLOOKUP(K807,BSFC!$B$2:$O$2,BSFC!$B$2:$O$24,,-1),,-1)</f>
        <v>360</v>
      </c>
      <c r="R807">
        <f t="shared" si="117"/>
        <v>1.3999444419512199</v>
      </c>
      <c r="S807">
        <f t="shared" si="119"/>
        <v>2.9227240989130801E-4</v>
      </c>
      <c r="T807">
        <f t="shared" si="120"/>
        <v>0.10521806756087089</v>
      </c>
      <c r="U807">
        <f t="shared" si="121"/>
        <v>111.98742587480933</v>
      </c>
    </row>
    <row r="808" spans="1:21">
      <c r="A808">
        <f t="shared" si="118"/>
        <v>807</v>
      </c>
      <c r="B808">
        <f t="shared" si="112"/>
        <v>13.364738590038749</v>
      </c>
      <c r="C808">
        <f>Specification!$G$29</f>
        <v>164.943378</v>
      </c>
      <c r="D808">
        <f>0.5*Specification!$K$4*Track!B808^2*Specification!$K$3*Specification!$K$2</f>
        <v>92.515479626909823</v>
      </c>
      <c r="E808">
        <v>-5</v>
      </c>
      <c r="F808">
        <f>Specification!$C$23*9.81*SIN((E808*PI()/180))</f>
        <v>-479.192087363258</v>
      </c>
      <c r="G808" s="2">
        <f>IF(J808=1,VLOOKUP(K808,RPM!$E$2:$H$62,3,FALSE)-F808-E808-D808,IF(J808=2,VLOOKUP(K808,RPM!$H$2:$K$62,3,FALSE)-F808-E808-D808,IF(J808=3,VLOOKUP(K808,RPM!$K$2:$N$62,3,FALSE)-F808-E808-D808)))</f>
        <v>1014.5876313583954</v>
      </c>
      <c r="H808" s="2">
        <f>IF(J808=1,Specification!$I$14,IF(J808=2,Specification!$I$15,IF(J808=3,Specification!$I$16)))</f>
        <v>578.8367922628039</v>
      </c>
      <c r="I808">
        <f t="shared" si="114"/>
        <v>1.7528043222548846</v>
      </c>
      <c r="J808">
        <v>3</v>
      </c>
      <c r="K808">
        <f>IF(J808=1,VLOOKUP(B808,RPM!$F$2:$H$62,3,TRUE),IF(J808=2,VLOOKUP(B808,RPM!$I$2:$K$62,3,TRUE),IF(J808=3,VLOOKUP(B808,RPM!$L$2:$N$62,3,TRUE))))</f>
        <v>4200</v>
      </c>
      <c r="L808">
        <f t="shared" si="113"/>
        <v>78.521426533455084</v>
      </c>
      <c r="M808">
        <f t="shared" si="115"/>
        <v>2.2639258632359098</v>
      </c>
      <c r="N808">
        <f>VLOOKUP(K808,RPM!$A$2:$D$62,4,FALSE)</f>
        <v>18.835642857142858</v>
      </c>
      <c r="O808">
        <f>VLOOKUP(K808,RPM!$A$2:$D$62,3,FALSE)</f>
        <v>11.1</v>
      </c>
      <c r="P808">
        <f t="shared" si="116"/>
        <v>14.045738878571429</v>
      </c>
      <c r="Q808" cm="1">
        <f t="array" ref="Q808">_xlfn.XLOOKUP(O808,BSFC!$A$2:$A$24,_xlfn.XLOOKUP(K808,BSFC!$B$2:$O$2,BSFC!$B$2:$O$24,,-1),,-1)</f>
        <v>340</v>
      </c>
      <c r="R808">
        <f t="shared" si="117"/>
        <v>1.3265420051984127</v>
      </c>
      <c r="S808">
        <f t="shared" si="119"/>
        <v>1.034191679078042E-4</v>
      </c>
      <c r="T808">
        <f t="shared" si="120"/>
        <v>3.5162517088653429E-2</v>
      </c>
      <c r="U808">
        <f t="shared" si="121"/>
        <v>112.02258839189798</v>
      </c>
    </row>
    <row r="809" spans="1:21">
      <c r="A809">
        <f t="shared" si="118"/>
        <v>808</v>
      </c>
      <c r="B809">
        <f t="shared" si="112"/>
        <v>13.411199999999999</v>
      </c>
      <c r="C809">
        <f>Specification!$G$29</f>
        <v>164.943378</v>
      </c>
      <c r="D809">
        <f>0.5*Specification!$K$4*Track!B809^2*Specification!$K$3*Specification!$K$2</f>
        <v>93.159842569492653</v>
      </c>
      <c r="E809">
        <v>-6</v>
      </c>
      <c r="F809">
        <f>Specification!$C$23*9.81*SIN((E809*PI()/180))</f>
        <v>-574.70926095052266</v>
      </c>
      <c r="G809" s="2">
        <f>IF(J809=1,VLOOKUP(K809,RPM!$E$2:$H$62,3,FALSE)-F809-E809-D809,IF(J809=2,VLOOKUP(K809,RPM!$H$2:$K$62,3,FALSE)-F809-E809-D809,IF(J809=3,VLOOKUP(K809,RPM!$K$2:$N$62,3,FALSE)-F809-E809-D809)))</f>
        <v>1110.4604420030771</v>
      </c>
      <c r="H809" s="2">
        <f>IF(J809=1,Specification!$I$14,IF(J809=2,Specification!$I$15,IF(J809=3,Specification!$I$16)))</f>
        <v>578.8367922628039</v>
      </c>
      <c r="I809">
        <v>0</v>
      </c>
      <c r="J809">
        <v>3</v>
      </c>
      <c r="K809">
        <f>IF(J809=1,VLOOKUP(B809,RPM!$F$2:$H$62,3,TRUE),IF(J809=2,VLOOKUP(B809,RPM!$I$2:$K$62,3,TRUE),IF(J809=3,VLOOKUP(B809,RPM!$L$2:$N$62,3,TRUE))))</f>
        <v>4200</v>
      </c>
      <c r="L809">
        <f t="shared" si="113"/>
        <v>78.595991076523561</v>
      </c>
      <c r="M809">
        <f t="shared" si="115"/>
        <v>2.1588216279702332</v>
      </c>
      <c r="N809">
        <f>VLOOKUP(K809,RPM!$A$2:$D$62,4,FALSE)</f>
        <v>18.835642857142858</v>
      </c>
      <c r="O809">
        <f>VLOOKUP(K809,RPM!$A$2:$D$62,3,FALSE)</f>
        <v>11.1</v>
      </c>
      <c r="P809">
        <f t="shared" si="116"/>
        <v>14.045738878571429</v>
      </c>
      <c r="Q809" cm="1">
        <f t="array" ref="Q809">_xlfn.XLOOKUP(O809,BSFC!$A$2:$A$24,_xlfn.XLOOKUP(K809,BSFC!$B$2:$O$2,BSFC!$B$2:$O$24,,-1),,-1)</f>
        <v>340</v>
      </c>
      <c r="R809">
        <f t="shared" si="117"/>
        <v>1.3265420051984127</v>
      </c>
      <c r="S809">
        <f t="shared" si="119"/>
        <v>2.9092058376105768E-4</v>
      </c>
      <c r="T809">
        <f t="shared" si="120"/>
        <v>9.8912998478759617E-2</v>
      </c>
      <c r="U809">
        <f t="shared" si="121"/>
        <v>112.12150139037675</v>
      </c>
    </row>
    <row r="810" spans="1:21">
      <c r="A810">
        <f t="shared" si="118"/>
        <v>809</v>
      </c>
      <c r="B810">
        <f t="shared" si="112"/>
        <v>13.411199999999999</v>
      </c>
      <c r="C810">
        <f>Specification!$G$29</f>
        <v>164.943378</v>
      </c>
      <c r="D810">
        <f>0.5*Specification!$K$4*Track!B810^2*Specification!$K$3*Specification!$K$2</f>
        <v>93.159842569492653</v>
      </c>
      <c r="E810">
        <v>-7</v>
      </c>
      <c r="F810">
        <f>Specification!$C$23*9.81*SIN((E810*PI()/180))</f>
        <v>-670.05137252956831</v>
      </c>
      <c r="G810" s="2">
        <f>IF(J810=1,VLOOKUP(K810,RPM!$E$2:$H$62,3,FALSE)-F810-E810-D810,IF(J810=2,VLOOKUP(K810,RPM!$H$2:$K$62,3,FALSE)-F810-E810-D810,IF(J810=3,VLOOKUP(K810,RPM!$K$2:$N$62,3,FALSE)-F810-E810-D810)))</f>
        <v>1206.8025535821228</v>
      </c>
      <c r="H810" s="2">
        <f>IF(J810=1,Specification!$I$14,IF(J810=2,Specification!$I$15,IF(J810=3,Specification!$I$16)))</f>
        <v>578.8367922628039</v>
      </c>
      <c r="I810">
        <v>0</v>
      </c>
      <c r="J810">
        <v>3</v>
      </c>
      <c r="K810">
        <f>IF(J810=1,VLOOKUP(B810,RPM!$F$2:$H$62,3,TRUE),IF(J810=2,VLOOKUP(B810,RPM!$I$2:$K$62,3,TRUE),IF(J810=3,VLOOKUP(B810,RPM!$L$2:$N$62,3,TRUE))))</f>
        <v>4200</v>
      </c>
      <c r="L810">
        <f t="shared" si="113"/>
        <v>78.670555619592037</v>
      </c>
      <c r="M810">
        <f t="shared" si="115"/>
        <v>2.0360370670673285</v>
      </c>
      <c r="N810">
        <f>VLOOKUP(K810,RPM!$A$2:$D$62,4,FALSE)</f>
        <v>18.835642857142858</v>
      </c>
      <c r="O810">
        <f>VLOOKUP(K810,RPM!$A$2:$D$62,3,FALSE)</f>
        <v>11.1</v>
      </c>
      <c r="P810">
        <f t="shared" si="116"/>
        <v>14.045738878571429</v>
      </c>
      <c r="Q810" cm="1">
        <f t="array" ref="Q810">_xlfn.XLOOKUP(O810,BSFC!$A$2:$A$24,_xlfn.XLOOKUP(K810,BSFC!$B$2:$O$2,BSFC!$B$2:$O$24,,-1),,-1)</f>
        <v>340</v>
      </c>
      <c r="R810">
        <f t="shared" si="117"/>
        <v>1.3265420051984127</v>
      </c>
      <c r="S810">
        <f t="shared" si="119"/>
        <v>2.9092058376105768E-4</v>
      </c>
      <c r="T810">
        <f t="shared" si="120"/>
        <v>9.8912998478759617E-2</v>
      </c>
      <c r="U810">
        <f t="shared" si="121"/>
        <v>112.22041438885552</v>
      </c>
    </row>
    <row r="811" spans="1:21">
      <c r="A811">
        <f t="shared" si="118"/>
        <v>810</v>
      </c>
      <c r="B811">
        <f t="shared" si="112"/>
        <v>13.411199999999999</v>
      </c>
      <c r="C811">
        <f>Specification!$G$29</f>
        <v>164.943378</v>
      </c>
      <c r="D811">
        <f>0.5*Specification!$K$4*Track!B811^2*Specification!$K$3*Specification!$K$2</f>
        <v>93.159842569492653</v>
      </c>
      <c r="E811">
        <v>-8</v>
      </c>
      <c r="F811">
        <f>Specification!$C$23*9.81*SIN((E811*PI()/180))</f>
        <v>-765.1893799696079</v>
      </c>
      <c r="G811" s="2">
        <f>IF(J811=1,VLOOKUP(K811,RPM!$E$2:$H$62,3,FALSE)-F811-E811-D811,IF(J811=2,VLOOKUP(K811,RPM!$H$2:$K$62,3,FALSE)-F811-E811-D811,IF(J811=3,VLOOKUP(K811,RPM!$K$2:$N$62,3,FALSE)-F811-E811-D811)))</f>
        <v>1302.9405610221625</v>
      </c>
      <c r="H811" s="2">
        <f>IF(J811=1,Specification!$I$14,IF(J811=2,Specification!$I$15,IF(J811=3,Specification!$I$16)))</f>
        <v>578.8367922628039</v>
      </c>
      <c r="I811">
        <v>0</v>
      </c>
      <c r="J811">
        <v>3</v>
      </c>
      <c r="K811">
        <f>IF(J811=1,VLOOKUP(B811,RPM!$F$2:$H$62,3,TRUE),IF(J811=2,VLOOKUP(B811,RPM!$I$2:$K$62,3,TRUE),IF(J811=3,VLOOKUP(B811,RPM!$L$2:$N$62,3,TRUE))))</f>
        <v>4200</v>
      </c>
      <c r="L811">
        <f t="shared" si="113"/>
        <v>78.745120162660513</v>
      </c>
      <c r="M811">
        <f t="shared" si="115"/>
        <v>1.8954962323649369</v>
      </c>
      <c r="N811">
        <f>VLOOKUP(K811,RPM!$A$2:$D$62,4,FALSE)</f>
        <v>18.835642857142858</v>
      </c>
      <c r="O811">
        <f>VLOOKUP(K811,RPM!$A$2:$D$62,3,FALSE)</f>
        <v>11.1</v>
      </c>
      <c r="P811">
        <f t="shared" si="116"/>
        <v>14.045738878571429</v>
      </c>
      <c r="Q811" cm="1">
        <f t="array" ref="Q811">_xlfn.XLOOKUP(O811,BSFC!$A$2:$A$24,_xlfn.XLOOKUP(K811,BSFC!$B$2:$O$2,BSFC!$B$2:$O$24,,-1),,-1)</f>
        <v>340</v>
      </c>
      <c r="R811">
        <f t="shared" si="117"/>
        <v>1.3265420051984127</v>
      </c>
      <c r="S811">
        <f t="shared" si="119"/>
        <v>2.9092058376105768E-4</v>
      </c>
      <c r="T811">
        <f t="shared" si="120"/>
        <v>9.8912998478759617E-2</v>
      </c>
      <c r="U811">
        <f t="shared" si="121"/>
        <v>112.31932738733428</v>
      </c>
    </row>
    <row r="812" spans="1:21">
      <c r="A812">
        <f t="shared" si="118"/>
        <v>811</v>
      </c>
      <c r="B812">
        <f t="shared" si="112"/>
        <v>13.411199999999999</v>
      </c>
      <c r="C812">
        <f>Specification!$G$29</f>
        <v>164.943378</v>
      </c>
      <c r="D812">
        <f>0.5*Specification!$K$4*Track!B812^2*Specification!$K$3*Specification!$K$2</f>
        <v>93.159842569492653</v>
      </c>
      <c r="E812">
        <v>-8</v>
      </c>
      <c r="F812">
        <f>Specification!$C$23*9.81*SIN((E812*PI()/180))</f>
        <v>-765.1893799696079</v>
      </c>
      <c r="G812" s="2">
        <f>IF(J812=1,VLOOKUP(K812,RPM!$E$2:$H$62,3,FALSE)-F812-E812-D812,IF(J812=2,VLOOKUP(K812,RPM!$H$2:$K$62,3,FALSE)-F812-E812-D812,IF(J812=3,VLOOKUP(K812,RPM!$K$2:$N$62,3,FALSE)-F812-E812-D812)))</f>
        <v>1302.9405610221625</v>
      </c>
      <c r="H812" s="2">
        <f>IF(J812=1,Specification!$I$14,IF(J812=2,Specification!$I$15,IF(J812=3,Specification!$I$16)))</f>
        <v>578.8367922628039</v>
      </c>
      <c r="I812">
        <v>0</v>
      </c>
      <c r="J812">
        <v>3</v>
      </c>
      <c r="K812">
        <f>IF(J812=1,VLOOKUP(B812,RPM!$F$2:$H$62,3,TRUE),IF(J812=2,VLOOKUP(B812,RPM!$I$2:$K$62,3,TRUE),IF(J812=3,VLOOKUP(B812,RPM!$L$2:$N$62,3,TRUE))))</f>
        <v>4200</v>
      </c>
      <c r="L812">
        <f t="shared" si="113"/>
        <v>78.819684705728989</v>
      </c>
      <c r="M812">
        <f t="shared" si="115"/>
        <v>1.7549553976625454</v>
      </c>
      <c r="N812">
        <f>VLOOKUP(K812,RPM!$A$2:$D$62,4,FALSE)</f>
        <v>18.835642857142858</v>
      </c>
      <c r="O812">
        <f>VLOOKUP(K812,RPM!$A$2:$D$62,3,FALSE)</f>
        <v>11.1</v>
      </c>
      <c r="P812">
        <f t="shared" si="116"/>
        <v>14.045738878571429</v>
      </c>
      <c r="Q812" cm="1">
        <f t="array" ref="Q812">_xlfn.XLOOKUP(O812,BSFC!$A$2:$A$24,_xlfn.XLOOKUP(K812,BSFC!$B$2:$O$2,BSFC!$B$2:$O$24,,-1),,-1)</f>
        <v>340</v>
      </c>
      <c r="R812">
        <f t="shared" si="117"/>
        <v>1.3265420051984127</v>
      </c>
      <c r="S812">
        <f t="shared" si="119"/>
        <v>2.9092058376105768E-4</v>
      </c>
      <c r="T812">
        <f t="shared" si="120"/>
        <v>9.8912998478759617E-2</v>
      </c>
      <c r="U812">
        <f t="shared" si="121"/>
        <v>112.41824038581305</v>
      </c>
    </row>
    <row r="813" spans="1:21">
      <c r="A813">
        <f t="shared" si="118"/>
        <v>812</v>
      </c>
      <c r="B813">
        <f t="shared" si="112"/>
        <v>13.411199999999999</v>
      </c>
      <c r="C813">
        <f>Specification!$G$29</f>
        <v>164.943378</v>
      </c>
      <c r="D813">
        <f>0.5*Specification!$K$4*Track!B813^2*Specification!$K$3*Specification!$K$2</f>
        <v>93.159842569492653</v>
      </c>
      <c r="E813">
        <v>-8</v>
      </c>
      <c r="F813">
        <f>Specification!$C$23*9.81*SIN((E813*PI()/180))</f>
        <v>-765.1893799696079</v>
      </c>
      <c r="G813" s="2">
        <f>IF(J813=1,VLOOKUP(K813,RPM!$E$2:$H$62,3,FALSE)-F813-E813-D813,IF(J813=2,VLOOKUP(K813,RPM!$H$2:$K$62,3,FALSE)-F813-E813-D813,IF(J813=3,VLOOKUP(K813,RPM!$K$2:$N$62,3,FALSE)-F813-E813-D813)))</f>
        <v>1302.9405610221625</v>
      </c>
      <c r="H813" s="2">
        <f>IF(J813=1,Specification!$I$14,IF(J813=2,Specification!$I$15,IF(J813=3,Specification!$I$16)))</f>
        <v>578.8367922628039</v>
      </c>
      <c r="I813">
        <v>0</v>
      </c>
      <c r="J813">
        <v>3</v>
      </c>
      <c r="K813">
        <f>IF(J813=1,VLOOKUP(B813,RPM!$F$2:$H$62,3,TRUE),IF(J813=2,VLOOKUP(B813,RPM!$I$2:$K$62,3,TRUE),IF(J813=3,VLOOKUP(B813,RPM!$L$2:$N$62,3,TRUE))))</f>
        <v>4200</v>
      </c>
      <c r="L813">
        <f t="shared" si="113"/>
        <v>78.894249248797465</v>
      </c>
      <c r="M813">
        <f t="shared" si="115"/>
        <v>1.6144145629601538</v>
      </c>
      <c r="N813">
        <f>VLOOKUP(K813,RPM!$A$2:$D$62,4,FALSE)</f>
        <v>18.835642857142858</v>
      </c>
      <c r="O813">
        <f>VLOOKUP(K813,RPM!$A$2:$D$62,3,FALSE)</f>
        <v>11.1</v>
      </c>
      <c r="P813">
        <f t="shared" si="116"/>
        <v>14.045738878571429</v>
      </c>
      <c r="Q813" cm="1">
        <f t="array" ref="Q813">_xlfn.XLOOKUP(O813,BSFC!$A$2:$A$24,_xlfn.XLOOKUP(K813,BSFC!$B$2:$O$2,BSFC!$B$2:$O$24,,-1),,-1)</f>
        <v>340</v>
      </c>
      <c r="R813">
        <f t="shared" si="117"/>
        <v>1.3265420051984127</v>
      </c>
      <c r="S813">
        <f t="shared" si="119"/>
        <v>2.9092058376105768E-4</v>
      </c>
      <c r="T813">
        <f t="shared" si="120"/>
        <v>9.8912998478759617E-2</v>
      </c>
      <c r="U813">
        <f t="shared" si="121"/>
        <v>112.51715338429182</v>
      </c>
    </row>
    <row r="814" spans="1:21">
      <c r="A814">
        <f t="shared" si="118"/>
        <v>813</v>
      </c>
      <c r="B814">
        <f t="shared" si="112"/>
        <v>13.411199999999999</v>
      </c>
      <c r="C814">
        <f>Specification!$G$29</f>
        <v>164.943378</v>
      </c>
      <c r="D814">
        <f>0.5*Specification!$K$4*Track!B814^2*Specification!$K$3*Specification!$K$2</f>
        <v>93.159842569492653</v>
      </c>
      <c r="E814">
        <v>-8</v>
      </c>
      <c r="F814">
        <f>Specification!$C$23*9.81*SIN((E814*PI()/180))</f>
        <v>-765.1893799696079</v>
      </c>
      <c r="G814" s="2">
        <f>IF(J814=1,VLOOKUP(K814,RPM!$E$2:$H$62,3,FALSE)-F814-E814-D814,IF(J814=2,VLOOKUP(K814,RPM!$H$2:$K$62,3,FALSE)-F814-E814-D814,IF(J814=3,VLOOKUP(K814,RPM!$K$2:$N$62,3,FALSE)-F814-E814-D814)))</f>
        <v>1302.9405610221625</v>
      </c>
      <c r="H814" s="2">
        <f>IF(J814=1,Specification!$I$14,IF(J814=2,Specification!$I$15,IF(J814=3,Specification!$I$16)))</f>
        <v>578.8367922628039</v>
      </c>
      <c r="I814">
        <v>0</v>
      </c>
      <c r="J814">
        <v>3</v>
      </c>
      <c r="K814">
        <f>IF(J814=1,VLOOKUP(B814,RPM!$F$2:$H$62,3,TRUE),IF(J814=2,VLOOKUP(B814,RPM!$I$2:$K$62,3,TRUE),IF(J814=3,VLOOKUP(B814,RPM!$L$2:$N$62,3,TRUE))))</f>
        <v>4200</v>
      </c>
      <c r="L814">
        <f t="shared" si="113"/>
        <v>78.968813791865941</v>
      </c>
      <c r="M814">
        <f t="shared" si="115"/>
        <v>1.4738737282577623</v>
      </c>
      <c r="N814">
        <f>VLOOKUP(K814,RPM!$A$2:$D$62,4,FALSE)</f>
        <v>18.835642857142858</v>
      </c>
      <c r="O814">
        <f>VLOOKUP(K814,RPM!$A$2:$D$62,3,FALSE)</f>
        <v>11.1</v>
      </c>
      <c r="P814">
        <f t="shared" si="116"/>
        <v>14.045738878571429</v>
      </c>
      <c r="Q814" cm="1">
        <f t="array" ref="Q814">_xlfn.XLOOKUP(O814,BSFC!$A$2:$A$24,_xlfn.XLOOKUP(K814,BSFC!$B$2:$O$2,BSFC!$B$2:$O$24,,-1),,-1)</f>
        <v>340</v>
      </c>
      <c r="R814">
        <f t="shared" si="117"/>
        <v>1.3265420051984127</v>
      </c>
      <c r="S814">
        <f t="shared" si="119"/>
        <v>2.9092058376105768E-4</v>
      </c>
      <c r="T814">
        <f t="shared" si="120"/>
        <v>9.8912998478759617E-2</v>
      </c>
      <c r="U814">
        <f t="shared" si="121"/>
        <v>112.61606638277058</v>
      </c>
    </row>
    <row r="815" spans="1:21">
      <c r="A815">
        <f t="shared" si="118"/>
        <v>814</v>
      </c>
      <c r="B815">
        <f t="shared" si="112"/>
        <v>13.411199999999999</v>
      </c>
      <c r="C815">
        <f>Specification!$G$29</f>
        <v>164.943378</v>
      </c>
      <c r="D815">
        <f>0.5*Specification!$K$4*Track!B815^2*Specification!$K$3*Specification!$K$2</f>
        <v>93.159842569492653</v>
      </c>
      <c r="E815">
        <v>-8</v>
      </c>
      <c r="F815">
        <f>Specification!$C$23*9.81*SIN((E815*PI()/180))</f>
        <v>-765.1893799696079</v>
      </c>
      <c r="G815" s="2">
        <f>IF(J815=1,VLOOKUP(K815,RPM!$E$2:$H$62,3,FALSE)-F815-E815-D815,IF(J815=2,VLOOKUP(K815,RPM!$H$2:$K$62,3,FALSE)-F815-E815-D815,IF(J815=3,VLOOKUP(K815,RPM!$K$2:$N$62,3,FALSE)-F815-E815-D815)))</f>
        <v>1302.9405610221625</v>
      </c>
      <c r="H815" s="2">
        <f>IF(J815=1,Specification!$I$14,IF(J815=2,Specification!$I$15,IF(J815=3,Specification!$I$16)))</f>
        <v>578.8367922628039</v>
      </c>
      <c r="I815">
        <v>0</v>
      </c>
      <c r="J815">
        <v>3</v>
      </c>
      <c r="K815">
        <f>IF(J815=1,VLOOKUP(B815,RPM!$F$2:$H$62,3,TRUE),IF(J815=2,VLOOKUP(B815,RPM!$I$2:$K$62,3,TRUE),IF(J815=3,VLOOKUP(B815,RPM!$L$2:$N$62,3,TRUE))))</f>
        <v>4200</v>
      </c>
      <c r="L815">
        <f t="shared" si="113"/>
        <v>79.043378334934417</v>
      </c>
      <c r="M815">
        <f t="shared" si="115"/>
        <v>1.3333328935553708</v>
      </c>
      <c r="N815">
        <f>VLOOKUP(K815,RPM!$A$2:$D$62,4,FALSE)</f>
        <v>18.835642857142858</v>
      </c>
      <c r="O815">
        <f>VLOOKUP(K815,RPM!$A$2:$D$62,3,FALSE)</f>
        <v>11.1</v>
      </c>
      <c r="P815">
        <f t="shared" si="116"/>
        <v>14.045738878571429</v>
      </c>
      <c r="Q815" cm="1">
        <f t="array" ref="Q815">_xlfn.XLOOKUP(O815,BSFC!$A$2:$A$24,_xlfn.XLOOKUP(K815,BSFC!$B$2:$O$2,BSFC!$B$2:$O$24,,-1),,-1)</f>
        <v>340</v>
      </c>
      <c r="R815">
        <f t="shared" si="117"/>
        <v>1.3265420051984127</v>
      </c>
      <c r="S815">
        <f t="shared" si="119"/>
        <v>2.9092058376105768E-4</v>
      </c>
      <c r="T815">
        <f t="shared" si="120"/>
        <v>9.8912998478759617E-2</v>
      </c>
      <c r="U815">
        <f t="shared" si="121"/>
        <v>112.71497938124935</v>
      </c>
    </row>
    <row r="816" spans="1:21">
      <c r="A816">
        <f t="shared" si="118"/>
        <v>815</v>
      </c>
      <c r="B816">
        <f t="shared" si="112"/>
        <v>13.411199999999999</v>
      </c>
      <c r="C816">
        <f>Specification!$G$29</f>
        <v>164.943378</v>
      </c>
      <c r="D816">
        <f>0.5*Specification!$K$4*Track!B816^2*Specification!$K$3*Specification!$K$2</f>
        <v>93.159842569492653</v>
      </c>
      <c r="E816">
        <v>-8</v>
      </c>
      <c r="F816">
        <f>Specification!$C$23*9.81*SIN((E816*PI()/180))</f>
        <v>-765.1893799696079</v>
      </c>
      <c r="G816" s="2">
        <f>IF(J816=1,VLOOKUP(K816,RPM!$E$2:$H$62,3,FALSE)-F816-E816-D816,IF(J816=2,VLOOKUP(K816,RPM!$H$2:$K$62,3,FALSE)-F816-E816-D816,IF(J816=3,VLOOKUP(K816,RPM!$K$2:$N$62,3,FALSE)-F816-E816-D816)))</f>
        <v>1302.9405610221625</v>
      </c>
      <c r="H816" s="2">
        <f>IF(J816=1,Specification!$I$14,IF(J816=2,Specification!$I$15,IF(J816=3,Specification!$I$16)))</f>
        <v>578.8367922628039</v>
      </c>
      <c r="I816">
        <v>0</v>
      </c>
      <c r="J816">
        <v>3</v>
      </c>
      <c r="K816">
        <f>IF(J816=1,VLOOKUP(B816,RPM!$F$2:$H$62,3,TRUE),IF(J816=2,VLOOKUP(B816,RPM!$I$2:$K$62,3,TRUE),IF(J816=3,VLOOKUP(B816,RPM!$L$2:$N$62,3,TRUE))))</f>
        <v>4200</v>
      </c>
      <c r="L816">
        <f t="shared" si="113"/>
        <v>79.117942878002893</v>
      </c>
      <c r="M816">
        <f t="shared" si="115"/>
        <v>1.1927920588529792</v>
      </c>
      <c r="N816">
        <f>VLOOKUP(K816,RPM!$A$2:$D$62,4,FALSE)</f>
        <v>18.835642857142858</v>
      </c>
      <c r="O816">
        <f>VLOOKUP(K816,RPM!$A$2:$D$62,3,FALSE)</f>
        <v>11.1</v>
      </c>
      <c r="P816">
        <f t="shared" si="116"/>
        <v>14.045738878571429</v>
      </c>
      <c r="Q816" cm="1">
        <f t="array" ref="Q816">_xlfn.XLOOKUP(O816,BSFC!$A$2:$A$24,_xlfn.XLOOKUP(K816,BSFC!$B$2:$O$2,BSFC!$B$2:$O$24,,-1),,-1)</f>
        <v>340</v>
      </c>
      <c r="R816">
        <f t="shared" si="117"/>
        <v>1.3265420051984127</v>
      </c>
      <c r="S816">
        <f t="shared" si="119"/>
        <v>2.9092058376105768E-4</v>
      </c>
      <c r="T816">
        <f t="shared" si="120"/>
        <v>9.8912998478759617E-2</v>
      </c>
      <c r="U816">
        <f t="shared" si="121"/>
        <v>112.81389237972812</v>
      </c>
    </row>
    <row r="817" spans="1:21">
      <c r="A817">
        <f t="shared" si="118"/>
        <v>816</v>
      </c>
      <c r="B817">
        <f t="shared" ref="B817:B880" si="122">IF(SQRT(B816^2+2*I816)&gt;13.4112,13.4112,SQRT(B816^2+2*I816))</f>
        <v>13.411199999999999</v>
      </c>
      <c r="C817">
        <f>Specification!$G$29</f>
        <v>164.943378</v>
      </c>
      <c r="D817">
        <f>0.5*Specification!$K$4*Track!B817^2*Specification!$K$3*Specification!$K$2</f>
        <v>93.159842569492653</v>
      </c>
      <c r="E817">
        <v>-8</v>
      </c>
      <c r="F817">
        <f>Specification!$C$23*9.81*SIN((E817*PI()/180))</f>
        <v>-765.1893799696079</v>
      </c>
      <c r="G817" s="2">
        <f>IF(J817=1,VLOOKUP(K817,RPM!$E$2:$H$62,3,FALSE)-F817-E817-D817,IF(J817=2,VLOOKUP(K817,RPM!$H$2:$K$62,3,FALSE)-F817-E817-D817,IF(J817=3,VLOOKUP(K817,RPM!$K$2:$N$62,3,FALSE)-F817-E817-D817)))</f>
        <v>1302.9405610221625</v>
      </c>
      <c r="H817" s="2">
        <f>IF(J817=1,Specification!$I$14,IF(J817=2,Specification!$I$15,IF(J817=3,Specification!$I$16)))</f>
        <v>578.8367922628039</v>
      </c>
      <c r="I817">
        <v>0</v>
      </c>
      <c r="J817">
        <v>3</v>
      </c>
      <c r="K817">
        <f>IF(J817=1,VLOOKUP(B817,RPM!$F$2:$H$62,3,TRUE),IF(J817=2,VLOOKUP(B817,RPM!$I$2:$K$62,3,TRUE),IF(J817=3,VLOOKUP(B817,RPM!$L$2:$N$62,3,TRUE))))</f>
        <v>4200</v>
      </c>
      <c r="L817">
        <f t="shared" ref="L817:L880" si="123">IF(I817=0,ABS(1/B817)+L816,ABS((B818-B817)/I817)+L816)</f>
        <v>79.192507421071369</v>
      </c>
      <c r="M817">
        <f t="shared" si="115"/>
        <v>1.0522512241505877</v>
      </c>
      <c r="N817">
        <f>VLOOKUP(K817,RPM!$A$2:$D$62,4,FALSE)</f>
        <v>18.835642857142858</v>
      </c>
      <c r="O817">
        <f>VLOOKUP(K817,RPM!$A$2:$D$62,3,FALSE)</f>
        <v>11.1</v>
      </c>
      <c r="P817">
        <f t="shared" si="116"/>
        <v>14.045738878571429</v>
      </c>
      <c r="Q817" cm="1">
        <f t="array" ref="Q817">_xlfn.XLOOKUP(O817,BSFC!$A$2:$A$24,_xlfn.XLOOKUP(K817,BSFC!$B$2:$O$2,BSFC!$B$2:$O$24,,-1),,-1)</f>
        <v>340</v>
      </c>
      <c r="R817">
        <f t="shared" si="117"/>
        <v>1.3265420051984127</v>
      </c>
      <c r="S817">
        <f t="shared" si="119"/>
        <v>2.9092058376105768E-4</v>
      </c>
      <c r="T817">
        <f t="shared" si="120"/>
        <v>9.8912998478759617E-2</v>
      </c>
      <c r="U817">
        <f t="shared" si="121"/>
        <v>112.91280537820688</v>
      </c>
    </row>
    <row r="818" spans="1:21">
      <c r="A818">
        <f t="shared" si="118"/>
        <v>817</v>
      </c>
      <c r="B818">
        <f t="shared" si="122"/>
        <v>13.411199999999999</v>
      </c>
      <c r="C818">
        <f>Specification!$G$29</f>
        <v>164.943378</v>
      </c>
      <c r="D818">
        <f>0.5*Specification!$K$4*Track!B818^2*Specification!$K$3*Specification!$K$2</f>
        <v>93.159842569492653</v>
      </c>
      <c r="E818">
        <v>-8</v>
      </c>
      <c r="F818">
        <f>Specification!$C$23*9.81*SIN((E818*PI()/180))</f>
        <v>-765.1893799696079</v>
      </c>
      <c r="G818" s="2">
        <f>IF(J818=1,VLOOKUP(K818,RPM!$E$2:$H$62,3,FALSE)-F818-E818-D818,IF(J818=2,VLOOKUP(K818,RPM!$H$2:$K$62,3,FALSE)-F818-E818-D818,IF(J818=3,VLOOKUP(K818,RPM!$K$2:$N$62,3,FALSE)-F818-E818-D818)))</f>
        <v>1302.9405610221625</v>
      </c>
      <c r="H818" s="2">
        <f>IF(J818=1,Specification!$I$14,IF(J818=2,Specification!$I$15,IF(J818=3,Specification!$I$16)))</f>
        <v>578.8367922628039</v>
      </c>
      <c r="I818">
        <v>0</v>
      </c>
      <c r="J818">
        <v>3</v>
      </c>
      <c r="K818">
        <f>IF(J818=1,VLOOKUP(B818,RPM!$F$2:$H$62,3,TRUE),IF(J818=2,VLOOKUP(B818,RPM!$I$2:$K$62,3,TRUE),IF(J818=3,VLOOKUP(B818,RPM!$L$2:$N$62,3,TRUE))))</f>
        <v>4200</v>
      </c>
      <c r="L818">
        <f t="shared" si="123"/>
        <v>79.267071964139845</v>
      </c>
      <c r="M818">
        <f t="shared" si="115"/>
        <v>0.91171038944819627</v>
      </c>
      <c r="N818">
        <f>VLOOKUP(K818,RPM!$A$2:$D$62,4,FALSE)</f>
        <v>18.835642857142858</v>
      </c>
      <c r="O818">
        <f>VLOOKUP(K818,RPM!$A$2:$D$62,3,FALSE)</f>
        <v>11.1</v>
      </c>
      <c r="P818">
        <f t="shared" si="116"/>
        <v>14.045738878571429</v>
      </c>
      <c r="Q818" cm="1">
        <f t="array" ref="Q818">_xlfn.XLOOKUP(O818,BSFC!$A$2:$A$24,_xlfn.XLOOKUP(K818,BSFC!$B$2:$O$2,BSFC!$B$2:$O$24,,-1),,-1)</f>
        <v>340</v>
      </c>
      <c r="R818">
        <f t="shared" si="117"/>
        <v>1.3265420051984127</v>
      </c>
      <c r="S818">
        <f t="shared" si="119"/>
        <v>2.9092058376105768E-4</v>
      </c>
      <c r="T818">
        <f t="shared" si="120"/>
        <v>9.8912998478759617E-2</v>
      </c>
      <c r="U818">
        <f t="shared" si="121"/>
        <v>113.01171837668565</v>
      </c>
    </row>
    <row r="819" spans="1:21">
      <c r="A819">
        <f t="shared" si="118"/>
        <v>818</v>
      </c>
      <c r="B819">
        <f t="shared" si="122"/>
        <v>13.411199999999999</v>
      </c>
      <c r="C819">
        <f>Specification!$G$29</f>
        <v>164.943378</v>
      </c>
      <c r="D819">
        <f>0.5*Specification!$K$4*Track!B819^2*Specification!$K$3*Specification!$K$2</f>
        <v>93.159842569492653</v>
      </c>
      <c r="E819">
        <v>-8</v>
      </c>
      <c r="F819">
        <f>Specification!$C$23*9.81*SIN((E819*PI()/180))</f>
        <v>-765.1893799696079</v>
      </c>
      <c r="G819" s="2">
        <f>IF(J819=1,VLOOKUP(K819,RPM!$E$2:$H$62,3,FALSE)-F819-E819-D819,IF(J819=2,VLOOKUP(K819,RPM!$H$2:$K$62,3,FALSE)-F819-E819-D819,IF(J819=3,VLOOKUP(K819,RPM!$K$2:$N$62,3,FALSE)-F819-E819-D819)))</f>
        <v>1302.9405610221625</v>
      </c>
      <c r="H819" s="2">
        <f>IF(J819=1,Specification!$I$14,IF(J819=2,Specification!$I$15,IF(J819=3,Specification!$I$16)))</f>
        <v>578.8367922628039</v>
      </c>
      <c r="I819">
        <v>0</v>
      </c>
      <c r="J819">
        <v>3</v>
      </c>
      <c r="K819">
        <f>IF(J819=1,VLOOKUP(B819,RPM!$F$2:$H$62,3,TRUE),IF(J819=2,VLOOKUP(B819,RPM!$I$2:$K$62,3,TRUE),IF(J819=3,VLOOKUP(B819,RPM!$L$2:$N$62,3,TRUE))))</f>
        <v>4200</v>
      </c>
      <c r="L819">
        <f t="shared" si="123"/>
        <v>79.341636507208321</v>
      </c>
      <c r="M819">
        <f t="shared" ref="M819:M882" si="124">TAN(E819*PI()/180)+M818</f>
        <v>0.77116955474580484</v>
      </c>
      <c r="N819">
        <f>VLOOKUP(K819,RPM!$A$2:$D$62,4,FALSE)</f>
        <v>18.835642857142858</v>
      </c>
      <c r="O819">
        <f>VLOOKUP(K819,RPM!$A$2:$D$62,3,FALSE)</f>
        <v>11.1</v>
      </c>
      <c r="P819">
        <f t="shared" si="116"/>
        <v>14.045738878571429</v>
      </c>
      <c r="Q819" cm="1">
        <f t="array" ref="Q819">_xlfn.XLOOKUP(O819,BSFC!$A$2:$A$24,_xlfn.XLOOKUP(K819,BSFC!$B$2:$O$2,BSFC!$B$2:$O$24,,-1),,-1)</f>
        <v>340</v>
      </c>
      <c r="R819">
        <f t="shared" si="117"/>
        <v>1.3265420051984127</v>
      </c>
      <c r="S819">
        <f t="shared" si="119"/>
        <v>2.9092058376105768E-4</v>
      </c>
      <c r="T819">
        <f t="shared" si="120"/>
        <v>9.8912998478759617E-2</v>
      </c>
      <c r="U819">
        <f t="shared" si="121"/>
        <v>113.11063137516442</v>
      </c>
    </row>
    <row r="820" spans="1:21">
      <c r="A820">
        <f t="shared" si="118"/>
        <v>819</v>
      </c>
      <c r="B820">
        <f t="shared" si="122"/>
        <v>13.411199999999999</v>
      </c>
      <c r="C820">
        <f>Specification!$G$29</f>
        <v>164.943378</v>
      </c>
      <c r="D820">
        <f>0.5*Specification!$K$4*Track!B820^2*Specification!$K$3*Specification!$K$2</f>
        <v>93.159842569492653</v>
      </c>
      <c r="E820">
        <v>-8</v>
      </c>
      <c r="F820">
        <f>Specification!$C$23*9.81*SIN((E820*PI()/180))</f>
        <v>-765.1893799696079</v>
      </c>
      <c r="G820" s="2">
        <f>IF(J820=1,VLOOKUP(K820,RPM!$E$2:$H$62,3,FALSE)-F820-E820-D820,IF(J820=2,VLOOKUP(K820,RPM!$H$2:$K$62,3,FALSE)-F820-E820-D820,IF(J820=3,VLOOKUP(K820,RPM!$K$2:$N$62,3,FALSE)-F820-E820-D820)))</f>
        <v>1302.9405610221625</v>
      </c>
      <c r="H820" s="2">
        <f>IF(J820=1,Specification!$I$14,IF(J820=2,Specification!$I$15,IF(J820=3,Specification!$I$16)))</f>
        <v>578.8367922628039</v>
      </c>
      <c r="I820">
        <v>0</v>
      </c>
      <c r="J820">
        <v>3</v>
      </c>
      <c r="K820">
        <f>IF(J820=1,VLOOKUP(B820,RPM!$F$2:$H$62,3,TRUE),IF(J820=2,VLOOKUP(B820,RPM!$I$2:$K$62,3,TRUE),IF(J820=3,VLOOKUP(B820,RPM!$L$2:$N$62,3,TRUE))))</f>
        <v>4200</v>
      </c>
      <c r="L820">
        <f t="shared" si="123"/>
        <v>79.416201050276797</v>
      </c>
      <c r="M820">
        <f t="shared" si="124"/>
        <v>0.63062872004341342</v>
      </c>
      <c r="N820">
        <f>VLOOKUP(K820,RPM!$A$2:$D$62,4,FALSE)</f>
        <v>18.835642857142858</v>
      </c>
      <c r="O820">
        <f>VLOOKUP(K820,RPM!$A$2:$D$62,3,FALSE)</f>
        <v>11.1</v>
      </c>
      <c r="P820">
        <f t="shared" si="116"/>
        <v>14.045738878571429</v>
      </c>
      <c r="Q820" cm="1">
        <f t="array" ref="Q820">_xlfn.XLOOKUP(O820,BSFC!$A$2:$A$24,_xlfn.XLOOKUP(K820,BSFC!$B$2:$O$2,BSFC!$B$2:$O$24,,-1),,-1)</f>
        <v>340</v>
      </c>
      <c r="R820">
        <f t="shared" si="117"/>
        <v>1.3265420051984127</v>
      </c>
      <c r="S820">
        <f t="shared" si="119"/>
        <v>2.9092058376105768E-4</v>
      </c>
      <c r="T820">
        <f t="shared" si="120"/>
        <v>9.8912998478759617E-2</v>
      </c>
      <c r="U820">
        <f t="shared" si="121"/>
        <v>113.20954437364318</v>
      </c>
    </row>
    <row r="821" spans="1:21">
      <c r="A821">
        <f t="shared" si="118"/>
        <v>820</v>
      </c>
      <c r="B821">
        <f t="shared" si="122"/>
        <v>13.411199999999999</v>
      </c>
      <c r="C821">
        <f>Specification!$G$29</f>
        <v>164.943378</v>
      </c>
      <c r="D821">
        <f>0.5*Specification!$K$4*Track!B821^2*Specification!$K$3*Specification!$K$2</f>
        <v>93.159842569492653</v>
      </c>
      <c r="E821">
        <v>-8</v>
      </c>
      <c r="F821">
        <f>Specification!$C$23*9.81*SIN((E821*PI()/180))</f>
        <v>-765.1893799696079</v>
      </c>
      <c r="G821" s="2">
        <f>IF(J821=1,VLOOKUP(K821,RPM!$E$2:$H$62,3,FALSE)-F821-E821-D821,IF(J821=2,VLOOKUP(K821,RPM!$H$2:$K$62,3,FALSE)-F821-E821-D821,IF(J821=3,VLOOKUP(K821,RPM!$K$2:$N$62,3,FALSE)-F821-E821-D821)))</f>
        <v>1302.9405610221625</v>
      </c>
      <c r="H821" s="2">
        <f>IF(J821=1,Specification!$I$14,IF(J821=2,Specification!$I$15,IF(J821=3,Specification!$I$16)))</f>
        <v>578.8367922628039</v>
      </c>
      <c r="I821">
        <v>0</v>
      </c>
      <c r="J821">
        <v>3</v>
      </c>
      <c r="K821">
        <f>IF(J821=1,VLOOKUP(B821,RPM!$F$2:$H$62,3,TRUE),IF(J821=2,VLOOKUP(B821,RPM!$I$2:$K$62,3,TRUE),IF(J821=3,VLOOKUP(B821,RPM!$L$2:$N$62,3,TRUE))))</f>
        <v>4200</v>
      </c>
      <c r="L821">
        <f t="shared" si="123"/>
        <v>79.490765593345273</v>
      </c>
      <c r="M821">
        <f t="shared" si="124"/>
        <v>0.49008788534102199</v>
      </c>
      <c r="N821">
        <f>VLOOKUP(K821,RPM!$A$2:$D$62,4,FALSE)</f>
        <v>18.835642857142858</v>
      </c>
      <c r="O821">
        <f>VLOOKUP(K821,RPM!$A$2:$D$62,3,FALSE)</f>
        <v>11.1</v>
      </c>
      <c r="P821">
        <f t="shared" si="116"/>
        <v>14.045738878571429</v>
      </c>
      <c r="Q821" cm="1">
        <f t="array" ref="Q821">_xlfn.XLOOKUP(O821,BSFC!$A$2:$A$24,_xlfn.XLOOKUP(K821,BSFC!$B$2:$O$2,BSFC!$B$2:$O$24,,-1),,-1)</f>
        <v>340</v>
      </c>
      <c r="R821">
        <f t="shared" si="117"/>
        <v>1.3265420051984127</v>
      </c>
      <c r="S821">
        <f t="shared" si="119"/>
        <v>2.9092058376105768E-4</v>
      </c>
      <c r="T821">
        <f t="shared" si="120"/>
        <v>9.8912998478759617E-2</v>
      </c>
      <c r="U821">
        <f t="shared" si="121"/>
        <v>113.30845737212195</v>
      </c>
    </row>
    <row r="822" spans="1:21">
      <c r="A822">
        <f t="shared" si="118"/>
        <v>821</v>
      </c>
      <c r="B822">
        <f t="shared" si="122"/>
        <v>13.411199999999999</v>
      </c>
      <c r="C822">
        <f>Specification!$G$29</f>
        <v>164.943378</v>
      </c>
      <c r="D822">
        <f>0.5*Specification!$K$4*Track!B822^2*Specification!$K$3*Specification!$K$2</f>
        <v>93.159842569492653</v>
      </c>
      <c r="E822">
        <v>-7</v>
      </c>
      <c r="F822">
        <f>Specification!$C$23*9.81*SIN((E822*PI()/180))</f>
        <v>-670.05137252956831</v>
      </c>
      <c r="G822" s="2">
        <f>IF(J822=1,VLOOKUP(K822,RPM!$E$2:$H$62,3,FALSE)-F822-E822-D822,IF(J822=2,VLOOKUP(K822,RPM!$H$2:$K$62,3,FALSE)-F822-E822-D822,IF(J822=3,VLOOKUP(K822,RPM!$K$2:$N$62,3,FALSE)-F822-E822-D822)))</f>
        <v>1206.8025535821228</v>
      </c>
      <c r="H822" s="2">
        <f>IF(J822=1,Specification!$I$14,IF(J822=2,Specification!$I$15,IF(J822=3,Specification!$I$16)))</f>
        <v>578.8367922628039</v>
      </c>
      <c r="I822">
        <v>0</v>
      </c>
      <c r="J822">
        <v>3</v>
      </c>
      <c r="K822">
        <f>IF(J822=1,VLOOKUP(B822,RPM!$F$2:$H$62,3,TRUE),IF(J822=2,VLOOKUP(B822,RPM!$I$2:$K$62,3,TRUE),IF(J822=3,VLOOKUP(B822,RPM!$L$2:$N$62,3,TRUE))))</f>
        <v>4200</v>
      </c>
      <c r="L822">
        <f t="shared" si="123"/>
        <v>79.565330136413749</v>
      </c>
      <c r="M822">
        <f t="shared" si="124"/>
        <v>0.36730332443811742</v>
      </c>
      <c r="N822">
        <f>VLOOKUP(K822,RPM!$A$2:$D$62,4,FALSE)</f>
        <v>18.835642857142858</v>
      </c>
      <c r="O822">
        <f>VLOOKUP(K822,RPM!$A$2:$D$62,3,FALSE)</f>
        <v>11.1</v>
      </c>
      <c r="P822">
        <f t="shared" si="116"/>
        <v>14.045738878571429</v>
      </c>
      <c r="Q822" cm="1">
        <f t="array" ref="Q822">_xlfn.XLOOKUP(O822,BSFC!$A$2:$A$24,_xlfn.XLOOKUP(K822,BSFC!$B$2:$O$2,BSFC!$B$2:$O$24,,-1),,-1)</f>
        <v>340</v>
      </c>
      <c r="R822">
        <f t="shared" si="117"/>
        <v>1.3265420051984127</v>
      </c>
      <c r="S822">
        <f t="shared" si="119"/>
        <v>2.9092058376105768E-4</v>
      </c>
      <c r="T822">
        <f t="shared" si="120"/>
        <v>9.8912998478759617E-2</v>
      </c>
      <c r="U822">
        <f t="shared" si="121"/>
        <v>113.40737037060072</v>
      </c>
    </row>
    <row r="823" spans="1:21">
      <c r="A823">
        <f t="shared" si="118"/>
        <v>822</v>
      </c>
      <c r="B823">
        <f t="shared" si="122"/>
        <v>13.411199999999999</v>
      </c>
      <c r="C823">
        <f>Specification!$G$29</f>
        <v>164.943378</v>
      </c>
      <c r="D823">
        <f>0.5*Specification!$K$4*Track!B823^2*Specification!$K$3*Specification!$K$2</f>
        <v>93.159842569492653</v>
      </c>
      <c r="E823">
        <v>-6</v>
      </c>
      <c r="F823">
        <f>Specification!$C$23*9.81*SIN((E823*PI()/180))</f>
        <v>-574.70926095052266</v>
      </c>
      <c r="G823" s="2">
        <f>IF(J823=1,VLOOKUP(K823,RPM!$E$2:$H$62,3,FALSE)-F823-E823-D823,IF(J823=2,VLOOKUP(K823,RPM!$H$2:$K$62,3,FALSE)-F823-E823-D823,IF(J823=3,VLOOKUP(K823,RPM!$K$2:$N$62,3,FALSE)-F823-E823-D823)))</f>
        <v>1110.4604420030771</v>
      </c>
      <c r="H823" s="2">
        <f>IF(J823=1,Specification!$I$14,IF(J823=2,Specification!$I$15,IF(J823=3,Specification!$I$16)))</f>
        <v>578.8367922628039</v>
      </c>
      <c r="I823">
        <v>0</v>
      </c>
      <c r="J823">
        <v>3</v>
      </c>
      <c r="K823">
        <f>IF(J823=1,VLOOKUP(B823,RPM!$F$2:$H$62,3,TRUE),IF(J823=2,VLOOKUP(B823,RPM!$I$2:$K$62,3,TRUE),IF(J823=3,VLOOKUP(B823,RPM!$L$2:$N$62,3,TRUE))))</f>
        <v>4200</v>
      </c>
      <c r="L823">
        <f t="shared" si="123"/>
        <v>79.639894679482225</v>
      </c>
      <c r="M823">
        <f t="shared" si="124"/>
        <v>0.26219908917244095</v>
      </c>
      <c r="N823">
        <f>VLOOKUP(K823,RPM!$A$2:$D$62,4,FALSE)</f>
        <v>18.835642857142858</v>
      </c>
      <c r="O823">
        <f>VLOOKUP(K823,RPM!$A$2:$D$62,3,FALSE)</f>
        <v>11.1</v>
      </c>
      <c r="P823">
        <f t="shared" si="116"/>
        <v>14.045738878571429</v>
      </c>
      <c r="Q823" cm="1">
        <f t="array" ref="Q823">_xlfn.XLOOKUP(O823,BSFC!$A$2:$A$24,_xlfn.XLOOKUP(K823,BSFC!$B$2:$O$2,BSFC!$B$2:$O$24,,-1),,-1)</f>
        <v>340</v>
      </c>
      <c r="R823">
        <f t="shared" si="117"/>
        <v>1.3265420051984127</v>
      </c>
      <c r="S823">
        <f t="shared" si="119"/>
        <v>2.9092058376105768E-4</v>
      </c>
      <c r="T823">
        <f t="shared" si="120"/>
        <v>9.8912998478759617E-2</v>
      </c>
      <c r="U823">
        <f t="shared" si="121"/>
        <v>113.50628336907948</v>
      </c>
    </row>
    <row r="824" spans="1:21">
      <c r="A824">
        <f t="shared" si="118"/>
        <v>823</v>
      </c>
      <c r="B824">
        <f t="shared" si="122"/>
        <v>13.411199999999999</v>
      </c>
      <c r="C824">
        <f>Specification!$G$29</f>
        <v>164.943378</v>
      </c>
      <c r="D824">
        <f>0.5*Specification!$K$4*Track!B824^2*Specification!$K$3*Specification!$K$2</f>
        <v>93.159842569492653</v>
      </c>
      <c r="E824">
        <v>-5</v>
      </c>
      <c r="F824">
        <f>Specification!$C$23*9.81*SIN((E824*PI()/180))</f>
        <v>-479.192087363258</v>
      </c>
      <c r="G824" s="2">
        <f>IF(J824=1,VLOOKUP(K824,RPM!$E$2:$H$62,3,FALSE)-F824-E824-D824,IF(J824=2,VLOOKUP(K824,RPM!$H$2:$K$62,3,FALSE)-F824-E824-D824,IF(J824=3,VLOOKUP(K824,RPM!$K$2:$N$62,3,FALSE)-F824-E824-D824)))</f>
        <v>1013.9432684158126</v>
      </c>
      <c r="H824" s="2">
        <f>IF(J824=1,Specification!$I$14,IF(J824=2,Specification!$I$15,IF(J824=3,Specification!$I$16)))</f>
        <v>578.8367922628039</v>
      </c>
      <c r="I824">
        <v>0</v>
      </c>
      <c r="J824">
        <v>3</v>
      </c>
      <c r="K824">
        <f>IF(J824=1,VLOOKUP(B824,RPM!$F$2:$H$62,3,TRUE),IF(J824=2,VLOOKUP(B824,RPM!$I$2:$K$62,3,TRUE),IF(J824=3,VLOOKUP(B824,RPM!$L$2:$N$62,3,TRUE))))</f>
        <v>4200</v>
      </c>
      <c r="L824">
        <f t="shared" si="123"/>
        <v>79.714459222550701</v>
      </c>
      <c r="M824">
        <f t="shared" si="124"/>
        <v>0.17471042564651695</v>
      </c>
      <c r="N824">
        <f>VLOOKUP(K824,RPM!$A$2:$D$62,4,FALSE)</f>
        <v>18.835642857142858</v>
      </c>
      <c r="O824">
        <f>VLOOKUP(K824,RPM!$A$2:$D$62,3,FALSE)</f>
        <v>11.1</v>
      </c>
      <c r="P824">
        <f t="shared" si="116"/>
        <v>14.045738878571429</v>
      </c>
      <c r="Q824" cm="1">
        <f t="array" ref="Q824">_xlfn.XLOOKUP(O824,BSFC!$A$2:$A$24,_xlfn.XLOOKUP(K824,BSFC!$B$2:$O$2,BSFC!$B$2:$O$24,,-1),,-1)</f>
        <v>340</v>
      </c>
      <c r="R824">
        <f t="shared" si="117"/>
        <v>1.3265420051984127</v>
      </c>
      <c r="S824">
        <f t="shared" si="119"/>
        <v>2.9092058376105768E-4</v>
      </c>
      <c r="T824">
        <f t="shared" si="120"/>
        <v>9.8912998478759617E-2</v>
      </c>
      <c r="U824">
        <f t="shared" si="121"/>
        <v>113.60519636755825</v>
      </c>
    </row>
    <row r="825" spans="1:21">
      <c r="A825">
        <f t="shared" si="118"/>
        <v>824</v>
      </c>
      <c r="B825">
        <f t="shared" si="122"/>
        <v>13.411199999999999</v>
      </c>
      <c r="C825">
        <f>Specification!$G$29</f>
        <v>164.943378</v>
      </c>
      <c r="D825">
        <f>0.5*Specification!$K$4*Track!B825^2*Specification!$K$3*Specification!$K$2</f>
        <v>93.159842569492653</v>
      </c>
      <c r="E825">
        <v>-4</v>
      </c>
      <c r="F825">
        <f>Specification!$C$23*9.81*SIN((E825*PI()/180))</f>
        <v>-383.52894722414453</v>
      </c>
      <c r="G825" s="2">
        <f>IF(J825=1,VLOOKUP(K825,RPM!$E$2:$H$62,3,FALSE)-F825-E825-D825,IF(J825=2,VLOOKUP(K825,RPM!$H$2:$K$62,3,FALSE)-F825-E825-D825,IF(J825=3,VLOOKUP(K825,RPM!$K$2:$N$62,3,FALSE)-F825-E825-D825)))</f>
        <v>917.28012827669909</v>
      </c>
      <c r="H825" s="2">
        <f>IF(J825=1,Specification!$I$14,IF(J825=2,Specification!$I$15,IF(J825=3,Specification!$I$16)))</f>
        <v>578.8367922628039</v>
      </c>
      <c r="I825">
        <v>0</v>
      </c>
      <c r="J825">
        <v>3</v>
      </c>
      <c r="K825">
        <f>IF(J825=1,VLOOKUP(B825,RPM!$F$2:$H$62,3,TRUE),IF(J825=2,VLOOKUP(B825,RPM!$I$2:$K$62,3,TRUE),IF(J825=3,VLOOKUP(B825,RPM!$L$2:$N$62,3,TRUE))))</f>
        <v>4200</v>
      </c>
      <c r="L825">
        <f t="shared" si="123"/>
        <v>79.789023765619177</v>
      </c>
      <c r="M825">
        <f t="shared" si="124"/>
        <v>0.10478361370300654</v>
      </c>
      <c r="N825">
        <f>VLOOKUP(K825,RPM!$A$2:$D$62,4,FALSE)</f>
        <v>18.835642857142858</v>
      </c>
      <c r="O825">
        <f>VLOOKUP(K825,RPM!$A$2:$D$62,3,FALSE)</f>
        <v>11.1</v>
      </c>
      <c r="P825">
        <f t="shared" si="116"/>
        <v>14.045738878571429</v>
      </c>
      <c r="Q825" cm="1">
        <f t="array" ref="Q825">_xlfn.XLOOKUP(O825,BSFC!$A$2:$A$24,_xlfn.XLOOKUP(K825,BSFC!$B$2:$O$2,BSFC!$B$2:$O$24,,-1),,-1)</f>
        <v>340</v>
      </c>
      <c r="R825">
        <f t="shared" si="117"/>
        <v>1.3265420051984127</v>
      </c>
      <c r="S825">
        <f t="shared" si="119"/>
        <v>2.9092058376105768E-4</v>
      </c>
      <c r="T825">
        <f t="shared" si="120"/>
        <v>9.8912998478759617E-2</v>
      </c>
      <c r="U825">
        <f t="shared" si="121"/>
        <v>113.70410936603702</v>
      </c>
    </row>
    <row r="826" spans="1:21">
      <c r="A826">
        <f t="shared" si="118"/>
        <v>825</v>
      </c>
      <c r="B826">
        <f t="shared" si="122"/>
        <v>13.411199999999999</v>
      </c>
      <c r="C826">
        <f>Specification!$G$29</f>
        <v>164.943378</v>
      </c>
      <c r="D826">
        <f>0.5*Specification!$K$4*Track!B826^2*Specification!$K$3*Specification!$K$2</f>
        <v>93.159842569492653</v>
      </c>
      <c r="E826">
        <v>-3</v>
      </c>
      <c r="F826">
        <f>Specification!$C$23*9.81*SIN((E826*PI()/180))</f>
        <v>-287.74898045237813</v>
      </c>
      <c r="G826" s="2">
        <f>IF(J826=1,VLOOKUP(K826,RPM!$E$2:$H$62,3,FALSE)-F826-E826-D826,IF(J826=2,VLOOKUP(K826,RPM!$H$2:$K$62,3,FALSE)-F826-E826-D826,IF(J826=3,VLOOKUP(K826,RPM!$K$2:$N$62,3,FALSE)-F826-E826-D826)))</f>
        <v>820.50016150493275</v>
      </c>
      <c r="H826" s="2">
        <f>IF(J826=1,Specification!$I$14,IF(J826=2,Specification!$I$15,IF(J826=3,Specification!$I$16)))</f>
        <v>578.8367922628039</v>
      </c>
      <c r="I826">
        <v>0</v>
      </c>
      <c r="J826">
        <v>3</v>
      </c>
      <c r="K826">
        <f>IF(J826=1,VLOOKUP(B826,RPM!$F$2:$H$62,3,TRUE),IF(J826=2,VLOOKUP(B826,RPM!$I$2:$K$62,3,TRUE),IF(J826=3,VLOOKUP(B826,RPM!$L$2:$N$62,3,TRUE))))</f>
        <v>4200</v>
      </c>
      <c r="L826">
        <f t="shared" si="123"/>
        <v>79.863588308687653</v>
      </c>
      <c r="M826">
        <f t="shared" si="124"/>
        <v>5.2375834419965343E-2</v>
      </c>
      <c r="N826">
        <f>VLOOKUP(K826,RPM!$A$2:$D$62,4,FALSE)</f>
        <v>18.835642857142858</v>
      </c>
      <c r="O826">
        <f>VLOOKUP(K826,RPM!$A$2:$D$62,3,FALSE)</f>
        <v>11.1</v>
      </c>
      <c r="P826">
        <f t="shared" si="116"/>
        <v>14.045738878571429</v>
      </c>
      <c r="Q826" cm="1">
        <f t="array" ref="Q826">_xlfn.XLOOKUP(O826,BSFC!$A$2:$A$24,_xlfn.XLOOKUP(K826,BSFC!$B$2:$O$2,BSFC!$B$2:$O$24,,-1),,-1)</f>
        <v>340</v>
      </c>
      <c r="R826">
        <f t="shared" si="117"/>
        <v>1.3265420051984127</v>
      </c>
      <c r="S826">
        <f t="shared" si="119"/>
        <v>2.9092058376105768E-4</v>
      </c>
      <c r="T826">
        <f t="shared" si="120"/>
        <v>9.8912998478759617E-2</v>
      </c>
      <c r="U826">
        <f t="shared" si="121"/>
        <v>113.80302236451578</v>
      </c>
    </row>
    <row r="827" spans="1:21">
      <c r="A827">
        <f t="shared" si="118"/>
        <v>826</v>
      </c>
      <c r="B827">
        <f t="shared" si="122"/>
        <v>13.411199999999999</v>
      </c>
      <c r="C827">
        <f>Specification!$G$29</f>
        <v>164.943378</v>
      </c>
      <c r="D827">
        <f>0.5*Specification!$K$4*Track!B827^2*Specification!$K$3*Specification!$K$2</f>
        <v>93.159842569492653</v>
      </c>
      <c r="E827">
        <v>-2</v>
      </c>
      <c r="F827">
        <f>Specification!$C$23*9.81*SIN((E827*PI()/180))</f>
        <v>-191.88136255367905</v>
      </c>
      <c r="G827" s="2">
        <f>IF(J827=1,VLOOKUP(K827,RPM!$E$2:$H$62,3,FALSE)-F827-E827-D827,IF(J827=2,VLOOKUP(K827,RPM!$H$2:$K$62,3,FALSE)-F827-E827-D827,IF(J827=3,VLOOKUP(K827,RPM!$K$2:$N$62,3,FALSE)-F827-E827-D827)))</f>
        <v>723.63254360623364</v>
      </c>
      <c r="H827" s="2">
        <f>IF(J827=1,Specification!$I$14,IF(J827=2,Specification!$I$15,IF(J827=3,Specification!$I$16)))</f>
        <v>578.8367922628039</v>
      </c>
      <c r="I827">
        <v>0</v>
      </c>
      <c r="J827">
        <v>3</v>
      </c>
      <c r="K827">
        <f>IF(J827=1,VLOOKUP(B827,RPM!$F$2:$H$62,3,TRUE),IF(J827=2,VLOOKUP(B827,RPM!$I$2:$K$62,3,TRUE),IF(J827=3,VLOOKUP(B827,RPM!$L$2:$N$62,3,TRUE))))</f>
        <v>4200</v>
      </c>
      <c r="L827">
        <f t="shared" si="123"/>
        <v>79.938152851756129</v>
      </c>
      <c r="M827">
        <f t="shared" si="124"/>
        <v>1.7455064928217613E-2</v>
      </c>
      <c r="N827">
        <f>VLOOKUP(K827,RPM!$A$2:$D$62,4,FALSE)</f>
        <v>18.835642857142858</v>
      </c>
      <c r="O827">
        <f>VLOOKUP(K827,RPM!$A$2:$D$62,3,FALSE)</f>
        <v>11.1</v>
      </c>
      <c r="P827">
        <f t="shared" si="116"/>
        <v>14.045738878571429</v>
      </c>
      <c r="Q827" cm="1">
        <f t="array" ref="Q827">_xlfn.XLOOKUP(O827,BSFC!$A$2:$A$24,_xlfn.XLOOKUP(K827,BSFC!$B$2:$O$2,BSFC!$B$2:$O$24,,-1),,-1)</f>
        <v>340</v>
      </c>
      <c r="R827">
        <f t="shared" si="117"/>
        <v>1.3265420051984127</v>
      </c>
      <c r="S827">
        <f t="shared" si="119"/>
        <v>2.9092058376105768E-4</v>
      </c>
      <c r="T827">
        <f t="shared" si="120"/>
        <v>9.8912998478759617E-2</v>
      </c>
      <c r="U827">
        <f t="shared" si="121"/>
        <v>113.90193536299455</v>
      </c>
    </row>
    <row r="828" spans="1:21">
      <c r="A828">
        <f t="shared" si="118"/>
        <v>827</v>
      </c>
      <c r="B828">
        <f t="shared" si="122"/>
        <v>13.411199999999999</v>
      </c>
      <c r="C828">
        <f>Specification!$G$29</f>
        <v>164.943378</v>
      </c>
      <c r="D828">
        <f>0.5*Specification!$K$4*Track!B828^2*Specification!$K$3*Specification!$K$2</f>
        <v>93.159842569492653</v>
      </c>
      <c r="E828">
        <v>-1</v>
      </c>
      <c r="F828">
        <f>Specification!$C$23*9.81*SIN((E828*PI()/180))</f>
        <v>-95.955295733149597</v>
      </c>
      <c r="G828" s="2">
        <f>IF(J828=1,VLOOKUP(K828,RPM!$E$2:$H$62,3,FALSE)-F828-E828-D828,IF(J828=2,VLOOKUP(K828,RPM!$H$2:$K$62,3,FALSE)-F828-E828-D828,IF(J828=3,VLOOKUP(K828,RPM!$K$2:$N$62,3,FALSE)-F828-E828-D828)))</f>
        <v>626.70647678570413</v>
      </c>
      <c r="H828" s="2">
        <f>IF(J828=1,Specification!$I$14,IF(J828=2,Specification!$I$15,IF(J828=3,Specification!$I$16)))</f>
        <v>578.8367922628039</v>
      </c>
      <c r="I828">
        <v>0</v>
      </c>
      <c r="J828">
        <v>3</v>
      </c>
      <c r="K828">
        <f>IF(J828=1,VLOOKUP(B828,RPM!$F$2:$H$62,3,TRUE),IF(J828=2,VLOOKUP(B828,RPM!$I$2:$K$62,3,TRUE),IF(J828=3,VLOOKUP(B828,RPM!$L$2:$N$62,3,TRUE))))</f>
        <v>4200</v>
      </c>
      <c r="L828">
        <f t="shared" si="123"/>
        <v>80.012717394824605</v>
      </c>
      <c r="M828">
        <v>0</v>
      </c>
      <c r="N828">
        <f>VLOOKUP(K828,RPM!$A$2:$D$62,4,FALSE)</f>
        <v>18.835642857142858</v>
      </c>
      <c r="O828">
        <f>VLOOKUP(K828,RPM!$A$2:$D$62,3,FALSE)</f>
        <v>11.1</v>
      </c>
      <c r="P828">
        <f t="shared" si="116"/>
        <v>14.045738878571429</v>
      </c>
      <c r="Q828" cm="1">
        <f t="array" ref="Q828">_xlfn.XLOOKUP(O828,BSFC!$A$2:$A$24,_xlfn.XLOOKUP(K828,BSFC!$B$2:$O$2,BSFC!$B$2:$O$24,,-1),,-1)</f>
        <v>340</v>
      </c>
      <c r="R828">
        <f t="shared" si="117"/>
        <v>1.3265420051984127</v>
      </c>
      <c r="S828">
        <f t="shared" si="119"/>
        <v>2.9092058376105768E-4</v>
      </c>
      <c r="T828">
        <f t="shared" si="120"/>
        <v>9.8912998478759617E-2</v>
      </c>
      <c r="U828">
        <f t="shared" si="121"/>
        <v>114.00084836147332</v>
      </c>
    </row>
    <row r="829" spans="1:21">
      <c r="A829">
        <f t="shared" si="118"/>
        <v>828</v>
      </c>
      <c r="B829">
        <f t="shared" si="122"/>
        <v>13.411199999999999</v>
      </c>
      <c r="C829">
        <f>Specification!$G$29</f>
        <v>164.943378</v>
      </c>
      <c r="D829">
        <f>0.5*Specification!$K$4*Track!B829^2*Specification!$K$3*Specification!$K$2</f>
        <v>93.159842569492653</v>
      </c>
      <c r="E829">
        <v>0</v>
      </c>
      <c r="F829">
        <f>Specification!$C$23*9.81*SIN((E829*PI()/180))</f>
        <v>0</v>
      </c>
      <c r="G829" s="2">
        <f>IF(J829=1,VLOOKUP(K829,RPM!$E$2:$H$62,3,FALSE)-F829-E829-D829,IF(J829=2,VLOOKUP(K829,RPM!$H$2:$K$62,3,FALSE)-F829-E829-D829,IF(J829=3,VLOOKUP(K829,RPM!$K$2:$N$62,3,FALSE)-F829-E829-D829)))</f>
        <v>529.75118105255456</v>
      </c>
      <c r="H829" s="2">
        <f>IF(J829=1,Specification!$I$14,IF(J829=2,Specification!$I$15,IF(J829=3,Specification!$I$16)))</f>
        <v>578.8367922628039</v>
      </c>
      <c r="I829">
        <v>0</v>
      </c>
      <c r="J829">
        <v>3</v>
      </c>
      <c r="K829">
        <f>IF(J829=1,VLOOKUP(B829,RPM!$F$2:$H$62,3,TRUE),IF(J829=2,VLOOKUP(B829,RPM!$I$2:$K$62,3,TRUE),IF(J829=3,VLOOKUP(B829,RPM!$L$2:$N$62,3,TRUE))))</f>
        <v>4200</v>
      </c>
      <c r="L829">
        <f t="shared" si="123"/>
        <v>80.087281937893081</v>
      </c>
      <c r="M829">
        <f t="shared" si="124"/>
        <v>0</v>
      </c>
      <c r="N829">
        <f>VLOOKUP(K829,RPM!$A$2:$D$62,4,FALSE)</f>
        <v>18.835642857142858</v>
      </c>
      <c r="O829">
        <f>VLOOKUP(K829,RPM!$A$2:$D$62,3,FALSE)</f>
        <v>11.1</v>
      </c>
      <c r="P829">
        <f t="shared" si="116"/>
        <v>14.045738878571429</v>
      </c>
      <c r="Q829" cm="1">
        <f t="array" ref="Q829">_xlfn.XLOOKUP(O829,BSFC!$A$2:$A$24,_xlfn.XLOOKUP(K829,BSFC!$B$2:$O$2,BSFC!$B$2:$O$24,,-1),,-1)</f>
        <v>340</v>
      </c>
      <c r="R829">
        <f t="shared" si="117"/>
        <v>1.3265420051984127</v>
      </c>
      <c r="S829">
        <f t="shared" si="119"/>
        <v>2.9092058376105768E-4</v>
      </c>
      <c r="T829">
        <f t="shared" si="120"/>
        <v>9.8912998478759617E-2</v>
      </c>
      <c r="U829">
        <f t="shared" si="121"/>
        <v>114.09976135995208</v>
      </c>
    </row>
    <row r="830" spans="1:21">
      <c r="A830">
        <f t="shared" si="118"/>
        <v>829</v>
      </c>
      <c r="B830">
        <f t="shared" si="122"/>
        <v>13.411199999999999</v>
      </c>
      <c r="C830">
        <f>Specification!$G$29</f>
        <v>164.943378</v>
      </c>
      <c r="D830">
        <f>0.5*Specification!$K$4*Track!B830^2*Specification!$K$3*Specification!$K$2</f>
        <v>93.159842569492653</v>
      </c>
      <c r="E830">
        <v>0</v>
      </c>
      <c r="F830">
        <f>Specification!$C$23*9.81*SIN((E830*PI()/180))</f>
        <v>0</v>
      </c>
      <c r="G830" s="2">
        <f>IF(J830=1,VLOOKUP(K830,RPM!$E$2:$H$62,3,FALSE)-F830-E830-D830,IF(J830=2,VLOOKUP(K830,RPM!$H$2:$K$62,3,FALSE)-F830-E830-D830,IF(J830=3,VLOOKUP(K830,RPM!$K$2:$N$62,3,FALSE)-F830-E830-D830)))</f>
        <v>529.75118105255456</v>
      </c>
      <c r="H830" s="2">
        <f>IF(J830=1,Specification!$I$14,IF(J830=2,Specification!$I$15,IF(J830=3,Specification!$I$16)))</f>
        <v>578.8367922628039</v>
      </c>
      <c r="I830">
        <v>0</v>
      </c>
      <c r="J830">
        <v>3</v>
      </c>
      <c r="K830">
        <f>IF(J830=1,VLOOKUP(B830,RPM!$F$2:$H$62,3,TRUE),IF(J830=2,VLOOKUP(B830,RPM!$I$2:$K$62,3,TRUE),IF(J830=3,VLOOKUP(B830,RPM!$L$2:$N$62,3,TRUE))))</f>
        <v>4200</v>
      </c>
      <c r="L830">
        <f t="shared" si="123"/>
        <v>80.161846480961557</v>
      </c>
      <c r="M830">
        <f t="shared" si="124"/>
        <v>0</v>
      </c>
      <c r="N830">
        <f>VLOOKUP(K830,RPM!$A$2:$D$62,4,FALSE)</f>
        <v>18.835642857142858</v>
      </c>
      <c r="O830">
        <f>VLOOKUP(K830,RPM!$A$2:$D$62,3,FALSE)</f>
        <v>11.1</v>
      </c>
      <c r="P830">
        <f t="shared" si="116"/>
        <v>14.045738878571429</v>
      </c>
      <c r="Q830" cm="1">
        <f t="array" ref="Q830">_xlfn.XLOOKUP(O830,BSFC!$A$2:$A$24,_xlfn.XLOOKUP(K830,BSFC!$B$2:$O$2,BSFC!$B$2:$O$24,,-1),,-1)</f>
        <v>340</v>
      </c>
      <c r="R830">
        <f t="shared" si="117"/>
        <v>1.3265420051984127</v>
      </c>
      <c r="S830">
        <f t="shared" si="119"/>
        <v>2.9092058376105768E-4</v>
      </c>
      <c r="T830">
        <f t="shared" si="120"/>
        <v>9.8912998478759617E-2</v>
      </c>
      <c r="U830">
        <f t="shared" si="121"/>
        <v>114.19867435843085</v>
      </c>
    </row>
    <row r="831" spans="1:21">
      <c r="A831">
        <f t="shared" si="118"/>
        <v>830</v>
      </c>
      <c r="B831">
        <f t="shared" si="122"/>
        <v>13.411199999999999</v>
      </c>
      <c r="C831">
        <f>Specification!$G$29</f>
        <v>164.943378</v>
      </c>
      <c r="D831">
        <f>0.5*Specification!$K$4*Track!B831^2*Specification!$K$3*Specification!$K$2</f>
        <v>93.159842569492653</v>
      </c>
      <c r="E831">
        <v>0</v>
      </c>
      <c r="F831">
        <f>Specification!$C$23*9.81*SIN((E831*PI()/180))</f>
        <v>0</v>
      </c>
      <c r="G831" s="2">
        <f>IF(J831=1,VLOOKUP(K831,RPM!$E$2:$H$62,3,FALSE)-F831-E831-D831,IF(J831=2,VLOOKUP(K831,RPM!$H$2:$K$62,3,FALSE)-F831-E831-D831,IF(J831=3,VLOOKUP(K831,RPM!$K$2:$N$62,3,FALSE)-F831-E831-D831)))</f>
        <v>529.75118105255456</v>
      </c>
      <c r="H831" s="2">
        <f>IF(J831=1,Specification!$I$14,IF(J831=2,Specification!$I$15,IF(J831=3,Specification!$I$16)))</f>
        <v>578.8367922628039</v>
      </c>
      <c r="I831">
        <v>0</v>
      </c>
      <c r="J831">
        <v>3</v>
      </c>
      <c r="K831">
        <f>IF(J831=1,VLOOKUP(B831,RPM!$F$2:$H$62,3,TRUE),IF(J831=2,VLOOKUP(B831,RPM!$I$2:$K$62,3,TRUE),IF(J831=3,VLOOKUP(B831,RPM!$L$2:$N$62,3,TRUE))))</f>
        <v>4200</v>
      </c>
      <c r="L831">
        <f t="shared" si="123"/>
        <v>80.236411024030033</v>
      </c>
      <c r="M831">
        <f t="shared" si="124"/>
        <v>0</v>
      </c>
      <c r="N831">
        <f>VLOOKUP(K831,RPM!$A$2:$D$62,4,FALSE)</f>
        <v>18.835642857142858</v>
      </c>
      <c r="O831">
        <f>VLOOKUP(K831,RPM!$A$2:$D$62,3,FALSE)</f>
        <v>11.1</v>
      </c>
      <c r="P831">
        <f t="shared" si="116"/>
        <v>14.045738878571429</v>
      </c>
      <c r="Q831" cm="1">
        <f t="array" ref="Q831">_xlfn.XLOOKUP(O831,BSFC!$A$2:$A$24,_xlfn.XLOOKUP(K831,BSFC!$B$2:$O$2,BSFC!$B$2:$O$24,,-1),,-1)</f>
        <v>340</v>
      </c>
      <c r="R831">
        <f t="shared" si="117"/>
        <v>1.3265420051984127</v>
      </c>
      <c r="S831">
        <f t="shared" si="119"/>
        <v>2.9092058376105768E-4</v>
      </c>
      <c r="T831">
        <f t="shared" si="120"/>
        <v>9.8912998478759617E-2</v>
      </c>
      <c r="U831">
        <f t="shared" si="121"/>
        <v>114.29758735690962</v>
      </c>
    </row>
    <row r="832" spans="1:21">
      <c r="A832">
        <f t="shared" si="118"/>
        <v>831</v>
      </c>
      <c r="B832">
        <f t="shared" si="122"/>
        <v>13.411199999999999</v>
      </c>
      <c r="C832">
        <f>Specification!$G$29</f>
        <v>164.943378</v>
      </c>
      <c r="D832">
        <f>0.5*Specification!$K$4*Track!B832^2*Specification!$K$3*Specification!$K$2</f>
        <v>93.159842569492653</v>
      </c>
      <c r="E832">
        <v>0</v>
      </c>
      <c r="F832">
        <f>Specification!$C$23*9.81*SIN((E832*PI()/180))</f>
        <v>0</v>
      </c>
      <c r="G832" s="2">
        <f>IF(J832=1,VLOOKUP(K832,RPM!$E$2:$H$62,3,FALSE)-F832-E832-D832,IF(J832=2,VLOOKUP(K832,RPM!$H$2:$K$62,3,FALSE)-F832-E832-D832,IF(J832=3,VLOOKUP(K832,RPM!$K$2:$N$62,3,FALSE)-F832-E832-D832)))</f>
        <v>529.75118105255456</v>
      </c>
      <c r="H832" s="2">
        <f>IF(J832=1,Specification!$I$14,IF(J832=2,Specification!$I$15,IF(J832=3,Specification!$I$16)))</f>
        <v>578.8367922628039</v>
      </c>
      <c r="I832">
        <v>0</v>
      </c>
      <c r="J832">
        <v>3</v>
      </c>
      <c r="K832">
        <f>IF(J832=1,VLOOKUP(B832,RPM!$F$2:$H$62,3,TRUE),IF(J832=2,VLOOKUP(B832,RPM!$I$2:$K$62,3,TRUE),IF(J832=3,VLOOKUP(B832,RPM!$L$2:$N$62,3,TRUE))))</f>
        <v>4200</v>
      </c>
      <c r="L832">
        <f t="shared" si="123"/>
        <v>80.310975567098509</v>
      </c>
      <c r="M832">
        <f t="shared" si="124"/>
        <v>0</v>
      </c>
      <c r="N832">
        <f>VLOOKUP(K832,RPM!$A$2:$D$62,4,FALSE)</f>
        <v>18.835642857142858</v>
      </c>
      <c r="O832">
        <f>VLOOKUP(K832,RPM!$A$2:$D$62,3,FALSE)</f>
        <v>11.1</v>
      </c>
      <c r="P832">
        <f t="shared" si="116"/>
        <v>14.045738878571429</v>
      </c>
      <c r="Q832" cm="1">
        <f t="array" ref="Q832">_xlfn.XLOOKUP(O832,BSFC!$A$2:$A$24,_xlfn.XLOOKUP(K832,BSFC!$B$2:$O$2,BSFC!$B$2:$O$24,,-1),,-1)</f>
        <v>340</v>
      </c>
      <c r="R832">
        <f t="shared" si="117"/>
        <v>1.3265420051984127</v>
      </c>
      <c r="S832">
        <f t="shared" si="119"/>
        <v>2.9092058376105768E-4</v>
      </c>
      <c r="T832">
        <f t="shared" si="120"/>
        <v>9.8912998478759617E-2</v>
      </c>
      <c r="U832">
        <f t="shared" si="121"/>
        <v>114.39650035538838</v>
      </c>
    </row>
    <row r="833" spans="1:21">
      <c r="A833">
        <f t="shared" si="118"/>
        <v>832</v>
      </c>
      <c r="B833">
        <f t="shared" si="122"/>
        <v>13.411199999999999</v>
      </c>
      <c r="C833">
        <f>Specification!$G$29</f>
        <v>164.943378</v>
      </c>
      <c r="D833">
        <f>0.5*Specification!$K$4*Track!B833^2*Specification!$K$3*Specification!$K$2</f>
        <v>93.159842569492653</v>
      </c>
      <c r="E833">
        <v>0</v>
      </c>
      <c r="F833">
        <f>Specification!$C$23*9.81*SIN((E833*PI()/180))</f>
        <v>0</v>
      </c>
      <c r="G833" s="2">
        <f>IF(J833=1,VLOOKUP(K833,RPM!$E$2:$H$62,3,FALSE)-F833-E833-D833,IF(J833=2,VLOOKUP(K833,RPM!$H$2:$K$62,3,FALSE)-F833-E833-D833,IF(J833=3,VLOOKUP(K833,RPM!$K$2:$N$62,3,FALSE)-F833-E833-D833)))</f>
        <v>529.75118105255456</v>
      </c>
      <c r="H833" s="2">
        <f>IF(J833=1,Specification!$I$14,IF(J833=2,Specification!$I$15,IF(J833=3,Specification!$I$16)))</f>
        <v>578.8367922628039</v>
      </c>
      <c r="I833">
        <v>0</v>
      </c>
      <c r="J833">
        <v>3</v>
      </c>
      <c r="K833">
        <f>IF(J833=1,VLOOKUP(B833,RPM!$F$2:$H$62,3,TRUE),IF(J833=2,VLOOKUP(B833,RPM!$I$2:$K$62,3,TRUE),IF(J833=3,VLOOKUP(B833,RPM!$L$2:$N$62,3,TRUE))))</f>
        <v>4200</v>
      </c>
      <c r="L833">
        <f t="shared" si="123"/>
        <v>80.385540110166986</v>
      </c>
      <c r="M833">
        <f t="shared" si="124"/>
        <v>0</v>
      </c>
      <c r="N833">
        <f>VLOOKUP(K833,RPM!$A$2:$D$62,4,FALSE)</f>
        <v>18.835642857142858</v>
      </c>
      <c r="O833">
        <f>VLOOKUP(K833,RPM!$A$2:$D$62,3,FALSE)</f>
        <v>11.1</v>
      </c>
      <c r="P833">
        <f t="shared" si="116"/>
        <v>14.045738878571429</v>
      </c>
      <c r="Q833" cm="1">
        <f t="array" ref="Q833">_xlfn.XLOOKUP(O833,BSFC!$A$2:$A$24,_xlfn.XLOOKUP(K833,BSFC!$B$2:$O$2,BSFC!$B$2:$O$24,,-1),,-1)</f>
        <v>340</v>
      </c>
      <c r="R833">
        <f t="shared" si="117"/>
        <v>1.3265420051984127</v>
      </c>
      <c r="S833">
        <f t="shared" si="119"/>
        <v>2.9092058376105768E-4</v>
      </c>
      <c r="T833">
        <f t="shared" si="120"/>
        <v>9.8912998478759617E-2</v>
      </c>
      <c r="U833">
        <f t="shared" si="121"/>
        <v>114.49541335386715</v>
      </c>
    </row>
    <row r="834" spans="1:21">
      <c r="A834">
        <f t="shared" si="118"/>
        <v>833</v>
      </c>
      <c r="B834">
        <f t="shared" si="122"/>
        <v>13.411199999999999</v>
      </c>
      <c r="C834">
        <f>Specification!$G$29</f>
        <v>164.943378</v>
      </c>
      <c r="D834">
        <f>0.5*Specification!$K$4*Track!B834^2*Specification!$K$3*Specification!$K$2</f>
        <v>93.159842569492653</v>
      </c>
      <c r="E834">
        <v>0</v>
      </c>
      <c r="F834">
        <f>Specification!$C$23*9.81*SIN((E834*PI()/180))</f>
        <v>0</v>
      </c>
      <c r="G834" s="2">
        <f>IF(J834=1,VLOOKUP(K834,RPM!$E$2:$H$62,3,FALSE)-F834-E834-D834,IF(J834=2,VLOOKUP(K834,RPM!$H$2:$K$62,3,FALSE)-F834-E834-D834,IF(J834=3,VLOOKUP(K834,RPM!$K$2:$N$62,3,FALSE)-F834-E834-D834)))</f>
        <v>529.75118105255456</v>
      </c>
      <c r="H834" s="2">
        <f>IF(J834=1,Specification!$I$14,IF(J834=2,Specification!$I$15,IF(J834=3,Specification!$I$16)))</f>
        <v>578.8367922628039</v>
      </c>
      <c r="I834">
        <v>0</v>
      </c>
      <c r="J834">
        <v>3</v>
      </c>
      <c r="K834">
        <f>IF(J834=1,VLOOKUP(B834,RPM!$F$2:$H$62,3,TRUE),IF(J834=2,VLOOKUP(B834,RPM!$I$2:$K$62,3,TRUE),IF(J834=3,VLOOKUP(B834,RPM!$L$2:$N$62,3,TRUE))))</f>
        <v>4200</v>
      </c>
      <c r="L834">
        <f t="shared" si="123"/>
        <v>80.460104653235462</v>
      </c>
      <c r="M834">
        <f t="shared" si="124"/>
        <v>0</v>
      </c>
      <c r="N834">
        <f>VLOOKUP(K834,RPM!$A$2:$D$62,4,FALSE)</f>
        <v>18.835642857142858</v>
      </c>
      <c r="O834">
        <f>VLOOKUP(K834,RPM!$A$2:$D$62,3,FALSE)</f>
        <v>11.1</v>
      </c>
      <c r="P834">
        <f t="shared" si="116"/>
        <v>14.045738878571429</v>
      </c>
      <c r="Q834" cm="1">
        <f t="array" ref="Q834">_xlfn.XLOOKUP(O834,BSFC!$A$2:$A$24,_xlfn.XLOOKUP(K834,BSFC!$B$2:$O$2,BSFC!$B$2:$O$24,,-1),,-1)</f>
        <v>340</v>
      </c>
      <c r="R834">
        <f t="shared" si="117"/>
        <v>1.3265420051984127</v>
      </c>
      <c r="S834">
        <f t="shared" si="119"/>
        <v>2.9092058376105768E-4</v>
      </c>
      <c r="T834">
        <f t="shared" si="120"/>
        <v>9.8912998478759617E-2</v>
      </c>
      <c r="U834">
        <f t="shared" si="121"/>
        <v>114.59432635234592</v>
      </c>
    </row>
    <row r="835" spans="1:21">
      <c r="A835">
        <f t="shared" si="118"/>
        <v>834</v>
      </c>
      <c r="B835">
        <f t="shared" si="122"/>
        <v>13.411199999999999</v>
      </c>
      <c r="C835">
        <f>Specification!$G$29</f>
        <v>164.943378</v>
      </c>
      <c r="D835">
        <f>0.5*Specification!$K$4*Track!B835^2*Specification!$K$3*Specification!$K$2</f>
        <v>93.159842569492653</v>
      </c>
      <c r="E835">
        <v>0</v>
      </c>
      <c r="F835">
        <f>Specification!$C$23*9.81*SIN((E835*PI()/180))</f>
        <v>0</v>
      </c>
      <c r="G835" s="2">
        <f>IF(J835=1,VLOOKUP(K835,RPM!$E$2:$H$62,3,FALSE)-F835-E835-D835,IF(J835=2,VLOOKUP(K835,RPM!$H$2:$K$62,3,FALSE)-F835-E835-D835,IF(J835=3,VLOOKUP(K835,RPM!$K$2:$N$62,3,FALSE)-F835-E835-D835)))</f>
        <v>529.75118105255456</v>
      </c>
      <c r="H835" s="2">
        <f>IF(J835=1,Specification!$I$14,IF(J835=2,Specification!$I$15,IF(J835=3,Specification!$I$16)))</f>
        <v>578.8367922628039</v>
      </c>
      <c r="I835">
        <v>0</v>
      </c>
      <c r="J835">
        <v>3</v>
      </c>
      <c r="K835">
        <f>IF(J835=1,VLOOKUP(B835,RPM!$F$2:$H$62,3,TRUE),IF(J835=2,VLOOKUP(B835,RPM!$I$2:$K$62,3,TRUE),IF(J835=3,VLOOKUP(B835,RPM!$L$2:$N$62,3,TRUE))))</f>
        <v>4200</v>
      </c>
      <c r="L835">
        <f t="shared" si="123"/>
        <v>80.534669196303938</v>
      </c>
      <c r="M835">
        <f t="shared" si="124"/>
        <v>0</v>
      </c>
      <c r="N835">
        <f>VLOOKUP(K835,RPM!$A$2:$D$62,4,FALSE)</f>
        <v>18.835642857142858</v>
      </c>
      <c r="O835">
        <f>VLOOKUP(K835,RPM!$A$2:$D$62,3,FALSE)</f>
        <v>11.1</v>
      </c>
      <c r="P835">
        <f t="shared" ref="P835:P898" si="125">N835*0.7457</f>
        <v>14.045738878571429</v>
      </c>
      <c r="Q835" cm="1">
        <f t="array" ref="Q835">_xlfn.XLOOKUP(O835,BSFC!$A$2:$A$24,_xlfn.XLOOKUP(K835,BSFC!$B$2:$O$2,BSFC!$B$2:$O$24,,-1),,-1)</f>
        <v>340</v>
      </c>
      <c r="R835">
        <f t="shared" ref="R835:R898" si="126">Q835*P835/3600</f>
        <v>1.3265420051984127</v>
      </c>
      <c r="S835">
        <f t="shared" si="119"/>
        <v>2.9092058376105768E-4</v>
      </c>
      <c r="T835">
        <f t="shared" si="120"/>
        <v>9.8912998478759617E-2</v>
      </c>
      <c r="U835">
        <f t="shared" si="121"/>
        <v>114.69323935082468</v>
      </c>
    </row>
    <row r="836" spans="1:21">
      <c r="A836">
        <f t="shared" ref="A836:A899" si="127">A835+1</f>
        <v>835</v>
      </c>
      <c r="B836">
        <f t="shared" si="122"/>
        <v>13.411199999999999</v>
      </c>
      <c r="C836">
        <f>Specification!$G$29</f>
        <v>164.943378</v>
      </c>
      <c r="D836">
        <f>0.5*Specification!$K$4*Track!B836^2*Specification!$K$3*Specification!$K$2</f>
        <v>93.159842569492653</v>
      </c>
      <c r="E836">
        <v>0</v>
      </c>
      <c r="F836">
        <f>Specification!$C$23*9.81*SIN((E836*PI()/180))</f>
        <v>0</v>
      </c>
      <c r="G836" s="2">
        <f>IF(J836=1,VLOOKUP(K836,RPM!$E$2:$H$62,3,FALSE)-F836-E836-D836,IF(J836=2,VLOOKUP(K836,RPM!$H$2:$K$62,3,FALSE)-F836-E836-D836,IF(J836=3,VLOOKUP(K836,RPM!$K$2:$N$62,3,FALSE)-F836-E836-D836)))</f>
        <v>529.75118105255456</v>
      </c>
      <c r="H836" s="2">
        <f>IF(J836=1,Specification!$I$14,IF(J836=2,Specification!$I$15,IF(J836=3,Specification!$I$16)))</f>
        <v>578.8367922628039</v>
      </c>
      <c r="I836">
        <v>0</v>
      </c>
      <c r="J836">
        <v>3</v>
      </c>
      <c r="K836">
        <f>IF(J836=1,VLOOKUP(B836,RPM!$F$2:$H$62,3,TRUE),IF(J836=2,VLOOKUP(B836,RPM!$I$2:$K$62,3,TRUE),IF(J836=3,VLOOKUP(B836,RPM!$L$2:$N$62,3,TRUE))))</f>
        <v>4200</v>
      </c>
      <c r="L836">
        <f t="shared" si="123"/>
        <v>80.609233739372414</v>
      </c>
      <c r="M836">
        <f t="shared" si="124"/>
        <v>0</v>
      </c>
      <c r="N836">
        <f>VLOOKUP(K836,RPM!$A$2:$D$62,4,FALSE)</f>
        <v>18.835642857142858</v>
      </c>
      <c r="O836">
        <f>VLOOKUP(K836,RPM!$A$2:$D$62,3,FALSE)</f>
        <v>11.1</v>
      </c>
      <c r="P836">
        <f t="shared" si="125"/>
        <v>14.045738878571429</v>
      </c>
      <c r="Q836" cm="1">
        <f t="array" ref="Q836">_xlfn.XLOOKUP(O836,BSFC!$A$2:$A$24,_xlfn.XLOOKUP(K836,BSFC!$B$2:$O$2,BSFC!$B$2:$O$24,,-1),,-1)</f>
        <v>340</v>
      </c>
      <c r="R836">
        <f t="shared" si="126"/>
        <v>1.3265420051984127</v>
      </c>
      <c r="S836">
        <f t="shared" ref="S836:S899" si="128">(L836-L835)/3600*P836</f>
        <v>2.9092058376105768E-4</v>
      </c>
      <c r="T836">
        <f t="shared" ref="T836:T899" si="129">S836*Q836</f>
        <v>9.8912998478759617E-2</v>
      </c>
      <c r="U836">
        <f t="shared" ref="U836:U899" si="130">U835+T836</f>
        <v>114.79215234930345</v>
      </c>
    </row>
    <row r="837" spans="1:21">
      <c r="A837">
        <f t="shared" si="127"/>
        <v>836</v>
      </c>
      <c r="B837">
        <f t="shared" si="122"/>
        <v>13.411199999999999</v>
      </c>
      <c r="C837">
        <f>Specification!$G$29</f>
        <v>164.943378</v>
      </c>
      <c r="D837">
        <f>0.5*Specification!$K$4*Track!B837^2*Specification!$K$3*Specification!$K$2</f>
        <v>93.159842569492653</v>
      </c>
      <c r="E837">
        <v>0</v>
      </c>
      <c r="F837">
        <f>Specification!$C$23*9.81*SIN((E837*PI()/180))</f>
        <v>0</v>
      </c>
      <c r="G837" s="2">
        <f>IF(J837=1,VLOOKUP(K837,RPM!$E$2:$H$62,3,FALSE)-F837-E837-D837,IF(J837=2,VLOOKUP(K837,RPM!$H$2:$K$62,3,FALSE)-F837-E837-D837,IF(J837=3,VLOOKUP(K837,RPM!$K$2:$N$62,3,FALSE)-F837-E837-D837)))</f>
        <v>529.75118105255456</v>
      </c>
      <c r="H837" s="2">
        <f>IF(J837=1,Specification!$I$14,IF(J837=2,Specification!$I$15,IF(J837=3,Specification!$I$16)))</f>
        <v>578.8367922628039</v>
      </c>
      <c r="I837">
        <v>0</v>
      </c>
      <c r="J837">
        <v>3</v>
      </c>
      <c r="K837">
        <f>IF(J837=1,VLOOKUP(B837,RPM!$F$2:$H$62,3,TRUE),IF(J837=2,VLOOKUP(B837,RPM!$I$2:$K$62,3,TRUE),IF(J837=3,VLOOKUP(B837,RPM!$L$2:$N$62,3,TRUE))))</f>
        <v>4200</v>
      </c>
      <c r="L837">
        <f t="shared" si="123"/>
        <v>80.68379828244089</v>
      </c>
      <c r="M837">
        <f t="shared" si="124"/>
        <v>0</v>
      </c>
      <c r="N837">
        <f>VLOOKUP(K837,RPM!$A$2:$D$62,4,FALSE)</f>
        <v>18.835642857142858</v>
      </c>
      <c r="O837">
        <f>VLOOKUP(K837,RPM!$A$2:$D$62,3,FALSE)</f>
        <v>11.1</v>
      </c>
      <c r="P837">
        <f t="shared" si="125"/>
        <v>14.045738878571429</v>
      </c>
      <c r="Q837" cm="1">
        <f t="array" ref="Q837">_xlfn.XLOOKUP(O837,BSFC!$A$2:$A$24,_xlfn.XLOOKUP(K837,BSFC!$B$2:$O$2,BSFC!$B$2:$O$24,,-1),,-1)</f>
        <v>340</v>
      </c>
      <c r="R837">
        <f t="shared" si="126"/>
        <v>1.3265420051984127</v>
      </c>
      <c r="S837">
        <f t="shared" si="128"/>
        <v>2.9092058376105768E-4</v>
      </c>
      <c r="T837">
        <f t="shared" si="129"/>
        <v>9.8912998478759617E-2</v>
      </c>
      <c r="U837">
        <f t="shared" si="130"/>
        <v>114.89106534778222</v>
      </c>
    </row>
    <row r="838" spans="1:21">
      <c r="A838">
        <f t="shared" si="127"/>
        <v>837</v>
      </c>
      <c r="B838">
        <f t="shared" si="122"/>
        <v>13.411199999999999</v>
      </c>
      <c r="C838">
        <f>Specification!$G$29</f>
        <v>164.943378</v>
      </c>
      <c r="D838">
        <f>0.5*Specification!$K$4*Track!B838^2*Specification!$K$3*Specification!$K$2</f>
        <v>93.159842569492653</v>
      </c>
      <c r="E838">
        <v>0</v>
      </c>
      <c r="F838">
        <f>Specification!$C$23*9.81*SIN((E838*PI()/180))</f>
        <v>0</v>
      </c>
      <c r="G838" s="2">
        <f>IF(J838=1,VLOOKUP(K838,RPM!$E$2:$H$62,3,FALSE)-F838-E838-D838,IF(J838=2,VLOOKUP(K838,RPM!$H$2:$K$62,3,FALSE)-F838-E838-D838,IF(J838=3,VLOOKUP(K838,RPM!$K$2:$N$62,3,FALSE)-F838-E838-D838)))</f>
        <v>529.75118105255456</v>
      </c>
      <c r="H838" s="2">
        <f>IF(J838=1,Specification!$I$14,IF(J838=2,Specification!$I$15,IF(J838=3,Specification!$I$16)))</f>
        <v>578.8367922628039</v>
      </c>
      <c r="I838">
        <v>0</v>
      </c>
      <c r="J838">
        <v>3</v>
      </c>
      <c r="K838">
        <f>IF(J838=1,VLOOKUP(B838,RPM!$F$2:$H$62,3,TRUE),IF(J838=2,VLOOKUP(B838,RPM!$I$2:$K$62,3,TRUE),IF(J838=3,VLOOKUP(B838,RPM!$L$2:$N$62,3,TRUE))))</f>
        <v>4200</v>
      </c>
      <c r="L838">
        <f t="shared" si="123"/>
        <v>80.758362825509366</v>
      </c>
      <c r="M838">
        <f t="shared" si="124"/>
        <v>0</v>
      </c>
      <c r="N838">
        <f>VLOOKUP(K838,RPM!$A$2:$D$62,4,FALSE)</f>
        <v>18.835642857142858</v>
      </c>
      <c r="O838">
        <f>VLOOKUP(K838,RPM!$A$2:$D$62,3,FALSE)</f>
        <v>11.1</v>
      </c>
      <c r="P838">
        <f t="shared" si="125"/>
        <v>14.045738878571429</v>
      </c>
      <c r="Q838" cm="1">
        <f t="array" ref="Q838">_xlfn.XLOOKUP(O838,BSFC!$A$2:$A$24,_xlfn.XLOOKUP(K838,BSFC!$B$2:$O$2,BSFC!$B$2:$O$24,,-1),,-1)</f>
        <v>340</v>
      </c>
      <c r="R838">
        <f t="shared" si="126"/>
        <v>1.3265420051984127</v>
      </c>
      <c r="S838">
        <f t="shared" si="128"/>
        <v>2.9092058376105768E-4</v>
      </c>
      <c r="T838">
        <f t="shared" si="129"/>
        <v>9.8912998478759617E-2</v>
      </c>
      <c r="U838">
        <f t="shared" si="130"/>
        <v>114.98997834626098</v>
      </c>
    </row>
    <row r="839" spans="1:21">
      <c r="A839">
        <f t="shared" si="127"/>
        <v>838</v>
      </c>
      <c r="B839">
        <f t="shared" si="122"/>
        <v>13.411199999999999</v>
      </c>
      <c r="C839">
        <f>Specification!$G$29</f>
        <v>164.943378</v>
      </c>
      <c r="D839">
        <f>0.5*Specification!$K$4*Track!B839^2*Specification!$K$3*Specification!$K$2</f>
        <v>93.159842569492653</v>
      </c>
      <c r="E839">
        <v>0</v>
      </c>
      <c r="F839">
        <f>Specification!$C$23*9.81*SIN((E839*PI()/180))</f>
        <v>0</v>
      </c>
      <c r="G839" s="2">
        <f>IF(J839=1,VLOOKUP(K839,RPM!$E$2:$H$62,3,FALSE)-F839-E839-D839,IF(J839=2,VLOOKUP(K839,RPM!$H$2:$K$62,3,FALSE)-F839-E839-D839,IF(J839=3,VLOOKUP(K839,RPM!$K$2:$N$62,3,FALSE)-F839-E839-D839)))</f>
        <v>529.75118105255456</v>
      </c>
      <c r="H839" s="2">
        <f>IF(J839=1,Specification!$I$14,IF(J839=2,Specification!$I$15,IF(J839=3,Specification!$I$16)))</f>
        <v>578.8367922628039</v>
      </c>
      <c r="I839">
        <v>0</v>
      </c>
      <c r="J839">
        <v>3</v>
      </c>
      <c r="K839">
        <f>IF(J839=1,VLOOKUP(B839,RPM!$F$2:$H$62,3,TRUE),IF(J839=2,VLOOKUP(B839,RPM!$I$2:$K$62,3,TRUE),IF(J839=3,VLOOKUP(B839,RPM!$L$2:$N$62,3,TRUE))))</f>
        <v>4200</v>
      </c>
      <c r="L839">
        <f t="shared" si="123"/>
        <v>80.832927368577842</v>
      </c>
      <c r="M839">
        <f t="shared" si="124"/>
        <v>0</v>
      </c>
      <c r="N839">
        <f>VLOOKUP(K839,RPM!$A$2:$D$62,4,FALSE)</f>
        <v>18.835642857142858</v>
      </c>
      <c r="O839">
        <f>VLOOKUP(K839,RPM!$A$2:$D$62,3,FALSE)</f>
        <v>11.1</v>
      </c>
      <c r="P839">
        <f t="shared" si="125"/>
        <v>14.045738878571429</v>
      </c>
      <c r="Q839" cm="1">
        <f t="array" ref="Q839">_xlfn.XLOOKUP(O839,BSFC!$A$2:$A$24,_xlfn.XLOOKUP(K839,BSFC!$B$2:$O$2,BSFC!$B$2:$O$24,,-1),,-1)</f>
        <v>340</v>
      </c>
      <c r="R839">
        <f t="shared" si="126"/>
        <v>1.3265420051984127</v>
      </c>
      <c r="S839">
        <f t="shared" si="128"/>
        <v>2.9092058376105768E-4</v>
      </c>
      <c r="T839">
        <f t="shared" si="129"/>
        <v>9.8912998478759617E-2</v>
      </c>
      <c r="U839">
        <f t="shared" si="130"/>
        <v>115.08889134473975</v>
      </c>
    </row>
    <row r="840" spans="1:21">
      <c r="A840">
        <f t="shared" si="127"/>
        <v>839</v>
      </c>
      <c r="B840">
        <f t="shared" si="122"/>
        <v>13.411199999999999</v>
      </c>
      <c r="C840">
        <f>Specification!$G$29</f>
        <v>164.943378</v>
      </c>
      <c r="D840">
        <f>0.5*Specification!$K$4*Track!B840^2*Specification!$K$3*Specification!$K$2</f>
        <v>93.159842569492653</v>
      </c>
      <c r="E840">
        <v>0</v>
      </c>
      <c r="F840">
        <f>Specification!$C$23*9.81*SIN((E840*PI()/180))</f>
        <v>0</v>
      </c>
      <c r="G840" s="2">
        <f>IF(J840=1,VLOOKUP(K840,RPM!$E$2:$H$62,3,FALSE)-F840-E840-D840,IF(J840=2,VLOOKUP(K840,RPM!$H$2:$K$62,3,FALSE)-F840-E840-D840,IF(J840=3,VLOOKUP(K840,RPM!$K$2:$N$62,3,FALSE)-F840-E840-D840)))</f>
        <v>529.75118105255456</v>
      </c>
      <c r="H840" s="2">
        <f>IF(J840=1,Specification!$I$14,IF(J840=2,Specification!$I$15,IF(J840=3,Specification!$I$16)))</f>
        <v>578.8367922628039</v>
      </c>
      <c r="I840">
        <v>0</v>
      </c>
      <c r="J840">
        <v>3</v>
      </c>
      <c r="K840">
        <f>IF(J840=1,VLOOKUP(B840,RPM!$F$2:$H$62,3,TRUE),IF(J840=2,VLOOKUP(B840,RPM!$I$2:$K$62,3,TRUE),IF(J840=3,VLOOKUP(B840,RPM!$L$2:$N$62,3,TRUE))))</f>
        <v>4200</v>
      </c>
      <c r="L840">
        <f t="shared" si="123"/>
        <v>80.907491911646318</v>
      </c>
      <c r="M840">
        <f t="shared" si="124"/>
        <v>0</v>
      </c>
      <c r="N840">
        <f>VLOOKUP(K840,RPM!$A$2:$D$62,4,FALSE)</f>
        <v>18.835642857142858</v>
      </c>
      <c r="O840">
        <f>VLOOKUP(K840,RPM!$A$2:$D$62,3,FALSE)</f>
        <v>11.1</v>
      </c>
      <c r="P840">
        <f t="shared" si="125"/>
        <v>14.045738878571429</v>
      </c>
      <c r="Q840" cm="1">
        <f t="array" ref="Q840">_xlfn.XLOOKUP(O840,BSFC!$A$2:$A$24,_xlfn.XLOOKUP(K840,BSFC!$B$2:$O$2,BSFC!$B$2:$O$24,,-1),,-1)</f>
        <v>340</v>
      </c>
      <c r="R840">
        <f t="shared" si="126"/>
        <v>1.3265420051984127</v>
      </c>
      <c r="S840">
        <f t="shared" si="128"/>
        <v>2.9092058376105768E-4</v>
      </c>
      <c r="T840">
        <f t="shared" si="129"/>
        <v>9.8912998478759617E-2</v>
      </c>
      <c r="U840">
        <f t="shared" si="130"/>
        <v>115.18780434321852</v>
      </c>
    </row>
    <row r="841" spans="1:21">
      <c r="A841">
        <f t="shared" si="127"/>
        <v>840</v>
      </c>
      <c r="B841">
        <f t="shared" si="122"/>
        <v>13.411199999999999</v>
      </c>
      <c r="C841">
        <f>Specification!$G$29</f>
        <v>164.943378</v>
      </c>
      <c r="D841">
        <f>0.5*Specification!$K$4*Track!B841^2*Specification!$K$3*Specification!$K$2</f>
        <v>93.159842569492653</v>
      </c>
      <c r="E841">
        <v>0</v>
      </c>
      <c r="F841">
        <f>Specification!$C$23*9.81*SIN((E841*PI()/180))</f>
        <v>0</v>
      </c>
      <c r="G841" s="2">
        <f>IF(J841=1,VLOOKUP(K841,RPM!$E$2:$H$62,3,FALSE)-F841-E841-D841,IF(J841=2,VLOOKUP(K841,RPM!$H$2:$K$62,3,FALSE)-F841-E841-D841,IF(J841=3,VLOOKUP(K841,RPM!$K$2:$N$62,3,FALSE)-F841-E841-D841)))</f>
        <v>529.75118105255456</v>
      </c>
      <c r="H841" s="2">
        <f>IF(J841=1,Specification!$I$14,IF(J841=2,Specification!$I$15,IF(J841=3,Specification!$I$16)))</f>
        <v>578.8367922628039</v>
      </c>
      <c r="I841">
        <v>0</v>
      </c>
      <c r="J841">
        <v>3</v>
      </c>
      <c r="K841">
        <f>IF(J841=1,VLOOKUP(B841,RPM!$F$2:$H$62,3,TRUE),IF(J841=2,VLOOKUP(B841,RPM!$I$2:$K$62,3,TRUE),IF(J841=3,VLOOKUP(B841,RPM!$L$2:$N$62,3,TRUE))))</f>
        <v>4200</v>
      </c>
      <c r="L841">
        <f t="shared" si="123"/>
        <v>80.982056454714794</v>
      </c>
      <c r="M841">
        <f t="shared" si="124"/>
        <v>0</v>
      </c>
      <c r="N841">
        <f>VLOOKUP(K841,RPM!$A$2:$D$62,4,FALSE)</f>
        <v>18.835642857142858</v>
      </c>
      <c r="O841">
        <f>VLOOKUP(K841,RPM!$A$2:$D$62,3,FALSE)</f>
        <v>11.1</v>
      </c>
      <c r="P841">
        <f t="shared" si="125"/>
        <v>14.045738878571429</v>
      </c>
      <c r="Q841" cm="1">
        <f t="array" ref="Q841">_xlfn.XLOOKUP(O841,BSFC!$A$2:$A$24,_xlfn.XLOOKUP(K841,BSFC!$B$2:$O$2,BSFC!$B$2:$O$24,,-1),,-1)</f>
        <v>340</v>
      </c>
      <c r="R841">
        <f t="shared" si="126"/>
        <v>1.3265420051984127</v>
      </c>
      <c r="S841">
        <f t="shared" si="128"/>
        <v>2.9092058376105768E-4</v>
      </c>
      <c r="T841">
        <f t="shared" si="129"/>
        <v>9.8912998478759617E-2</v>
      </c>
      <c r="U841">
        <f t="shared" si="130"/>
        <v>115.28671734169728</v>
      </c>
    </row>
    <row r="842" spans="1:21">
      <c r="A842">
        <f t="shared" si="127"/>
        <v>841</v>
      </c>
      <c r="B842">
        <f t="shared" si="122"/>
        <v>13.411199999999999</v>
      </c>
      <c r="C842">
        <f>Specification!$G$29</f>
        <v>164.943378</v>
      </c>
      <c r="D842">
        <f>0.5*Specification!$K$4*Track!B842^2*Specification!$K$3*Specification!$K$2</f>
        <v>93.159842569492653</v>
      </c>
      <c r="E842">
        <v>0</v>
      </c>
      <c r="F842">
        <f>Specification!$C$23*9.81*SIN((E842*PI()/180))</f>
        <v>0</v>
      </c>
      <c r="G842" s="2">
        <f>IF(J842=1,VLOOKUP(K842,RPM!$E$2:$H$62,3,FALSE)-F842-E842-D842,IF(J842=2,VLOOKUP(K842,RPM!$H$2:$K$62,3,FALSE)-F842-E842-D842,IF(J842=3,VLOOKUP(K842,RPM!$K$2:$N$62,3,FALSE)-F842-E842-D842)))</f>
        <v>529.75118105255456</v>
      </c>
      <c r="H842" s="2">
        <f>IF(J842=1,Specification!$I$14,IF(J842=2,Specification!$I$15,IF(J842=3,Specification!$I$16)))</f>
        <v>578.8367922628039</v>
      </c>
      <c r="I842">
        <v>0</v>
      </c>
      <c r="J842">
        <v>3</v>
      </c>
      <c r="K842">
        <f>IF(J842=1,VLOOKUP(B842,RPM!$F$2:$H$62,3,TRUE),IF(J842=2,VLOOKUP(B842,RPM!$I$2:$K$62,3,TRUE),IF(J842=3,VLOOKUP(B842,RPM!$L$2:$N$62,3,TRUE))))</f>
        <v>4200</v>
      </c>
      <c r="L842">
        <f t="shared" si="123"/>
        <v>81.05662099778327</v>
      </c>
      <c r="M842">
        <f t="shared" si="124"/>
        <v>0</v>
      </c>
      <c r="N842">
        <f>VLOOKUP(K842,RPM!$A$2:$D$62,4,FALSE)</f>
        <v>18.835642857142858</v>
      </c>
      <c r="O842">
        <f>VLOOKUP(K842,RPM!$A$2:$D$62,3,FALSE)</f>
        <v>11.1</v>
      </c>
      <c r="P842">
        <f t="shared" si="125"/>
        <v>14.045738878571429</v>
      </c>
      <c r="Q842" cm="1">
        <f t="array" ref="Q842">_xlfn.XLOOKUP(O842,BSFC!$A$2:$A$24,_xlfn.XLOOKUP(K842,BSFC!$B$2:$O$2,BSFC!$B$2:$O$24,,-1),,-1)</f>
        <v>340</v>
      </c>
      <c r="R842">
        <f t="shared" si="126"/>
        <v>1.3265420051984127</v>
      </c>
      <c r="S842">
        <f t="shared" si="128"/>
        <v>2.9092058376105768E-4</v>
      </c>
      <c r="T842">
        <f t="shared" si="129"/>
        <v>9.8912998478759617E-2</v>
      </c>
      <c r="U842">
        <f t="shared" si="130"/>
        <v>115.38563034017605</v>
      </c>
    </row>
    <row r="843" spans="1:21">
      <c r="A843">
        <f t="shared" si="127"/>
        <v>842</v>
      </c>
      <c r="B843">
        <f t="shared" si="122"/>
        <v>13.411199999999999</v>
      </c>
      <c r="C843">
        <f>Specification!$G$29</f>
        <v>164.943378</v>
      </c>
      <c r="D843">
        <f>0.5*Specification!$K$4*Track!B843^2*Specification!$K$3*Specification!$K$2</f>
        <v>93.159842569492653</v>
      </c>
      <c r="E843">
        <v>0</v>
      </c>
      <c r="F843">
        <f>Specification!$C$23*9.81*SIN((E843*PI()/180))</f>
        <v>0</v>
      </c>
      <c r="G843" s="2">
        <f>IF(J843=1,VLOOKUP(K843,RPM!$E$2:$H$62,3,FALSE)-F843-E843-D843,IF(J843=2,VLOOKUP(K843,RPM!$H$2:$K$62,3,FALSE)-F843-E843-D843,IF(J843=3,VLOOKUP(K843,RPM!$K$2:$N$62,3,FALSE)-F843-E843-D843)))</f>
        <v>529.75118105255456</v>
      </c>
      <c r="H843" s="2">
        <f>IF(J843=1,Specification!$I$14,IF(J843=2,Specification!$I$15,IF(J843=3,Specification!$I$16)))</f>
        <v>578.8367922628039</v>
      </c>
      <c r="I843">
        <v>0</v>
      </c>
      <c r="J843">
        <v>3</v>
      </c>
      <c r="K843">
        <f>IF(J843=1,VLOOKUP(B843,RPM!$F$2:$H$62,3,TRUE),IF(J843=2,VLOOKUP(B843,RPM!$I$2:$K$62,3,TRUE),IF(J843=3,VLOOKUP(B843,RPM!$L$2:$N$62,3,TRUE))))</f>
        <v>4200</v>
      </c>
      <c r="L843">
        <f t="shared" si="123"/>
        <v>81.131185540851746</v>
      </c>
      <c r="M843">
        <f t="shared" si="124"/>
        <v>0</v>
      </c>
      <c r="N843">
        <f>VLOOKUP(K843,RPM!$A$2:$D$62,4,FALSE)</f>
        <v>18.835642857142858</v>
      </c>
      <c r="O843">
        <f>VLOOKUP(K843,RPM!$A$2:$D$62,3,FALSE)</f>
        <v>11.1</v>
      </c>
      <c r="P843">
        <f t="shared" si="125"/>
        <v>14.045738878571429</v>
      </c>
      <c r="Q843" cm="1">
        <f t="array" ref="Q843">_xlfn.XLOOKUP(O843,BSFC!$A$2:$A$24,_xlfn.XLOOKUP(K843,BSFC!$B$2:$O$2,BSFC!$B$2:$O$24,,-1),,-1)</f>
        <v>340</v>
      </c>
      <c r="R843">
        <f t="shared" si="126"/>
        <v>1.3265420051984127</v>
      </c>
      <c r="S843">
        <f t="shared" si="128"/>
        <v>2.9092058376105768E-4</v>
      </c>
      <c r="T843">
        <f t="shared" si="129"/>
        <v>9.8912998478759617E-2</v>
      </c>
      <c r="U843">
        <f t="shared" si="130"/>
        <v>115.48454333865482</v>
      </c>
    </row>
    <row r="844" spans="1:21">
      <c r="A844">
        <f t="shared" si="127"/>
        <v>843</v>
      </c>
      <c r="B844">
        <f t="shared" si="122"/>
        <v>13.411199999999999</v>
      </c>
      <c r="C844">
        <f>Specification!$G$29</f>
        <v>164.943378</v>
      </c>
      <c r="D844">
        <f>0.5*Specification!$K$4*Track!B844^2*Specification!$K$3*Specification!$K$2</f>
        <v>93.159842569492653</v>
      </c>
      <c r="E844">
        <v>0</v>
      </c>
      <c r="F844">
        <f>Specification!$C$23*9.81*SIN((E844*PI()/180))</f>
        <v>0</v>
      </c>
      <c r="G844" s="2">
        <f>IF(J844=1,VLOOKUP(K844,RPM!$E$2:$H$62,3,FALSE)-F844-E844-D844,IF(J844=2,VLOOKUP(K844,RPM!$H$2:$K$62,3,FALSE)-F844-E844-D844,IF(J844=3,VLOOKUP(K844,RPM!$K$2:$N$62,3,FALSE)-F844-E844-D844)))</f>
        <v>529.75118105255456</v>
      </c>
      <c r="H844" s="2">
        <f>IF(J844=1,Specification!$I$14,IF(J844=2,Specification!$I$15,IF(J844=3,Specification!$I$16)))</f>
        <v>578.8367922628039</v>
      </c>
      <c r="I844">
        <v>0</v>
      </c>
      <c r="J844">
        <v>3</v>
      </c>
      <c r="K844">
        <f>IF(J844=1,VLOOKUP(B844,RPM!$F$2:$H$62,3,TRUE),IF(J844=2,VLOOKUP(B844,RPM!$I$2:$K$62,3,TRUE),IF(J844=3,VLOOKUP(B844,RPM!$L$2:$N$62,3,TRUE))))</f>
        <v>4200</v>
      </c>
      <c r="L844">
        <f t="shared" si="123"/>
        <v>81.205750083920222</v>
      </c>
      <c r="M844">
        <f t="shared" si="124"/>
        <v>0</v>
      </c>
      <c r="N844">
        <f>VLOOKUP(K844,RPM!$A$2:$D$62,4,FALSE)</f>
        <v>18.835642857142858</v>
      </c>
      <c r="O844">
        <f>VLOOKUP(K844,RPM!$A$2:$D$62,3,FALSE)</f>
        <v>11.1</v>
      </c>
      <c r="P844">
        <f t="shared" si="125"/>
        <v>14.045738878571429</v>
      </c>
      <c r="Q844" cm="1">
        <f t="array" ref="Q844">_xlfn.XLOOKUP(O844,BSFC!$A$2:$A$24,_xlfn.XLOOKUP(K844,BSFC!$B$2:$O$2,BSFC!$B$2:$O$24,,-1),,-1)</f>
        <v>340</v>
      </c>
      <c r="R844">
        <f t="shared" si="126"/>
        <v>1.3265420051984127</v>
      </c>
      <c r="S844">
        <f t="shared" si="128"/>
        <v>2.9092058376105768E-4</v>
      </c>
      <c r="T844">
        <f t="shared" si="129"/>
        <v>9.8912998478759617E-2</v>
      </c>
      <c r="U844">
        <f t="shared" si="130"/>
        <v>115.58345633713358</v>
      </c>
    </row>
    <row r="845" spans="1:21">
      <c r="A845">
        <f t="shared" si="127"/>
        <v>844</v>
      </c>
      <c r="B845">
        <f t="shared" si="122"/>
        <v>13.411199999999999</v>
      </c>
      <c r="C845">
        <f>Specification!$G$29</f>
        <v>164.943378</v>
      </c>
      <c r="D845">
        <f>0.5*Specification!$K$4*Track!B845^2*Specification!$K$3*Specification!$K$2</f>
        <v>93.159842569492653</v>
      </c>
      <c r="E845">
        <v>0</v>
      </c>
      <c r="F845">
        <f>Specification!$C$23*9.81*SIN((E845*PI()/180))</f>
        <v>0</v>
      </c>
      <c r="G845" s="2">
        <f>IF(J845=1,VLOOKUP(K845,RPM!$E$2:$H$62,3,FALSE)-F845-E845-D845,IF(J845=2,VLOOKUP(K845,RPM!$H$2:$K$62,3,FALSE)-F845-E845-D845,IF(J845=3,VLOOKUP(K845,RPM!$K$2:$N$62,3,FALSE)-F845-E845-D845)))</f>
        <v>529.75118105255456</v>
      </c>
      <c r="H845" s="2">
        <f>IF(J845=1,Specification!$I$14,IF(J845=2,Specification!$I$15,IF(J845=3,Specification!$I$16)))</f>
        <v>578.8367922628039</v>
      </c>
      <c r="I845">
        <v>0</v>
      </c>
      <c r="J845">
        <v>3</v>
      </c>
      <c r="K845">
        <f>IF(J845=1,VLOOKUP(B845,RPM!$F$2:$H$62,3,TRUE),IF(J845=2,VLOOKUP(B845,RPM!$I$2:$K$62,3,TRUE),IF(J845=3,VLOOKUP(B845,RPM!$L$2:$N$62,3,TRUE))))</f>
        <v>4200</v>
      </c>
      <c r="L845">
        <f t="shared" si="123"/>
        <v>81.280314626988698</v>
      </c>
      <c r="M845">
        <f t="shared" si="124"/>
        <v>0</v>
      </c>
      <c r="N845">
        <f>VLOOKUP(K845,RPM!$A$2:$D$62,4,FALSE)</f>
        <v>18.835642857142858</v>
      </c>
      <c r="O845">
        <f>VLOOKUP(K845,RPM!$A$2:$D$62,3,FALSE)</f>
        <v>11.1</v>
      </c>
      <c r="P845">
        <f t="shared" si="125"/>
        <v>14.045738878571429</v>
      </c>
      <c r="Q845" cm="1">
        <f t="array" ref="Q845">_xlfn.XLOOKUP(O845,BSFC!$A$2:$A$24,_xlfn.XLOOKUP(K845,BSFC!$B$2:$O$2,BSFC!$B$2:$O$24,,-1),,-1)</f>
        <v>340</v>
      </c>
      <c r="R845">
        <f t="shared" si="126"/>
        <v>1.3265420051984127</v>
      </c>
      <c r="S845">
        <f t="shared" si="128"/>
        <v>2.9092058376105768E-4</v>
      </c>
      <c r="T845">
        <f t="shared" si="129"/>
        <v>9.8912998478759617E-2</v>
      </c>
      <c r="U845">
        <f t="shared" si="130"/>
        <v>115.68236933561235</v>
      </c>
    </row>
    <row r="846" spans="1:21">
      <c r="A846">
        <f t="shared" si="127"/>
        <v>845</v>
      </c>
      <c r="B846">
        <f t="shared" si="122"/>
        <v>13.411199999999999</v>
      </c>
      <c r="C846">
        <f>Specification!$G$29</f>
        <v>164.943378</v>
      </c>
      <c r="D846">
        <f>0.5*Specification!$K$4*Track!B846^2*Specification!$K$3*Specification!$K$2</f>
        <v>93.159842569492653</v>
      </c>
      <c r="E846">
        <v>0</v>
      </c>
      <c r="F846">
        <f>Specification!$C$23*9.81*SIN((E846*PI()/180))</f>
        <v>0</v>
      </c>
      <c r="G846" s="2">
        <f>IF(J846=1,VLOOKUP(K846,RPM!$E$2:$H$62,3,FALSE)-F846-E846-D846,IF(J846=2,VLOOKUP(K846,RPM!$H$2:$K$62,3,FALSE)-F846-E846-D846,IF(J846=3,VLOOKUP(K846,RPM!$K$2:$N$62,3,FALSE)-F846-E846-D846)))</f>
        <v>529.75118105255456</v>
      </c>
      <c r="H846" s="2">
        <f>IF(J846=1,Specification!$I$14,IF(J846=2,Specification!$I$15,IF(J846=3,Specification!$I$16)))</f>
        <v>578.8367922628039</v>
      </c>
      <c r="I846">
        <v>0</v>
      </c>
      <c r="J846">
        <v>3</v>
      </c>
      <c r="K846">
        <f>IF(J846=1,VLOOKUP(B846,RPM!$F$2:$H$62,3,TRUE),IF(J846=2,VLOOKUP(B846,RPM!$I$2:$K$62,3,TRUE),IF(J846=3,VLOOKUP(B846,RPM!$L$2:$N$62,3,TRUE))))</f>
        <v>4200</v>
      </c>
      <c r="L846">
        <f t="shared" si="123"/>
        <v>81.354879170057174</v>
      </c>
      <c r="M846">
        <f t="shared" si="124"/>
        <v>0</v>
      </c>
      <c r="N846">
        <f>VLOOKUP(K846,RPM!$A$2:$D$62,4,FALSE)</f>
        <v>18.835642857142858</v>
      </c>
      <c r="O846">
        <f>VLOOKUP(K846,RPM!$A$2:$D$62,3,FALSE)</f>
        <v>11.1</v>
      </c>
      <c r="P846">
        <f t="shared" si="125"/>
        <v>14.045738878571429</v>
      </c>
      <c r="Q846" cm="1">
        <f t="array" ref="Q846">_xlfn.XLOOKUP(O846,BSFC!$A$2:$A$24,_xlfn.XLOOKUP(K846,BSFC!$B$2:$O$2,BSFC!$B$2:$O$24,,-1),,-1)</f>
        <v>340</v>
      </c>
      <c r="R846">
        <f t="shared" si="126"/>
        <v>1.3265420051984127</v>
      </c>
      <c r="S846">
        <f t="shared" si="128"/>
        <v>2.9092058376105768E-4</v>
      </c>
      <c r="T846">
        <f t="shared" si="129"/>
        <v>9.8912998478759617E-2</v>
      </c>
      <c r="U846">
        <f t="shared" si="130"/>
        <v>115.78128233409112</v>
      </c>
    </row>
    <row r="847" spans="1:21">
      <c r="A847">
        <f t="shared" si="127"/>
        <v>846</v>
      </c>
      <c r="B847">
        <f t="shared" si="122"/>
        <v>13.411199999999999</v>
      </c>
      <c r="C847">
        <f>Specification!$G$29</f>
        <v>164.943378</v>
      </c>
      <c r="D847">
        <f>0.5*Specification!$K$4*Track!B847^2*Specification!$K$3*Specification!$K$2</f>
        <v>93.159842569492653</v>
      </c>
      <c r="E847">
        <v>0</v>
      </c>
      <c r="F847">
        <f>Specification!$C$23*9.81*SIN((E847*PI()/180))</f>
        <v>0</v>
      </c>
      <c r="G847" s="2">
        <f>IF(J847=1,VLOOKUP(K847,RPM!$E$2:$H$62,3,FALSE)-F847-E847-D847,IF(J847=2,VLOOKUP(K847,RPM!$H$2:$K$62,3,FALSE)-F847-E847-D847,IF(J847=3,VLOOKUP(K847,RPM!$K$2:$N$62,3,FALSE)-F847-E847-D847)))</f>
        <v>529.75118105255456</v>
      </c>
      <c r="H847" s="2">
        <f>IF(J847=1,Specification!$I$14,IF(J847=2,Specification!$I$15,IF(J847=3,Specification!$I$16)))</f>
        <v>578.8367922628039</v>
      </c>
      <c r="I847">
        <v>0</v>
      </c>
      <c r="J847">
        <v>3</v>
      </c>
      <c r="K847">
        <f>IF(J847=1,VLOOKUP(B847,RPM!$F$2:$H$62,3,TRUE),IF(J847=2,VLOOKUP(B847,RPM!$I$2:$K$62,3,TRUE),IF(J847=3,VLOOKUP(B847,RPM!$L$2:$N$62,3,TRUE))))</f>
        <v>4200</v>
      </c>
      <c r="L847">
        <f t="shared" si="123"/>
        <v>81.42944371312565</v>
      </c>
      <c r="M847">
        <f t="shared" si="124"/>
        <v>0</v>
      </c>
      <c r="N847">
        <f>VLOOKUP(K847,RPM!$A$2:$D$62,4,FALSE)</f>
        <v>18.835642857142858</v>
      </c>
      <c r="O847">
        <f>VLOOKUP(K847,RPM!$A$2:$D$62,3,FALSE)</f>
        <v>11.1</v>
      </c>
      <c r="P847">
        <f t="shared" si="125"/>
        <v>14.045738878571429</v>
      </c>
      <c r="Q847" cm="1">
        <f t="array" ref="Q847">_xlfn.XLOOKUP(O847,BSFC!$A$2:$A$24,_xlfn.XLOOKUP(K847,BSFC!$B$2:$O$2,BSFC!$B$2:$O$24,,-1),,-1)</f>
        <v>340</v>
      </c>
      <c r="R847">
        <f t="shared" si="126"/>
        <v>1.3265420051984127</v>
      </c>
      <c r="S847">
        <f t="shared" si="128"/>
        <v>2.9092058376105768E-4</v>
      </c>
      <c r="T847">
        <f t="shared" si="129"/>
        <v>9.8912998478759617E-2</v>
      </c>
      <c r="U847">
        <f t="shared" si="130"/>
        <v>115.88019533256988</v>
      </c>
    </row>
    <row r="848" spans="1:21">
      <c r="A848">
        <f t="shared" si="127"/>
        <v>847</v>
      </c>
      <c r="B848">
        <f t="shared" si="122"/>
        <v>13.411199999999999</v>
      </c>
      <c r="C848">
        <f>Specification!$G$29</f>
        <v>164.943378</v>
      </c>
      <c r="D848">
        <f>0.5*Specification!$K$4*Track!B848^2*Specification!$K$3*Specification!$K$2</f>
        <v>93.159842569492653</v>
      </c>
      <c r="E848">
        <v>0</v>
      </c>
      <c r="F848">
        <f>Specification!$C$23*9.81*SIN((E848*PI()/180))</f>
        <v>0</v>
      </c>
      <c r="G848" s="2">
        <f>IF(J848=1,VLOOKUP(K848,RPM!$E$2:$H$62,3,FALSE)-F848-E848-D848,IF(J848=2,VLOOKUP(K848,RPM!$H$2:$K$62,3,FALSE)-F848-E848-D848,IF(J848=3,VLOOKUP(K848,RPM!$K$2:$N$62,3,FALSE)-F848-E848-D848)))</f>
        <v>529.75118105255456</v>
      </c>
      <c r="H848" s="2">
        <f>IF(J848=1,Specification!$I$14,IF(J848=2,Specification!$I$15,IF(J848=3,Specification!$I$16)))</f>
        <v>578.8367922628039</v>
      </c>
      <c r="I848">
        <v>0</v>
      </c>
      <c r="J848">
        <v>3</v>
      </c>
      <c r="K848">
        <f>IF(J848=1,VLOOKUP(B848,RPM!$F$2:$H$62,3,TRUE),IF(J848=2,VLOOKUP(B848,RPM!$I$2:$K$62,3,TRUE),IF(J848=3,VLOOKUP(B848,RPM!$L$2:$N$62,3,TRUE))))</f>
        <v>4200</v>
      </c>
      <c r="L848">
        <f t="shared" si="123"/>
        <v>81.504008256194126</v>
      </c>
      <c r="M848">
        <f t="shared" si="124"/>
        <v>0</v>
      </c>
      <c r="N848">
        <f>VLOOKUP(K848,RPM!$A$2:$D$62,4,FALSE)</f>
        <v>18.835642857142858</v>
      </c>
      <c r="O848">
        <f>VLOOKUP(K848,RPM!$A$2:$D$62,3,FALSE)</f>
        <v>11.1</v>
      </c>
      <c r="P848">
        <f t="shared" si="125"/>
        <v>14.045738878571429</v>
      </c>
      <c r="Q848" cm="1">
        <f t="array" ref="Q848">_xlfn.XLOOKUP(O848,BSFC!$A$2:$A$24,_xlfn.XLOOKUP(K848,BSFC!$B$2:$O$2,BSFC!$B$2:$O$24,,-1),,-1)</f>
        <v>340</v>
      </c>
      <c r="R848">
        <f t="shared" si="126"/>
        <v>1.3265420051984127</v>
      </c>
      <c r="S848">
        <f t="shared" si="128"/>
        <v>2.9092058376105768E-4</v>
      </c>
      <c r="T848">
        <f t="shared" si="129"/>
        <v>9.8912998478759617E-2</v>
      </c>
      <c r="U848">
        <f t="shared" si="130"/>
        <v>115.97910833104865</v>
      </c>
    </row>
    <row r="849" spans="1:21">
      <c r="A849">
        <f t="shared" si="127"/>
        <v>848</v>
      </c>
      <c r="B849">
        <f t="shared" si="122"/>
        <v>13.411199999999999</v>
      </c>
      <c r="C849">
        <f>Specification!$G$29</f>
        <v>164.943378</v>
      </c>
      <c r="D849">
        <f>0.5*Specification!$K$4*Track!B849^2*Specification!$K$3*Specification!$K$2</f>
        <v>93.159842569492653</v>
      </c>
      <c r="E849">
        <v>0</v>
      </c>
      <c r="F849">
        <f>Specification!$C$23*9.81*SIN((E849*PI()/180))</f>
        <v>0</v>
      </c>
      <c r="G849" s="2">
        <f>IF(J849=1,VLOOKUP(K849,RPM!$E$2:$H$62,3,FALSE)-F849-E849-D849,IF(J849=2,VLOOKUP(K849,RPM!$H$2:$K$62,3,FALSE)-F849-E849-D849,IF(J849=3,VLOOKUP(K849,RPM!$K$2:$N$62,3,FALSE)-F849-E849-D849)))</f>
        <v>529.75118105255456</v>
      </c>
      <c r="H849" s="2">
        <f>IF(J849=1,Specification!$I$14,IF(J849=2,Specification!$I$15,IF(J849=3,Specification!$I$16)))</f>
        <v>578.8367922628039</v>
      </c>
      <c r="I849">
        <v>0</v>
      </c>
      <c r="J849">
        <v>3</v>
      </c>
      <c r="K849">
        <f>IF(J849=1,VLOOKUP(B849,RPM!$F$2:$H$62,3,TRUE),IF(J849=2,VLOOKUP(B849,RPM!$I$2:$K$62,3,TRUE),IF(J849=3,VLOOKUP(B849,RPM!$L$2:$N$62,3,TRUE))))</f>
        <v>4200</v>
      </c>
      <c r="L849">
        <f t="shared" si="123"/>
        <v>81.578572799262602</v>
      </c>
      <c r="M849">
        <f t="shared" si="124"/>
        <v>0</v>
      </c>
      <c r="N849">
        <f>VLOOKUP(K849,RPM!$A$2:$D$62,4,FALSE)</f>
        <v>18.835642857142858</v>
      </c>
      <c r="O849">
        <f>VLOOKUP(K849,RPM!$A$2:$D$62,3,FALSE)</f>
        <v>11.1</v>
      </c>
      <c r="P849">
        <f t="shared" si="125"/>
        <v>14.045738878571429</v>
      </c>
      <c r="Q849" cm="1">
        <f t="array" ref="Q849">_xlfn.XLOOKUP(O849,BSFC!$A$2:$A$24,_xlfn.XLOOKUP(K849,BSFC!$B$2:$O$2,BSFC!$B$2:$O$24,,-1),,-1)</f>
        <v>340</v>
      </c>
      <c r="R849">
        <f t="shared" si="126"/>
        <v>1.3265420051984127</v>
      </c>
      <c r="S849">
        <f t="shared" si="128"/>
        <v>2.9092058376105768E-4</v>
      </c>
      <c r="T849">
        <f t="shared" si="129"/>
        <v>9.8912998478759617E-2</v>
      </c>
      <c r="U849">
        <f t="shared" si="130"/>
        <v>116.07802132952742</v>
      </c>
    </row>
    <row r="850" spans="1:21">
      <c r="A850">
        <f t="shared" si="127"/>
        <v>849</v>
      </c>
      <c r="B850">
        <f t="shared" si="122"/>
        <v>13.411199999999999</v>
      </c>
      <c r="C850">
        <f>Specification!$G$29</f>
        <v>164.943378</v>
      </c>
      <c r="D850">
        <f>0.5*Specification!$K$4*Track!B850^2*Specification!$K$3*Specification!$K$2</f>
        <v>93.159842569492653</v>
      </c>
      <c r="E850">
        <v>1</v>
      </c>
      <c r="F850">
        <f>Specification!$C$23*9.81*SIN((E850*PI()/180))</f>
        <v>95.955295733149597</v>
      </c>
      <c r="G850" s="2">
        <f>IF(J850=1,VLOOKUP(K850,RPM!$E$2:$H$62,3,FALSE)-F850-E850-D850,IF(J850=2,VLOOKUP(K850,RPM!$H$2:$K$62,3,FALSE)-F850-E850-D850,IF(J850=3,VLOOKUP(K850,RPM!$K$2:$N$62,3,FALSE)-F850-E850-D850)))</f>
        <v>432.79588531940499</v>
      </c>
      <c r="H850" s="2">
        <f>IF(J850=1,Specification!$I$14,IF(J850=2,Specification!$I$15,IF(J850=3,Specification!$I$16)))</f>
        <v>578.8367922628039</v>
      </c>
      <c r="I850">
        <v>0</v>
      </c>
      <c r="J850">
        <v>3</v>
      </c>
      <c r="K850">
        <f>IF(J850=1,VLOOKUP(B850,RPM!$F$2:$H$62,3,TRUE),IF(J850=2,VLOOKUP(B850,RPM!$I$2:$K$62,3,TRUE),IF(J850=3,VLOOKUP(B850,RPM!$L$2:$N$62,3,TRUE))))</f>
        <v>4200</v>
      </c>
      <c r="L850">
        <f t="shared" si="123"/>
        <v>81.653137342331078</v>
      </c>
      <c r="M850">
        <f t="shared" si="124"/>
        <v>1.7455064928217585E-2</v>
      </c>
      <c r="N850">
        <f>VLOOKUP(K850,RPM!$A$2:$D$62,4,FALSE)</f>
        <v>18.835642857142858</v>
      </c>
      <c r="O850">
        <f>VLOOKUP(K850,RPM!$A$2:$D$62,3,FALSE)</f>
        <v>11.1</v>
      </c>
      <c r="P850">
        <f t="shared" si="125"/>
        <v>14.045738878571429</v>
      </c>
      <c r="Q850" cm="1">
        <f t="array" ref="Q850">_xlfn.XLOOKUP(O850,BSFC!$A$2:$A$24,_xlfn.XLOOKUP(K850,BSFC!$B$2:$O$2,BSFC!$B$2:$O$24,,-1),,-1)</f>
        <v>340</v>
      </c>
      <c r="R850">
        <f t="shared" si="126"/>
        <v>1.3265420051984127</v>
      </c>
      <c r="S850">
        <f t="shared" si="128"/>
        <v>2.9092058376105768E-4</v>
      </c>
      <c r="T850">
        <f t="shared" si="129"/>
        <v>9.8912998478759617E-2</v>
      </c>
      <c r="U850">
        <f t="shared" si="130"/>
        <v>116.17693432800618</v>
      </c>
    </row>
    <row r="851" spans="1:21">
      <c r="A851">
        <f t="shared" si="127"/>
        <v>850</v>
      </c>
      <c r="B851">
        <f t="shared" si="122"/>
        <v>13.411199999999999</v>
      </c>
      <c r="C851">
        <f>Specification!$G$29</f>
        <v>164.943378</v>
      </c>
      <c r="D851">
        <f>0.5*Specification!$K$4*Track!B851^2*Specification!$K$3*Specification!$K$2</f>
        <v>93.159842569492653</v>
      </c>
      <c r="E851">
        <v>2</v>
      </c>
      <c r="F851">
        <f>Specification!$C$23*9.81*SIN((E851*PI()/180))</f>
        <v>191.88136255367905</v>
      </c>
      <c r="G851" s="2">
        <f>IF(J851=1,VLOOKUP(K851,RPM!$E$2:$H$62,3,FALSE)-F851-E851-D851,IF(J851=2,VLOOKUP(K851,RPM!$H$2:$K$62,3,FALSE)-F851-E851-D851,IF(J851=3,VLOOKUP(K851,RPM!$K$2:$N$62,3,FALSE)-F851-E851-D851)))</f>
        <v>335.86981849887547</v>
      </c>
      <c r="H851" s="2">
        <f>IF(J851=1,Specification!$I$14,IF(J851=2,Specification!$I$15,IF(J851=3,Specification!$I$16)))</f>
        <v>578.8367922628039</v>
      </c>
      <c r="I851">
        <v>0</v>
      </c>
      <c r="J851">
        <v>3</v>
      </c>
      <c r="K851">
        <f>IF(J851=1,VLOOKUP(B851,RPM!$F$2:$H$62,3,TRUE),IF(J851=2,VLOOKUP(B851,RPM!$I$2:$K$62,3,TRUE),IF(J851=3,VLOOKUP(B851,RPM!$L$2:$N$62,3,TRUE))))</f>
        <v>4200</v>
      </c>
      <c r="L851">
        <f t="shared" si="123"/>
        <v>81.727701885399554</v>
      </c>
      <c r="M851">
        <f t="shared" si="124"/>
        <v>5.2375834419965316E-2</v>
      </c>
      <c r="N851">
        <f>VLOOKUP(K851,RPM!$A$2:$D$62,4,FALSE)</f>
        <v>18.835642857142858</v>
      </c>
      <c r="O851">
        <f>VLOOKUP(K851,RPM!$A$2:$D$62,3,FALSE)</f>
        <v>11.1</v>
      </c>
      <c r="P851">
        <f t="shared" si="125"/>
        <v>14.045738878571429</v>
      </c>
      <c r="Q851" cm="1">
        <f t="array" ref="Q851">_xlfn.XLOOKUP(O851,BSFC!$A$2:$A$24,_xlfn.XLOOKUP(K851,BSFC!$B$2:$O$2,BSFC!$B$2:$O$24,,-1),,-1)</f>
        <v>340</v>
      </c>
      <c r="R851">
        <f t="shared" si="126"/>
        <v>1.3265420051984127</v>
      </c>
      <c r="S851">
        <f t="shared" si="128"/>
        <v>2.9092058376105768E-4</v>
      </c>
      <c r="T851">
        <f t="shared" si="129"/>
        <v>9.8912998478759617E-2</v>
      </c>
      <c r="U851">
        <f t="shared" si="130"/>
        <v>116.27584732648495</v>
      </c>
    </row>
    <row r="852" spans="1:21">
      <c r="A852">
        <f t="shared" si="127"/>
        <v>851</v>
      </c>
      <c r="B852">
        <f t="shared" si="122"/>
        <v>13.411199999999999</v>
      </c>
      <c r="C852">
        <f>Specification!$G$29</f>
        <v>164.943378</v>
      </c>
      <c r="D852">
        <f>0.5*Specification!$K$4*Track!B852^2*Specification!$K$3*Specification!$K$2</f>
        <v>93.159842569492653</v>
      </c>
      <c r="E852">
        <v>3</v>
      </c>
      <c r="F852">
        <f>Specification!$C$23*9.81*SIN((E852*PI()/180))</f>
        <v>287.74898045237813</v>
      </c>
      <c r="G852" s="2">
        <f>IF(J852=1,VLOOKUP(K852,RPM!$E$2:$H$62,3,FALSE)-F852-E852-D852,IF(J852=2,VLOOKUP(K852,RPM!$H$2:$K$62,3,FALSE)-F852-E852-D852,IF(J852=3,VLOOKUP(K852,RPM!$K$2:$N$62,3,FALSE)-F852-E852-D852)))</f>
        <v>239.00220060017642</v>
      </c>
      <c r="H852" s="2">
        <f>IF(J852=1,Specification!$I$14,IF(J852=2,Specification!$I$15,IF(J852=3,Specification!$I$16)))</f>
        <v>578.8367922628039</v>
      </c>
      <c r="I852">
        <v>0</v>
      </c>
      <c r="J852">
        <v>3</v>
      </c>
      <c r="K852">
        <f>IF(J852=1,VLOOKUP(B852,RPM!$F$2:$H$62,3,TRUE),IF(J852=2,VLOOKUP(B852,RPM!$I$2:$K$62,3,TRUE),IF(J852=3,VLOOKUP(B852,RPM!$L$2:$N$62,3,TRUE))))</f>
        <v>4200</v>
      </c>
      <c r="L852">
        <f t="shared" si="123"/>
        <v>81.80226642846803</v>
      </c>
      <c r="M852">
        <f t="shared" si="124"/>
        <v>0.10478361370300651</v>
      </c>
      <c r="N852">
        <f>VLOOKUP(K852,RPM!$A$2:$D$62,4,FALSE)</f>
        <v>18.835642857142858</v>
      </c>
      <c r="O852">
        <f>VLOOKUP(K852,RPM!$A$2:$D$62,3,FALSE)</f>
        <v>11.1</v>
      </c>
      <c r="P852">
        <f t="shared" si="125"/>
        <v>14.045738878571429</v>
      </c>
      <c r="Q852" cm="1">
        <f t="array" ref="Q852">_xlfn.XLOOKUP(O852,BSFC!$A$2:$A$24,_xlfn.XLOOKUP(K852,BSFC!$B$2:$O$2,BSFC!$B$2:$O$24,,-1),,-1)</f>
        <v>340</v>
      </c>
      <c r="R852">
        <f t="shared" si="126"/>
        <v>1.3265420051984127</v>
      </c>
      <c r="S852">
        <f t="shared" si="128"/>
        <v>2.9092058376105768E-4</v>
      </c>
      <c r="T852">
        <f t="shared" si="129"/>
        <v>9.8912998478759617E-2</v>
      </c>
      <c r="U852">
        <f t="shared" si="130"/>
        <v>116.37476032496372</v>
      </c>
    </row>
    <row r="853" spans="1:21">
      <c r="A853">
        <f t="shared" si="127"/>
        <v>852</v>
      </c>
      <c r="B853">
        <f t="shared" si="122"/>
        <v>13.411199999999999</v>
      </c>
      <c r="C853">
        <f>Specification!$G$29</f>
        <v>164.943378</v>
      </c>
      <c r="D853">
        <f>0.5*Specification!$K$4*Track!B853^2*Specification!$K$3*Specification!$K$2</f>
        <v>93.159842569492653</v>
      </c>
      <c r="E853">
        <v>4</v>
      </c>
      <c r="F853">
        <f>Specification!$C$23*9.81*SIN((E853*PI()/180))</f>
        <v>383.52894722414453</v>
      </c>
      <c r="G853" s="2">
        <f>IF(J853=1,VLOOKUP(K853,RPM!$E$2:$H$62,3,FALSE)-F853-E853-D853,IF(J853=2,VLOOKUP(K853,RPM!$H$2:$K$62,3,FALSE)-F853-E853-D853,IF(J853=3,VLOOKUP(K853,RPM!$K$2:$N$62,3,FALSE)-F853-E853-D853)))</f>
        <v>142.22223382841003</v>
      </c>
      <c r="H853" s="2">
        <f>IF(J853=1,Specification!$I$14,IF(J853=2,Specification!$I$15,IF(J853=3,Specification!$I$16)))</f>
        <v>578.8367922628039</v>
      </c>
      <c r="I853">
        <v>0</v>
      </c>
      <c r="J853">
        <v>3</v>
      </c>
      <c r="K853">
        <f>IF(J853=1,VLOOKUP(B853,RPM!$F$2:$H$62,3,TRUE),IF(J853=2,VLOOKUP(B853,RPM!$I$2:$K$62,3,TRUE),IF(J853=3,VLOOKUP(B853,RPM!$L$2:$N$62,3,TRUE))))</f>
        <v>4200</v>
      </c>
      <c r="L853">
        <f t="shared" si="123"/>
        <v>81.876830971536506</v>
      </c>
      <c r="M853">
        <f t="shared" si="124"/>
        <v>0.17471042564651693</v>
      </c>
      <c r="N853">
        <f>VLOOKUP(K853,RPM!$A$2:$D$62,4,FALSE)</f>
        <v>18.835642857142858</v>
      </c>
      <c r="O853">
        <f>VLOOKUP(K853,RPM!$A$2:$D$62,3,FALSE)</f>
        <v>11.1</v>
      </c>
      <c r="P853">
        <f t="shared" si="125"/>
        <v>14.045738878571429</v>
      </c>
      <c r="Q853" cm="1">
        <f t="array" ref="Q853">_xlfn.XLOOKUP(O853,BSFC!$A$2:$A$24,_xlfn.XLOOKUP(K853,BSFC!$B$2:$O$2,BSFC!$B$2:$O$24,,-1),,-1)</f>
        <v>340</v>
      </c>
      <c r="R853">
        <f t="shared" si="126"/>
        <v>1.3265420051984127</v>
      </c>
      <c r="S853">
        <f t="shared" si="128"/>
        <v>2.9092058376105768E-4</v>
      </c>
      <c r="T853">
        <f t="shared" si="129"/>
        <v>9.8912998478759617E-2</v>
      </c>
      <c r="U853">
        <f t="shared" si="130"/>
        <v>116.47367332344248</v>
      </c>
    </row>
    <row r="854" spans="1:21">
      <c r="A854">
        <f t="shared" si="127"/>
        <v>853</v>
      </c>
      <c r="B854">
        <f t="shared" si="122"/>
        <v>13.411199999999999</v>
      </c>
      <c r="C854">
        <f>Specification!$G$29</f>
        <v>164.943378</v>
      </c>
      <c r="D854">
        <f>0.5*Specification!$K$4*Track!B854^2*Specification!$K$3*Specification!$K$2</f>
        <v>93.159842569492653</v>
      </c>
      <c r="E854">
        <v>5</v>
      </c>
      <c r="F854">
        <f>Specification!$C$23*9.81*SIN((E854*PI()/180))</f>
        <v>479.192087363258</v>
      </c>
      <c r="G854" s="2">
        <f>IF(J854=1,VLOOKUP(K854,RPM!$E$2:$H$62,3,FALSE)-F854-E854-D854,IF(J854=2,VLOOKUP(K854,RPM!$H$2:$K$62,3,FALSE)-F854-E854-D854,IF(J854=3,VLOOKUP(K854,RPM!$K$2:$N$62,3,FALSE)-F854-E854-D854)))</f>
        <v>45.559093689296546</v>
      </c>
      <c r="H854" s="2">
        <f>IF(J854=1,Specification!$I$14,IF(J854=2,Specification!$I$15,IF(J854=3,Specification!$I$16)))</f>
        <v>578.8367922628039</v>
      </c>
      <c r="I854">
        <f t="shared" ref="I854:I881" si="131">G854/H854</f>
        <v>7.8708012860059823E-2</v>
      </c>
      <c r="J854">
        <v>3</v>
      </c>
      <c r="K854">
        <f>IF(J854=1,VLOOKUP(B854,RPM!$F$2:$H$62,3,TRUE),IF(J854=2,VLOOKUP(B854,RPM!$I$2:$K$62,3,TRUE),IF(J854=3,VLOOKUP(B854,RPM!$L$2:$N$62,3,TRUE))))</f>
        <v>4200</v>
      </c>
      <c r="L854">
        <f t="shared" si="123"/>
        <v>81.876830971536506</v>
      </c>
      <c r="M854">
        <f t="shared" si="124"/>
        <v>0.26219908917244095</v>
      </c>
      <c r="N854">
        <f>VLOOKUP(K854,RPM!$A$2:$D$62,4,FALSE)</f>
        <v>18.835642857142858</v>
      </c>
      <c r="O854">
        <f>VLOOKUP(K854,RPM!$A$2:$D$62,3,FALSE)</f>
        <v>11.1</v>
      </c>
      <c r="P854">
        <f t="shared" si="125"/>
        <v>14.045738878571429</v>
      </c>
      <c r="Q854" cm="1">
        <f t="array" ref="Q854">_xlfn.XLOOKUP(O854,BSFC!$A$2:$A$24,_xlfn.XLOOKUP(K854,BSFC!$B$2:$O$2,BSFC!$B$2:$O$24,,-1),,-1)</f>
        <v>340</v>
      </c>
      <c r="R854">
        <f t="shared" si="126"/>
        <v>1.3265420051984127</v>
      </c>
      <c r="S854">
        <f t="shared" si="128"/>
        <v>0</v>
      </c>
      <c r="T854">
        <f t="shared" si="129"/>
        <v>0</v>
      </c>
      <c r="U854">
        <f t="shared" si="130"/>
        <v>116.47367332344248</v>
      </c>
    </row>
    <row r="855" spans="1:21">
      <c r="A855">
        <f t="shared" si="127"/>
        <v>854</v>
      </c>
      <c r="B855">
        <f t="shared" si="122"/>
        <v>13.411199999999999</v>
      </c>
      <c r="C855">
        <f>Specification!$G$29</f>
        <v>164.943378</v>
      </c>
      <c r="D855">
        <f>0.5*Specification!$K$4*Track!B855^2*Specification!$K$3*Specification!$K$2</f>
        <v>93.159842569492653</v>
      </c>
      <c r="E855">
        <v>6</v>
      </c>
      <c r="F855">
        <f>Specification!$C$23*9.81*SIN((E855*PI()/180))</f>
        <v>574.70926095052266</v>
      </c>
      <c r="G855" s="2">
        <f>IF(J855=1,VLOOKUP(K855,RPM!$E$2:$H$62,3,FALSE)-F855-E855-D855,IF(J855=2,VLOOKUP(K855,RPM!$H$2:$K$62,3,FALSE)-F855-E855-D855,IF(J855=3,VLOOKUP(K855,RPM!$K$2:$N$62,3,FALSE)-F855-E855-D855)))</f>
        <v>-50.958079897968119</v>
      </c>
      <c r="H855" s="2">
        <f>IF(J855=1,Specification!$I$14,IF(J855=2,Specification!$I$15,IF(J855=3,Specification!$I$16)))</f>
        <v>578.8367922628039</v>
      </c>
      <c r="I855">
        <f t="shared" si="131"/>
        <v>-8.8035315963177568E-2</v>
      </c>
      <c r="J855">
        <v>3</v>
      </c>
      <c r="K855">
        <f>IF(J855=1,VLOOKUP(B855,RPM!$F$2:$H$62,3,TRUE),IF(J855=2,VLOOKUP(B855,RPM!$I$2:$K$62,3,TRUE),IF(J855=3,VLOOKUP(B855,RPM!$L$2:$N$62,3,TRUE))))</f>
        <v>4200</v>
      </c>
      <c r="L855">
        <f t="shared" si="123"/>
        <v>81.951413771909699</v>
      </c>
      <c r="M855">
        <f t="shared" si="124"/>
        <v>0.36730332443811742</v>
      </c>
      <c r="N855">
        <f>VLOOKUP(K855,RPM!$A$2:$D$62,4,FALSE)</f>
        <v>18.835642857142858</v>
      </c>
      <c r="O855">
        <f>VLOOKUP(K855,RPM!$A$2:$D$62,3,FALSE)</f>
        <v>11.1</v>
      </c>
      <c r="P855">
        <f t="shared" si="125"/>
        <v>14.045738878571429</v>
      </c>
      <c r="Q855" cm="1">
        <f t="array" ref="Q855">_xlfn.XLOOKUP(O855,BSFC!$A$2:$A$24,_xlfn.XLOOKUP(K855,BSFC!$B$2:$O$2,BSFC!$B$2:$O$24,,-1),,-1)</f>
        <v>340</v>
      </c>
      <c r="R855">
        <f t="shared" si="126"/>
        <v>1.3265420051984127</v>
      </c>
      <c r="S855">
        <f t="shared" si="128"/>
        <v>2.9099181635402452E-4</v>
      </c>
      <c r="T855">
        <f t="shared" si="129"/>
        <v>9.8937217560368343E-2</v>
      </c>
      <c r="U855">
        <f t="shared" si="130"/>
        <v>116.57261054100285</v>
      </c>
    </row>
    <row r="856" spans="1:21">
      <c r="A856">
        <f t="shared" si="127"/>
        <v>855</v>
      </c>
      <c r="B856">
        <f t="shared" si="122"/>
        <v>13.404634079603726</v>
      </c>
      <c r="C856">
        <f>Specification!$G$29</f>
        <v>164.943378</v>
      </c>
      <c r="D856">
        <f>0.5*Specification!$K$4*Track!B856^2*Specification!$K$3*Specification!$K$2</f>
        <v>93.068645603407305</v>
      </c>
      <c r="E856">
        <v>7</v>
      </c>
      <c r="F856">
        <f>Specification!$C$23*9.81*SIN((E856*PI()/180))</f>
        <v>670.05137252956831</v>
      </c>
      <c r="G856" s="2">
        <f>IF(J856=1,VLOOKUP(K856,RPM!$E$2:$H$62,3,FALSE)-F856-E856-D856,IF(J856=2,VLOOKUP(K856,RPM!$H$2:$K$62,3,FALSE)-F856-E856-D856,IF(J856=3,VLOOKUP(K856,RPM!$K$2:$N$62,3,FALSE)-F856-E856-D856)))</f>
        <v>-147.20899451092842</v>
      </c>
      <c r="H856" s="2">
        <f>IF(J856=1,Specification!$I$14,IF(J856=2,Specification!$I$15,IF(J856=3,Specification!$I$16)))</f>
        <v>578.8367922628039</v>
      </c>
      <c r="I856">
        <f t="shared" si="131"/>
        <v>-0.25431865506588686</v>
      </c>
      <c r="J856">
        <v>3</v>
      </c>
      <c r="K856">
        <f>IF(J856=1,VLOOKUP(B856,RPM!$F$2:$H$62,3,TRUE),IF(J856=2,VLOOKUP(B856,RPM!$I$2:$K$62,3,TRUE),IF(J856=3,VLOOKUP(B856,RPM!$L$2:$N$62,3,TRUE))))</f>
        <v>4200</v>
      </c>
      <c r="L856">
        <f t="shared" si="123"/>
        <v>82.026067707235399</v>
      </c>
      <c r="M856">
        <f t="shared" si="124"/>
        <v>0.49008788534102199</v>
      </c>
      <c r="N856">
        <f>VLOOKUP(K856,RPM!$A$2:$D$62,4,FALSE)</f>
        <v>18.835642857142858</v>
      </c>
      <c r="O856">
        <f>VLOOKUP(K856,RPM!$A$2:$D$62,3,FALSE)</f>
        <v>11.1</v>
      </c>
      <c r="P856">
        <f t="shared" si="125"/>
        <v>14.045738878571429</v>
      </c>
      <c r="Q856" cm="1">
        <f t="array" ref="Q856">_xlfn.XLOOKUP(O856,BSFC!$A$2:$A$24,_xlfn.XLOOKUP(K856,BSFC!$B$2:$O$2,BSFC!$B$2:$O$24,,-1),,-1)</f>
        <v>340</v>
      </c>
      <c r="R856">
        <f t="shared" si="126"/>
        <v>1.3265420051984127</v>
      </c>
      <c r="S856">
        <f t="shared" si="128"/>
        <v>2.9126935606736947E-4</v>
      </c>
      <c r="T856">
        <f t="shared" si="129"/>
        <v>9.9031581062905619E-2</v>
      </c>
      <c r="U856">
        <f t="shared" si="130"/>
        <v>116.67164212206575</v>
      </c>
    </row>
    <row r="857" spans="1:21">
      <c r="A857">
        <f t="shared" si="127"/>
        <v>856</v>
      </c>
      <c r="B857">
        <f t="shared" si="122"/>
        <v>13.385648191176319</v>
      </c>
      <c r="C857">
        <f>Specification!$G$29</f>
        <v>164.943378</v>
      </c>
      <c r="D857">
        <f>0.5*Specification!$K$4*Track!B857^2*Specification!$K$3*Specification!$K$2</f>
        <v>92.805193493226767</v>
      </c>
      <c r="E857">
        <v>8</v>
      </c>
      <c r="F857">
        <f>Specification!$C$23*9.81*SIN((E857*PI()/180))</f>
        <v>765.1893799696079</v>
      </c>
      <c r="G857" s="2">
        <f>IF(J857=1,VLOOKUP(K857,RPM!$E$2:$H$62,3,FALSE)-F857-E857-D857,IF(J857=2,VLOOKUP(K857,RPM!$H$2:$K$62,3,FALSE)-F857-E857-D857,IF(J857=3,VLOOKUP(K857,RPM!$K$2:$N$62,3,FALSE)-F857-E857-D857)))</f>
        <v>-243.08354984078747</v>
      </c>
      <c r="H857" s="2">
        <f>IF(J857=1,Specification!$I$14,IF(J857=2,Specification!$I$15,IF(J857=3,Specification!$I$16)))</f>
        <v>578.8367922628039</v>
      </c>
      <c r="I857">
        <f t="shared" si="131"/>
        <v>-0.41995179485830353</v>
      </c>
      <c r="J857">
        <v>3</v>
      </c>
      <c r="K857">
        <f>IF(J857=1,VLOOKUP(B857,RPM!$F$2:$H$62,3,TRUE),IF(J857=2,VLOOKUP(B857,RPM!$I$2:$K$62,3,TRUE),IF(J857=3,VLOOKUP(B857,RPM!$L$2:$N$62,3,TRUE))))</f>
        <v>4200</v>
      </c>
      <c r="L857">
        <f t="shared" si="123"/>
        <v>82.100862341061713</v>
      </c>
      <c r="M857">
        <f t="shared" si="124"/>
        <v>0.63062872004341342</v>
      </c>
      <c r="N857">
        <f>VLOOKUP(K857,RPM!$A$2:$D$62,4,FALSE)</f>
        <v>18.835642857142858</v>
      </c>
      <c r="O857">
        <f>VLOOKUP(K857,RPM!$A$2:$D$62,3,FALSE)</f>
        <v>11.1</v>
      </c>
      <c r="P857">
        <f t="shared" si="125"/>
        <v>14.045738878571429</v>
      </c>
      <c r="Q857" cm="1">
        <f t="array" ref="Q857">_xlfn.XLOOKUP(O857,BSFC!$A$2:$A$24,_xlfn.XLOOKUP(K857,BSFC!$B$2:$O$2,BSFC!$B$2:$O$24,,-1),,-1)</f>
        <v>340</v>
      </c>
      <c r="R857">
        <f t="shared" si="126"/>
        <v>1.3265420051984127</v>
      </c>
      <c r="S857">
        <f t="shared" si="128"/>
        <v>2.918183045118843E-4</v>
      </c>
      <c r="T857">
        <f t="shared" si="129"/>
        <v>9.9218223534040667E-2</v>
      </c>
      <c r="U857">
        <f t="shared" si="130"/>
        <v>116.77086034559979</v>
      </c>
    </row>
    <row r="858" spans="1:21">
      <c r="A858">
        <f t="shared" si="127"/>
        <v>857</v>
      </c>
      <c r="B858">
        <f t="shared" si="122"/>
        <v>13.354238050455191</v>
      </c>
      <c r="C858">
        <f>Specification!$G$29</f>
        <v>164.943378</v>
      </c>
      <c r="D858">
        <f>0.5*Specification!$K$4*Track!B858^2*Specification!$K$3*Specification!$K$2</f>
        <v>92.370159789148417</v>
      </c>
      <c r="E858">
        <v>8</v>
      </c>
      <c r="F858">
        <f>Specification!$C$23*9.81*SIN((E858*PI()/180))</f>
        <v>765.1893799696079</v>
      </c>
      <c r="G858" s="2">
        <f>IF(J858=1,VLOOKUP(K858,RPM!$E$2:$H$62,3,FALSE)-F858-E858-D858,IF(J858=2,VLOOKUP(K858,RPM!$H$2:$K$62,3,FALSE)-F858-E858-D858,IF(J858=3,VLOOKUP(K858,RPM!$K$2:$N$62,3,FALSE)-F858-E858-D858)))</f>
        <v>-242.64851613670913</v>
      </c>
      <c r="H858" s="2">
        <f>IF(J858=1,Specification!$I$14,IF(J858=2,Specification!$I$15,IF(J858=3,Specification!$I$16)))</f>
        <v>578.8367922628039</v>
      </c>
      <c r="I858">
        <f t="shared" si="131"/>
        <v>-0.41920022946043428</v>
      </c>
      <c r="J858">
        <v>3</v>
      </c>
      <c r="K858">
        <f>IF(J858=1,VLOOKUP(B858,RPM!$F$2:$H$62,3,TRUE),IF(J858=2,VLOOKUP(B858,RPM!$I$2:$K$62,3,TRUE),IF(J858=3,VLOOKUP(B858,RPM!$L$2:$N$62,3,TRUE))))</f>
        <v>4200</v>
      </c>
      <c r="L858">
        <f t="shared" si="123"/>
        <v>82.175833154027629</v>
      </c>
      <c r="M858">
        <f t="shared" si="124"/>
        <v>0.77116955474580484</v>
      </c>
      <c r="N858">
        <f>VLOOKUP(K858,RPM!$A$2:$D$62,4,FALSE)</f>
        <v>18.835642857142858</v>
      </c>
      <c r="O858">
        <f>VLOOKUP(K858,RPM!$A$2:$D$62,3,FALSE)</f>
        <v>11.1</v>
      </c>
      <c r="P858">
        <f t="shared" si="125"/>
        <v>14.045738878571429</v>
      </c>
      <c r="Q858" cm="1">
        <f t="array" ref="Q858">_xlfn.XLOOKUP(O858,BSFC!$A$2:$A$24,_xlfn.XLOOKUP(K858,BSFC!$B$2:$O$2,BSFC!$B$2:$O$24,,-1),,-1)</f>
        <v>340</v>
      </c>
      <c r="R858">
        <f t="shared" si="126"/>
        <v>1.3265420051984127</v>
      </c>
      <c r="S858">
        <f t="shared" si="128"/>
        <v>2.9250568400929601E-4</v>
      </c>
      <c r="T858">
        <f t="shared" si="129"/>
        <v>9.945193256316065E-2</v>
      </c>
      <c r="U858">
        <f t="shared" si="130"/>
        <v>116.87031227816294</v>
      </c>
    </row>
    <row r="859" spans="1:21">
      <c r="A859">
        <f t="shared" si="127"/>
        <v>858</v>
      </c>
      <c r="B859">
        <f t="shared" si="122"/>
        <v>13.322810268457042</v>
      </c>
      <c r="C859">
        <f>Specification!$G$29</f>
        <v>164.943378</v>
      </c>
      <c r="D859">
        <f>0.5*Specification!$K$4*Track!B859^2*Specification!$K$3*Specification!$K$2</f>
        <v>91.935904641758952</v>
      </c>
      <c r="E859">
        <v>8</v>
      </c>
      <c r="F859">
        <f>Specification!$C$23*9.81*SIN((E859*PI()/180))</f>
        <v>765.1893799696079</v>
      </c>
      <c r="G859" s="2">
        <f>IF(J859=1,VLOOKUP(K859,RPM!$E$2:$H$62,3,FALSE)-F859-E859-D859,IF(J859=2,VLOOKUP(K859,RPM!$H$2:$K$62,3,FALSE)-F859-E859-D859,IF(J859=3,VLOOKUP(K859,RPM!$K$2:$N$62,3,FALSE)-F859-E859-D859)))</f>
        <v>-242.21426098931965</v>
      </c>
      <c r="H859" s="2">
        <f>IF(J859=1,Specification!$I$14,IF(J859=2,Specification!$I$15,IF(J859=3,Specification!$I$16)))</f>
        <v>578.8367922628039</v>
      </c>
      <c r="I859">
        <f t="shared" si="131"/>
        <v>-0.41845000909919589</v>
      </c>
      <c r="J859">
        <v>3</v>
      </c>
      <c r="K859">
        <f>IF(J859=1,VLOOKUP(B859,RPM!$F$2:$H$62,3,TRUE),IF(J859=2,VLOOKUP(B859,RPM!$I$2:$K$62,3,TRUE),IF(J859=3,VLOOKUP(B859,RPM!$L$2:$N$62,3,TRUE))))</f>
        <v>4200</v>
      </c>
      <c r="L859">
        <f t="shared" si="123"/>
        <v>82.250981078337475</v>
      </c>
      <c r="M859">
        <f t="shared" si="124"/>
        <v>0.91171038944819627</v>
      </c>
      <c r="N859">
        <f>VLOOKUP(K859,RPM!$A$2:$D$62,4,FALSE)</f>
        <v>18.835642857142858</v>
      </c>
      <c r="O859">
        <f>VLOOKUP(K859,RPM!$A$2:$D$62,3,FALSE)</f>
        <v>11.1</v>
      </c>
      <c r="P859">
        <f t="shared" si="125"/>
        <v>14.045738878571429</v>
      </c>
      <c r="Q859" cm="1">
        <f t="array" ref="Q859">_xlfn.XLOOKUP(O859,BSFC!$A$2:$A$24,_xlfn.XLOOKUP(K859,BSFC!$B$2:$O$2,BSFC!$B$2:$O$24,,-1),,-1)</f>
        <v>340</v>
      </c>
      <c r="R859">
        <f t="shared" si="126"/>
        <v>1.3265420051984127</v>
      </c>
      <c r="S859">
        <f t="shared" si="128"/>
        <v>2.9319670058965136E-4</v>
      </c>
      <c r="T859">
        <f t="shared" si="129"/>
        <v>9.9686878200481457E-2</v>
      </c>
      <c r="U859">
        <f t="shared" si="130"/>
        <v>116.96999915636343</v>
      </c>
    </row>
    <row r="860" spans="1:21">
      <c r="A860">
        <f t="shared" si="127"/>
        <v>859</v>
      </c>
      <c r="B860">
        <f t="shared" si="122"/>
        <v>13.291364618845803</v>
      </c>
      <c r="C860">
        <f>Specification!$G$29</f>
        <v>164.943378</v>
      </c>
      <c r="D860">
        <f>0.5*Specification!$K$4*Track!B860^2*Specification!$K$3*Specification!$K$2</f>
        <v>91.502426657716867</v>
      </c>
      <c r="E860">
        <v>8</v>
      </c>
      <c r="F860">
        <f>Specification!$C$23*9.81*SIN((E860*PI()/180))</f>
        <v>765.1893799696079</v>
      </c>
      <c r="G860" s="2">
        <f>IF(J860=1,VLOOKUP(K860,RPM!$E$2:$H$62,3,FALSE)-F860-E860-D860,IF(J860=2,VLOOKUP(K860,RPM!$H$2:$K$62,3,FALSE)-F860-E860-D860,IF(J860=3,VLOOKUP(K860,RPM!$K$2:$N$62,3,FALSE)-F860-E860-D860)))</f>
        <v>-243.83388459928557</v>
      </c>
      <c r="H860" s="2">
        <f>IF(J860=1,Specification!$I$14,IF(J860=2,Specification!$I$15,IF(J860=3,Specification!$I$16)))</f>
        <v>578.8367922628039</v>
      </c>
      <c r="I860">
        <f t="shared" si="131"/>
        <v>-0.4212480752062836</v>
      </c>
      <c r="J860">
        <v>3</v>
      </c>
      <c r="K860">
        <f>IF(J860=1,VLOOKUP(B860,RPM!$F$2:$H$62,3,TRUE),IF(J860=2,VLOOKUP(B860,RPM!$I$2:$K$62,3,TRUE),IF(J860=3,VLOOKUP(B860,RPM!$L$2:$N$62,3,TRUE))))</f>
        <v>4100</v>
      </c>
      <c r="L860">
        <f t="shared" si="123"/>
        <v>82.326307813714664</v>
      </c>
      <c r="M860">
        <f t="shared" si="124"/>
        <v>1.0522512241505877</v>
      </c>
      <c r="N860">
        <f>VLOOKUP(K860,RPM!$A$2:$D$62,4,FALSE)</f>
        <v>18.773560975609758</v>
      </c>
      <c r="O860">
        <f>VLOOKUP(K860,RPM!$A$2:$D$62,3,FALSE)</f>
        <v>10.8</v>
      </c>
      <c r="P860">
        <f t="shared" si="125"/>
        <v>13.999444419512198</v>
      </c>
      <c r="Q860" cm="1">
        <f t="array" ref="Q860">_xlfn.XLOOKUP(O860,BSFC!$A$2:$A$24,_xlfn.XLOOKUP(K860,BSFC!$B$2:$O$2,BSFC!$B$2:$O$24,,-1),,-1)</f>
        <v>360</v>
      </c>
      <c r="R860">
        <f t="shared" si="126"/>
        <v>1.3999444419512199</v>
      </c>
      <c r="S860">
        <f t="shared" si="128"/>
        <v>2.929256792267388E-4</v>
      </c>
      <c r="T860">
        <f t="shared" si="129"/>
        <v>0.10545324452162597</v>
      </c>
      <c r="U860">
        <f t="shared" si="130"/>
        <v>117.07545240088506</v>
      </c>
    </row>
    <row r="861" spans="1:21">
      <c r="A861">
        <f t="shared" si="127"/>
        <v>860</v>
      </c>
      <c r="B861">
        <f t="shared" si="122"/>
        <v>13.259633376556588</v>
      </c>
      <c r="C861">
        <f>Specification!$G$29</f>
        <v>164.943378</v>
      </c>
      <c r="D861">
        <f>0.5*Specification!$K$4*Track!B861^2*Specification!$K$3*Specification!$K$2</f>
        <v>91.06605011941754</v>
      </c>
      <c r="E861">
        <v>8</v>
      </c>
      <c r="F861">
        <f>Specification!$C$23*9.81*SIN((E861*PI()/180))</f>
        <v>765.1893799696079</v>
      </c>
      <c r="G861" s="2">
        <f>IF(J861=1,VLOOKUP(K861,RPM!$E$2:$H$62,3,FALSE)-F861-E861-D861,IF(J861=2,VLOOKUP(K861,RPM!$H$2:$K$62,3,FALSE)-F861-E861-D861,IF(J861=3,VLOOKUP(K861,RPM!$K$2:$N$62,3,FALSE)-F861-E861-D861)))</f>
        <v>-243.39750806098624</v>
      </c>
      <c r="H861" s="2">
        <f>IF(J861=1,Specification!$I$14,IF(J861=2,Specification!$I$15,IF(J861=3,Specification!$I$16)))</f>
        <v>578.8367922628039</v>
      </c>
      <c r="I861">
        <f t="shared" si="131"/>
        <v>-0.42049418992440052</v>
      </c>
      <c r="J861">
        <v>3</v>
      </c>
      <c r="K861">
        <f>IF(J861=1,VLOOKUP(B861,RPM!$F$2:$H$62,3,TRUE),IF(J861=2,VLOOKUP(B861,RPM!$I$2:$K$62,3,TRUE),IF(J861=3,VLOOKUP(B861,RPM!$L$2:$N$62,3,TRUE))))</f>
        <v>4100</v>
      </c>
      <c r="L861">
        <f t="shared" si="123"/>
        <v>82.401815081775766</v>
      </c>
      <c r="M861">
        <f t="shared" si="124"/>
        <v>1.1927920588529792</v>
      </c>
      <c r="N861">
        <f>VLOOKUP(K861,RPM!$A$2:$D$62,4,FALSE)</f>
        <v>18.773560975609758</v>
      </c>
      <c r="O861">
        <f>VLOOKUP(K861,RPM!$A$2:$D$62,3,FALSE)</f>
        <v>10.8</v>
      </c>
      <c r="P861">
        <f t="shared" si="125"/>
        <v>13.999444419512198</v>
      </c>
      <c r="Q861" cm="1">
        <f t="array" ref="Q861">_xlfn.XLOOKUP(O861,BSFC!$A$2:$A$24,_xlfn.XLOOKUP(K861,BSFC!$B$2:$O$2,BSFC!$B$2:$O$24,,-1),,-1)</f>
        <v>360</v>
      </c>
      <c r="R861">
        <f t="shared" si="126"/>
        <v>1.3999444419512199</v>
      </c>
      <c r="S861">
        <f t="shared" si="128"/>
        <v>2.9362772291405801E-4</v>
      </c>
      <c r="T861">
        <f t="shared" si="129"/>
        <v>0.10570598024906089</v>
      </c>
      <c r="U861">
        <f t="shared" si="130"/>
        <v>117.18115838113411</v>
      </c>
    </row>
    <row r="862" spans="1:21">
      <c r="A862">
        <f t="shared" si="127"/>
        <v>861</v>
      </c>
      <c r="B862">
        <f t="shared" si="122"/>
        <v>13.227883009039832</v>
      </c>
      <c r="C862">
        <f>Specification!$G$29</f>
        <v>164.943378</v>
      </c>
      <c r="D862">
        <f>0.5*Specification!$K$4*Track!B862^2*Specification!$K$3*Specification!$K$2</f>
        <v>90.630454541006102</v>
      </c>
      <c r="E862">
        <v>8</v>
      </c>
      <c r="F862">
        <f>Specification!$C$23*9.81*SIN((E862*PI()/180))</f>
        <v>765.1893799696079</v>
      </c>
      <c r="G862" s="2">
        <f>IF(J862=1,VLOOKUP(K862,RPM!$E$2:$H$62,3,FALSE)-F862-E862-D862,IF(J862=2,VLOOKUP(K862,RPM!$H$2:$K$62,3,FALSE)-F862-E862-D862,IF(J862=3,VLOOKUP(K862,RPM!$K$2:$N$62,3,FALSE)-F862-E862-D862)))</f>
        <v>-242.9619124825748</v>
      </c>
      <c r="H862" s="2">
        <f>IF(J862=1,Specification!$I$14,IF(J862=2,Specification!$I$15,IF(J862=3,Specification!$I$16)))</f>
        <v>578.8367922628039</v>
      </c>
      <c r="I862">
        <f t="shared" si="131"/>
        <v>-0.41974165383092144</v>
      </c>
      <c r="J862">
        <v>3</v>
      </c>
      <c r="K862">
        <f>IF(J862=1,VLOOKUP(B862,RPM!$F$2:$H$62,3,TRUE),IF(J862=2,VLOOKUP(B862,RPM!$I$2:$K$62,3,TRUE),IF(J862=3,VLOOKUP(B862,RPM!$L$2:$N$62,3,TRUE))))</f>
        <v>4100</v>
      </c>
      <c r="L862">
        <f t="shared" si="123"/>
        <v>82.477503860203726</v>
      </c>
      <c r="M862">
        <f t="shared" si="124"/>
        <v>1.3333328935553708</v>
      </c>
      <c r="N862">
        <f>VLOOKUP(K862,RPM!$A$2:$D$62,4,FALSE)</f>
        <v>18.773560975609758</v>
      </c>
      <c r="O862">
        <f>VLOOKUP(K862,RPM!$A$2:$D$62,3,FALSE)</f>
        <v>10.8</v>
      </c>
      <c r="P862">
        <f t="shared" si="125"/>
        <v>13.999444419512198</v>
      </c>
      <c r="Q862" cm="1">
        <f t="array" ref="Q862">_xlfn.XLOOKUP(O862,BSFC!$A$2:$A$24,_xlfn.XLOOKUP(K862,BSFC!$B$2:$O$2,BSFC!$B$2:$O$24,,-1),,-1)</f>
        <v>360</v>
      </c>
      <c r="R862">
        <f t="shared" si="126"/>
        <v>1.3999444419512199</v>
      </c>
      <c r="S862">
        <f t="shared" si="128"/>
        <v>2.9433356855083269E-4</v>
      </c>
      <c r="T862">
        <f t="shared" si="129"/>
        <v>0.10596008467829977</v>
      </c>
      <c r="U862">
        <f t="shared" si="130"/>
        <v>117.28711846581241</v>
      </c>
    </row>
    <row r="863" spans="1:21">
      <c r="A863">
        <f t="shared" si="127"/>
        <v>862</v>
      </c>
      <c r="B863">
        <f t="shared" si="122"/>
        <v>13.19611327600604</v>
      </c>
      <c r="C863">
        <f>Specification!$G$29</f>
        <v>164.943378</v>
      </c>
      <c r="D863">
        <f>0.5*Specification!$K$4*Track!B863^2*Specification!$K$3*Specification!$K$2</f>
        <v>90.19563852484012</v>
      </c>
      <c r="E863">
        <v>8</v>
      </c>
      <c r="F863">
        <f>Specification!$C$23*9.81*SIN((E863*PI()/180))</f>
        <v>765.1893799696079</v>
      </c>
      <c r="G863" s="2">
        <f>IF(J863=1,VLOOKUP(K863,RPM!$E$2:$H$62,3,FALSE)-F863-E863-D863,IF(J863=2,VLOOKUP(K863,RPM!$H$2:$K$62,3,FALSE)-F863-E863-D863,IF(J863=3,VLOOKUP(K863,RPM!$K$2:$N$62,3,FALSE)-F863-E863-D863)))</f>
        <v>-242.52709646640884</v>
      </c>
      <c r="H863" s="2">
        <f>IF(J863=1,Specification!$I$14,IF(J863=2,Specification!$I$15,IF(J863=3,Specification!$I$16)))</f>
        <v>578.8367922628039</v>
      </c>
      <c r="I863">
        <f t="shared" si="131"/>
        <v>-0.41899046451127542</v>
      </c>
      <c r="J863">
        <v>3</v>
      </c>
      <c r="K863">
        <f>IF(J863=1,VLOOKUP(B863,RPM!$F$2:$H$62,3,TRUE),IF(J863=2,VLOOKUP(B863,RPM!$I$2:$K$62,3,TRUE),IF(J863=3,VLOOKUP(B863,RPM!$L$2:$N$62,3,TRUE))))</f>
        <v>4100</v>
      </c>
      <c r="L863">
        <f t="shared" si="123"/>
        <v>82.553375135933905</v>
      </c>
      <c r="M863">
        <f t="shared" si="124"/>
        <v>1.4738737282577623</v>
      </c>
      <c r="N863">
        <f>VLOOKUP(K863,RPM!$A$2:$D$62,4,FALSE)</f>
        <v>18.773560975609758</v>
      </c>
      <c r="O863">
        <f>VLOOKUP(K863,RPM!$A$2:$D$62,3,FALSE)</f>
        <v>10.8</v>
      </c>
      <c r="P863">
        <f t="shared" si="125"/>
        <v>13.999444419512198</v>
      </c>
      <c r="Q863" cm="1">
        <f t="array" ref="Q863">_xlfn.XLOOKUP(O863,BSFC!$A$2:$A$24,_xlfn.XLOOKUP(K863,BSFC!$B$2:$O$2,BSFC!$B$2:$O$24,,-1),,-1)</f>
        <v>360</v>
      </c>
      <c r="R863">
        <f t="shared" si="126"/>
        <v>1.3999444419512199</v>
      </c>
      <c r="S863">
        <f t="shared" si="128"/>
        <v>2.9504325211725859E-4</v>
      </c>
      <c r="T863">
        <f t="shared" si="129"/>
        <v>0.10621557076221309</v>
      </c>
      <c r="U863">
        <f t="shared" si="130"/>
        <v>117.39333403657463</v>
      </c>
    </row>
    <row r="864" spans="1:21">
      <c r="A864">
        <f t="shared" si="127"/>
        <v>863</v>
      </c>
      <c r="B864">
        <f t="shared" si="122"/>
        <v>13.16432393494479</v>
      </c>
      <c r="C864">
        <f>Specification!$G$29</f>
        <v>164.943378</v>
      </c>
      <c r="D864">
        <f>0.5*Specification!$K$4*Track!B864^2*Specification!$K$3*Specification!$K$2</f>
        <v>89.761600675778524</v>
      </c>
      <c r="E864">
        <v>8</v>
      </c>
      <c r="F864">
        <f>Specification!$C$23*9.81*SIN((E864*PI()/180))</f>
        <v>765.1893799696079</v>
      </c>
      <c r="G864" s="2">
        <f>IF(J864=1,VLOOKUP(K864,RPM!$E$2:$H$62,3,FALSE)-F864-E864-D864,IF(J864=2,VLOOKUP(K864,RPM!$H$2:$K$62,3,FALSE)-F864-E864-D864,IF(J864=3,VLOOKUP(K864,RPM!$K$2:$N$62,3,FALSE)-F864-E864-D864)))</f>
        <v>-242.09305861734725</v>
      </c>
      <c r="H864" s="2">
        <f>IF(J864=1,Specification!$I$14,IF(J864=2,Specification!$I$15,IF(J864=3,Specification!$I$16)))</f>
        <v>578.8367922628039</v>
      </c>
      <c r="I864">
        <f t="shared" si="131"/>
        <v>-0.41824061955521302</v>
      </c>
      <c r="J864">
        <v>3</v>
      </c>
      <c r="K864">
        <f>IF(J864=1,VLOOKUP(B864,RPM!$F$2:$H$62,3,TRUE),IF(J864=2,VLOOKUP(B864,RPM!$I$2:$K$62,3,TRUE),IF(J864=3,VLOOKUP(B864,RPM!$L$2:$N$62,3,TRUE))))</f>
        <v>4100</v>
      </c>
      <c r="L864">
        <f t="shared" si="123"/>
        <v>82.62942990527857</v>
      </c>
      <c r="M864">
        <f t="shared" si="124"/>
        <v>1.6144145629601538</v>
      </c>
      <c r="N864">
        <f>VLOOKUP(K864,RPM!$A$2:$D$62,4,FALSE)</f>
        <v>18.773560975609758</v>
      </c>
      <c r="O864">
        <f>VLOOKUP(K864,RPM!$A$2:$D$62,3,FALSE)</f>
        <v>10.8</v>
      </c>
      <c r="P864">
        <f t="shared" si="125"/>
        <v>13.999444419512198</v>
      </c>
      <c r="Q864" cm="1">
        <f t="array" ref="Q864">_xlfn.XLOOKUP(O864,BSFC!$A$2:$A$24,_xlfn.XLOOKUP(K864,BSFC!$B$2:$O$2,BSFC!$B$2:$O$24,,-1),,-1)</f>
        <v>360</v>
      </c>
      <c r="R864">
        <f t="shared" si="126"/>
        <v>1.3999444419512199</v>
      </c>
      <c r="S864">
        <f t="shared" si="128"/>
        <v>2.9575681007762861E-4</v>
      </c>
      <c r="T864">
        <f t="shared" si="129"/>
        <v>0.1064724516279463</v>
      </c>
      <c r="U864">
        <f t="shared" si="130"/>
        <v>117.49980648820258</v>
      </c>
    </row>
    <row r="865" spans="1:21">
      <c r="A865">
        <f t="shared" si="127"/>
        <v>864</v>
      </c>
      <c r="B865">
        <f t="shared" si="122"/>
        <v>13.132514741093948</v>
      </c>
      <c r="C865">
        <f>Specification!$G$29</f>
        <v>164.943378</v>
      </c>
      <c r="D865">
        <f>0.5*Specification!$K$4*Track!B865^2*Specification!$K$3*Specification!$K$2</f>
        <v>89.328339601177063</v>
      </c>
      <c r="E865">
        <v>8</v>
      </c>
      <c r="F865">
        <f>Specification!$C$23*9.81*SIN((E865*PI()/180))</f>
        <v>765.1893799696079</v>
      </c>
      <c r="G865" s="2">
        <f>IF(J865=1,VLOOKUP(K865,RPM!$E$2:$H$62,3,FALSE)-F865-E865-D865,IF(J865=2,VLOOKUP(K865,RPM!$H$2:$K$62,3,FALSE)-F865-E865-D865,IF(J865=3,VLOOKUP(K865,RPM!$K$2:$N$62,3,FALSE)-F865-E865-D865)))</f>
        <v>-241.65979754274576</v>
      </c>
      <c r="H865" s="2">
        <f>IF(J865=1,Specification!$I$14,IF(J865=2,Specification!$I$15,IF(J865=3,Specification!$I$16)))</f>
        <v>578.8367922628039</v>
      </c>
      <c r="I865">
        <f t="shared" si="131"/>
        <v>-0.4174921165567983</v>
      </c>
      <c r="J865">
        <v>3</v>
      </c>
      <c r="K865">
        <f>IF(J865=1,VLOOKUP(B865,RPM!$F$2:$H$62,3,TRUE),IF(J865=2,VLOOKUP(B865,RPM!$I$2:$K$62,3,TRUE),IF(J865=3,VLOOKUP(B865,RPM!$L$2:$N$62,3,TRUE))))</f>
        <v>4100</v>
      </c>
      <c r="L865">
        <f t="shared" si="123"/>
        <v>82.705669174053583</v>
      </c>
      <c r="M865">
        <f t="shared" si="124"/>
        <v>1.7549553976625454</v>
      </c>
      <c r="N865">
        <f>VLOOKUP(K865,RPM!$A$2:$D$62,4,FALSE)</f>
        <v>18.773560975609758</v>
      </c>
      <c r="O865">
        <f>VLOOKUP(K865,RPM!$A$2:$D$62,3,FALSE)</f>
        <v>10.8</v>
      </c>
      <c r="P865">
        <f t="shared" si="125"/>
        <v>13.999444419512198</v>
      </c>
      <c r="Q865" cm="1">
        <f t="array" ref="Q865">_xlfn.XLOOKUP(O865,BSFC!$A$2:$A$24,_xlfn.XLOOKUP(K865,BSFC!$B$2:$O$2,BSFC!$B$2:$O$24,,-1),,-1)</f>
        <v>360</v>
      </c>
      <c r="R865">
        <f t="shared" si="126"/>
        <v>1.3999444419512199</v>
      </c>
      <c r="S865">
        <f t="shared" si="128"/>
        <v>2.9647427938889859E-4</v>
      </c>
      <c r="T865">
        <f t="shared" si="129"/>
        <v>0.10673074058000349</v>
      </c>
      <c r="U865">
        <f t="shared" si="130"/>
        <v>117.60653722878259</v>
      </c>
    </row>
    <row r="866" spans="1:21">
      <c r="A866">
        <f t="shared" si="127"/>
        <v>865</v>
      </c>
      <c r="B866">
        <f t="shared" si="122"/>
        <v>13.100685447408324</v>
      </c>
      <c r="C866">
        <f>Specification!$G$29</f>
        <v>164.943378</v>
      </c>
      <c r="D866">
        <f>0.5*Specification!$K$4*Track!B866^2*Specification!$K$3*Specification!$K$2</f>
        <v>88.895853910883744</v>
      </c>
      <c r="E866">
        <v>8</v>
      </c>
      <c r="F866">
        <f>Specification!$C$23*9.81*SIN((E866*PI()/180))</f>
        <v>765.1893799696079</v>
      </c>
      <c r="G866" s="2">
        <f>IF(J866=1,VLOOKUP(K866,RPM!$E$2:$H$62,3,FALSE)-F866-E866-D866,IF(J866=2,VLOOKUP(K866,RPM!$H$2:$K$62,3,FALSE)-F866-E866-D866,IF(J866=3,VLOOKUP(K866,RPM!$K$2:$N$62,3,FALSE)-F866-E866-D866)))</f>
        <v>-241.22731185245246</v>
      </c>
      <c r="H866" s="2">
        <f>IF(J866=1,Specification!$I$14,IF(J866=2,Specification!$I$15,IF(J866=3,Specification!$I$16)))</f>
        <v>578.8367922628039</v>
      </c>
      <c r="I866">
        <f t="shared" si="131"/>
        <v>-0.41674495311440096</v>
      </c>
      <c r="J866">
        <v>3</v>
      </c>
      <c r="K866">
        <f>IF(J866=1,VLOOKUP(B866,RPM!$F$2:$H$62,3,TRUE),IF(J866=2,VLOOKUP(B866,RPM!$I$2:$K$62,3,TRUE),IF(J866=3,VLOOKUP(B866,RPM!$L$2:$N$62,3,TRUE))))</f>
        <v>4100</v>
      </c>
      <c r="L866">
        <f t="shared" si="123"/>
        <v>82.782093957707275</v>
      </c>
      <c r="M866">
        <f t="shared" si="124"/>
        <v>1.8954962323649369</v>
      </c>
      <c r="N866">
        <f>VLOOKUP(K866,RPM!$A$2:$D$62,4,FALSE)</f>
        <v>18.773560975609758</v>
      </c>
      <c r="O866">
        <f>VLOOKUP(K866,RPM!$A$2:$D$62,3,FALSE)</f>
        <v>10.8</v>
      </c>
      <c r="P866">
        <f t="shared" si="125"/>
        <v>13.999444419512198</v>
      </c>
      <c r="Q866" cm="1">
        <f t="array" ref="Q866">_xlfn.XLOOKUP(O866,BSFC!$A$2:$A$24,_xlfn.XLOOKUP(K866,BSFC!$B$2:$O$2,BSFC!$B$2:$O$24,,-1),,-1)</f>
        <v>360</v>
      </c>
      <c r="R866">
        <f t="shared" si="126"/>
        <v>1.3999444419512199</v>
      </c>
      <c r="S866">
        <f t="shared" si="128"/>
        <v>2.9719569750919763E-4</v>
      </c>
      <c r="T866">
        <f t="shared" si="129"/>
        <v>0.10699045110331115</v>
      </c>
      <c r="U866">
        <f t="shared" si="130"/>
        <v>117.7135276798859</v>
      </c>
    </row>
    <row r="867" spans="1:21">
      <c r="A867">
        <f t="shared" si="127"/>
        <v>866</v>
      </c>
      <c r="B867">
        <f t="shared" si="122"/>
        <v>13.068835804527787</v>
      </c>
      <c r="C867">
        <f>Specification!$G$29</f>
        <v>164.943378</v>
      </c>
      <c r="D867">
        <f>0.5*Specification!$K$4*Track!B867^2*Specification!$K$3*Specification!$K$2</f>
        <v>88.46414221723451</v>
      </c>
      <c r="E867">
        <v>8</v>
      </c>
      <c r="F867">
        <f>Specification!$C$23*9.81*SIN((E867*PI()/180))</f>
        <v>765.1893799696079</v>
      </c>
      <c r="G867" s="2">
        <f>IF(J867=1,VLOOKUP(K867,RPM!$E$2:$H$62,3,FALSE)-F867-E867-D867,IF(J867=2,VLOOKUP(K867,RPM!$H$2:$K$62,3,FALSE)-F867-E867-D867,IF(J867=3,VLOOKUP(K867,RPM!$K$2:$N$62,3,FALSE)-F867-E867-D867)))</f>
        <v>-240.79560015880321</v>
      </c>
      <c r="H867" s="2">
        <f>IF(J867=1,Specification!$I$14,IF(J867=2,Specification!$I$15,IF(J867=3,Specification!$I$16)))</f>
        <v>578.8367922628039</v>
      </c>
      <c r="I867">
        <f t="shared" si="131"/>
        <v>-0.41599912683068879</v>
      </c>
      <c r="J867">
        <v>3</v>
      </c>
      <c r="K867">
        <f>IF(J867=1,VLOOKUP(B867,RPM!$F$2:$H$62,3,TRUE),IF(J867=2,VLOOKUP(B867,RPM!$I$2:$K$62,3,TRUE),IF(J867=3,VLOOKUP(B867,RPM!$L$2:$N$62,3,TRUE))))</f>
        <v>4100</v>
      </c>
      <c r="L867">
        <f t="shared" si="123"/>
        <v>82.858705281451606</v>
      </c>
      <c r="M867">
        <f t="shared" si="124"/>
        <v>2.0360370670673285</v>
      </c>
      <c r="N867">
        <f>VLOOKUP(K867,RPM!$A$2:$D$62,4,FALSE)</f>
        <v>18.773560975609758</v>
      </c>
      <c r="O867">
        <f>VLOOKUP(K867,RPM!$A$2:$D$62,3,FALSE)</f>
        <v>10.8</v>
      </c>
      <c r="P867">
        <f t="shared" si="125"/>
        <v>13.999444419512198</v>
      </c>
      <c r="Q867" cm="1">
        <f t="array" ref="Q867">_xlfn.XLOOKUP(O867,BSFC!$A$2:$A$24,_xlfn.XLOOKUP(K867,BSFC!$B$2:$O$2,BSFC!$B$2:$O$24,,-1),,-1)</f>
        <v>360</v>
      </c>
      <c r="R867">
        <f t="shared" si="126"/>
        <v>1.3999444419512199</v>
      </c>
      <c r="S867">
        <f t="shared" si="128"/>
        <v>2.9792110240667009E-4</v>
      </c>
      <c r="T867">
        <f t="shared" si="129"/>
        <v>0.10725159686640123</v>
      </c>
      <c r="U867">
        <f t="shared" si="130"/>
        <v>117.8207792767523</v>
      </c>
    </row>
    <row r="868" spans="1:21">
      <c r="A868">
        <f t="shared" si="127"/>
        <v>867</v>
      </c>
      <c r="B868">
        <f t="shared" si="122"/>
        <v>13.036965560744804</v>
      </c>
      <c r="C868">
        <f>Specification!$G$29</f>
        <v>164.943378</v>
      </c>
      <c r="D868">
        <f>0.5*Specification!$K$4*Track!B868^2*Specification!$K$3*Specification!$K$2</f>
        <v>88.033203135048737</v>
      </c>
      <c r="E868">
        <v>7</v>
      </c>
      <c r="F868">
        <f>Specification!$C$23*9.81*SIN((E868*PI()/180))</f>
        <v>670.05137252956831</v>
      </c>
      <c r="G868" s="2">
        <f>IF(J868=1,VLOOKUP(K868,RPM!$E$2:$H$62,3,FALSE)-F868-E868-D868,IF(J868=2,VLOOKUP(K868,RPM!$H$2:$K$62,3,FALSE)-F868-E868-D868,IF(J868=3,VLOOKUP(K868,RPM!$K$2:$N$62,3,FALSE)-F868-E868-D868)))</f>
        <v>-144.22665363657785</v>
      </c>
      <c r="H868" s="2">
        <f>IF(J868=1,Specification!$I$14,IF(J868=2,Specification!$I$15,IF(J868=3,Specification!$I$16)))</f>
        <v>578.8367922628039</v>
      </c>
      <c r="I868">
        <f t="shared" si="131"/>
        <v>-0.24916635494568901</v>
      </c>
      <c r="J868">
        <v>3</v>
      </c>
      <c r="K868">
        <f>IF(J868=1,VLOOKUP(B868,RPM!$F$2:$H$62,3,TRUE),IF(J868=2,VLOOKUP(B868,RPM!$I$2:$K$62,3,TRUE),IF(J868=3,VLOOKUP(B868,RPM!$L$2:$N$62,3,TRUE))))</f>
        <v>4100</v>
      </c>
      <c r="L868">
        <f t="shared" si="123"/>
        <v>82.935466555072964</v>
      </c>
      <c r="M868">
        <f t="shared" si="124"/>
        <v>2.1588216279702332</v>
      </c>
      <c r="N868">
        <f>VLOOKUP(K868,RPM!$A$2:$D$62,4,FALSE)</f>
        <v>18.773560975609758</v>
      </c>
      <c r="O868">
        <f>VLOOKUP(K868,RPM!$A$2:$D$62,3,FALSE)</f>
        <v>10.8</v>
      </c>
      <c r="P868">
        <f t="shared" si="125"/>
        <v>13.999444419512198</v>
      </c>
      <c r="Q868" cm="1">
        <f t="array" ref="Q868">_xlfn.XLOOKUP(O868,BSFC!$A$2:$A$24,_xlfn.XLOOKUP(K868,BSFC!$B$2:$O$2,BSFC!$B$2:$O$24,,-1),,-1)</f>
        <v>360</v>
      </c>
      <c r="R868">
        <f t="shared" si="126"/>
        <v>1.3999444419512199</v>
      </c>
      <c r="S868">
        <f t="shared" si="128"/>
        <v>2.9850421767587982E-4</v>
      </c>
      <c r="T868">
        <f t="shared" si="129"/>
        <v>0.10746151836331673</v>
      </c>
      <c r="U868">
        <f t="shared" si="130"/>
        <v>117.92824079511563</v>
      </c>
    </row>
    <row r="869" spans="1:21">
      <c r="A869">
        <f t="shared" si="127"/>
        <v>868</v>
      </c>
      <c r="B869">
        <f t="shared" si="122"/>
        <v>13.017839233995582</v>
      </c>
      <c r="C869">
        <f>Specification!$G$29</f>
        <v>164.943378</v>
      </c>
      <c r="D869">
        <f>0.5*Specification!$K$4*Track!B869^2*Specification!$K$3*Specification!$K$2</f>
        <v>87.775088361756019</v>
      </c>
      <c r="E869">
        <v>6</v>
      </c>
      <c r="F869">
        <f>Specification!$C$23*9.81*SIN((E869*PI()/180))</f>
        <v>574.70926095052266</v>
      </c>
      <c r="G869" s="2">
        <f>IF(J869=1,VLOOKUP(K869,RPM!$E$2:$H$62,3,FALSE)-F869-E869-D869,IF(J869=2,VLOOKUP(K869,RPM!$H$2:$K$62,3,FALSE)-F869-E869-D869,IF(J869=3,VLOOKUP(K869,RPM!$K$2:$N$62,3,FALSE)-F869-E869-D869)))</f>
        <v>-47.626427284239497</v>
      </c>
      <c r="H869" s="2">
        <f>IF(J869=1,Specification!$I$14,IF(J869=2,Specification!$I$15,IF(J869=3,Specification!$I$16)))</f>
        <v>578.8367922628039</v>
      </c>
      <c r="I869">
        <f t="shared" si="131"/>
        <v>-8.2279543942010022E-2</v>
      </c>
      <c r="J869">
        <v>3</v>
      </c>
      <c r="K869">
        <f>IF(J869=1,VLOOKUP(B869,RPM!$F$2:$H$62,3,TRUE),IF(J869=2,VLOOKUP(B869,RPM!$I$2:$K$62,3,TRUE),IF(J869=3,VLOOKUP(B869,RPM!$L$2:$N$62,3,TRUE))))</f>
        <v>4100</v>
      </c>
      <c r="L869">
        <f t="shared" si="123"/>
        <v>83.012302876665373</v>
      </c>
      <c r="M869">
        <f t="shared" si="124"/>
        <v>2.2639258632359098</v>
      </c>
      <c r="N869">
        <f>VLOOKUP(K869,RPM!$A$2:$D$62,4,FALSE)</f>
        <v>18.773560975609758</v>
      </c>
      <c r="O869">
        <f>VLOOKUP(K869,RPM!$A$2:$D$62,3,FALSE)</f>
        <v>10.8</v>
      </c>
      <c r="P869">
        <f t="shared" si="125"/>
        <v>13.999444419512198</v>
      </c>
      <c r="Q869" cm="1">
        <f t="array" ref="Q869">_xlfn.XLOOKUP(O869,BSFC!$A$2:$A$24,_xlfn.XLOOKUP(K869,BSFC!$B$2:$O$2,BSFC!$B$2:$O$24,,-1),,-1)</f>
        <v>360</v>
      </c>
      <c r="R869">
        <f t="shared" si="126"/>
        <v>1.3999444419512199</v>
      </c>
      <c r="S869">
        <f t="shared" si="128"/>
        <v>2.9879605931464021E-4</v>
      </c>
      <c r="T869">
        <f t="shared" si="129"/>
        <v>0.10756658135327048</v>
      </c>
      <c r="U869">
        <f t="shared" si="130"/>
        <v>118.0358073764689</v>
      </c>
    </row>
    <row r="870" spans="1:21">
      <c r="A870">
        <f t="shared" si="127"/>
        <v>869</v>
      </c>
      <c r="B870">
        <f t="shared" si="122"/>
        <v>13.011517176496778</v>
      </c>
      <c r="C870">
        <f>Specification!$G$29</f>
        <v>164.943378</v>
      </c>
      <c r="D870">
        <f>0.5*Specification!$K$4*Track!B870^2*Specification!$K$3*Specification!$K$2</f>
        <v>87.689853877205124</v>
      </c>
      <c r="E870">
        <v>5</v>
      </c>
      <c r="F870">
        <f>Specification!$C$23*9.81*SIN((E870*PI()/180))</f>
        <v>479.192087363258</v>
      </c>
      <c r="G870" s="2">
        <f>IF(J870=1,VLOOKUP(K870,RPM!$E$2:$H$62,3,FALSE)-F870-E870-D870,IF(J870=2,VLOOKUP(K870,RPM!$H$2:$K$62,3,FALSE)-F870-E870-D870,IF(J870=3,VLOOKUP(K870,RPM!$K$2:$N$62,3,FALSE)-F870-E870-D870)))</f>
        <v>48.975980787576063</v>
      </c>
      <c r="H870" s="2">
        <f>IF(J870=1,Specification!$I$14,IF(J870=2,Specification!$I$15,IF(J870=3,Specification!$I$16)))</f>
        <v>578.8367922628039</v>
      </c>
      <c r="I870">
        <f t="shared" si="131"/>
        <v>8.461103620610895E-2</v>
      </c>
      <c r="J870">
        <v>3</v>
      </c>
      <c r="K870">
        <f>IF(J870=1,VLOOKUP(B870,RPM!$F$2:$H$62,3,TRUE),IF(J870=2,VLOOKUP(B870,RPM!$I$2:$K$62,3,TRUE),IF(J870=3,VLOOKUP(B870,RPM!$L$2:$N$62,3,TRUE))))</f>
        <v>4100</v>
      </c>
      <c r="L870">
        <f t="shared" si="123"/>
        <v>83.08913866957856</v>
      </c>
      <c r="M870">
        <f t="shared" si="124"/>
        <v>2.3514145267618338</v>
      </c>
      <c r="N870">
        <f>VLOOKUP(K870,RPM!$A$2:$D$62,4,FALSE)</f>
        <v>18.773560975609758</v>
      </c>
      <c r="O870">
        <f>VLOOKUP(K870,RPM!$A$2:$D$62,3,FALSE)</f>
        <v>10.8</v>
      </c>
      <c r="P870">
        <f t="shared" si="125"/>
        <v>13.999444419512198</v>
      </c>
      <c r="Q870" cm="1">
        <f t="array" ref="Q870">_xlfn.XLOOKUP(O870,BSFC!$A$2:$A$24,_xlfn.XLOOKUP(K870,BSFC!$B$2:$O$2,BSFC!$B$2:$O$24,,-1),,-1)</f>
        <v>360</v>
      </c>
      <c r="R870">
        <f t="shared" si="126"/>
        <v>1.3999444419512199</v>
      </c>
      <c r="S870">
        <f t="shared" si="128"/>
        <v>2.9879400342147384E-4</v>
      </c>
      <c r="T870">
        <f t="shared" si="129"/>
        <v>0.10756584123173057</v>
      </c>
      <c r="U870">
        <f t="shared" si="130"/>
        <v>118.14337321770063</v>
      </c>
    </row>
    <row r="871" spans="1:21">
      <c r="A871">
        <f t="shared" si="127"/>
        <v>870</v>
      </c>
      <c r="B871">
        <f t="shared" si="122"/>
        <v>13.018018332552881</v>
      </c>
      <c r="C871">
        <f>Specification!$G$29</f>
        <v>164.943378</v>
      </c>
      <c r="D871">
        <f>0.5*Specification!$K$4*Track!B871^2*Specification!$K$3*Specification!$K$2</f>
        <v>87.777503585903403</v>
      </c>
      <c r="E871">
        <v>4</v>
      </c>
      <c r="F871">
        <f>Specification!$C$23*9.81*SIN((E871*PI()/180))</f>
        <v>383.52894722414453</v>
      </c>
      <c r="G871" s="2">
        <f>IF(J871=1,VLOOKUP(K871,RPM!$E$2:$H$62,3,FALSE)-F871-E871-D871,IF(J871=2,VLOOKUP(K871,RPM!$H$2:$K$62,3,FALSE)-F871-E871-D871,IF(J871=3,VLOOKUP(K871,RPM!$K$2:$N$62,3,FALSE)-F871-E871-D871)))</f>
        <v>145.55147121799126</v>
      </c>
      <c r="H871" s="2">
        <f>IF(J871=1,Specification!$I$14,IF(J871=2,Specification!$I$15,IF(J871=3,Specification!$I$16)))</f>
        <v>578.8367922628039</v>
      </c>
      <c r="I871">
        <f t="shared" si="131"/>
        <v>0.25145511336450754</v>
      </c>
      <c r="J871">
        <v>3</v>
      </c>
      <c r="K871">
        <f>IF(J871=1,VLOOKUP(B871,RPM!$F$2:$H$62,3,TRUE),IF(J871=2,VLOOKUP(B871,RPM!$I$2:$K$62,3,TRUE),IF(J871=3,VLOOKUP(B871,RPM!$L$2:$N$62,3,TRUE))))</f>
        <v>4100</v>
      </c>
      <c r="L871">
        <f t="shared" si="123"/>
        <v>83.165898371492617</v>
      </c>
      <c r="M871">
        <f t="shared" si="124"/>
        <v>2.4213413387053442</v>
      </c>
      <c r="N871">
        <f>VLOOKUP(K871,RPM!$A$2:$D$62,4,FALSE)</f>
        <v>18.773560975609758</v>
      </c>
      <c r="O871">
        <f>VLOOKUP(K871,RPM!$A$2:$D$62,3,FALSE)</f>
        <v>10.8</v>
      </c>
      <c r="P871">
        <f t="shared" si="125"/>
        <v>13.999444419512198</v>
      </c>
      <c r="Q871" cm="1">
        <f t="array" ref="Q871">_xlfn.XLOOKUP(O871,BSFC!$A$2:$A$24,_xlfn.XLOOKUP(K871,BSFC!$B$2:$O$2,BSFC!$B$2:$O$24,,-1),,-1)</f>
        <v>360</v>
      </c>
      <c r="R871">
        <f t="shared" si="126"/>
        <v>1.3999444419512199</v>
      </c>
      <c r="S871">
        <f t="shared" si="128"/>
        <v>2.9849810572337793E-4</v>
      </c>
      <c r="T871">
        <f t="shared" si="129"/>
        <v>0.10745931806041606</v>
      </c>
      <c r="U871">
        <f t="shared" si="130"/>
        <v>118.25083253576105</v>
      </c>
    </row>
    <row r="872" spans="1:21">
      <c r="A872">
        <f t="shared" si="127"/>
        <v>871</v>
      </c>
      <c r="B872">
        <f t="shared" si="122"/>
        <v>13.037319952099507</v>
      </c>
      <c r="C872">
        <f>Specification!$G$29</f>
        <v>164.943378</v>
      </c>
      <c r="D872">
        <f>0.5*Specification!$K$4*Track!B872^2*Specification!$K$3*Specification!$K$2</f>
        <v>88.037989314779267</v>
      </c>
      <c r="E872">
        <v>3</v>
      </c>
      <c r="F872">
        <f>Specification!$C$23*9.81*SIN((E872*PI()/180))</f>
        <v>287.74898045237813</v>
      </c>
      <c r="G872" s="2">
        <f>IF(J872=1,VLOOKUP(K872,RPM!$E$2:$H$62,3,FALSE)-F872-E872-D872,IF(J872=2,VLOOKUP(K872,RPM!$H$2:$K$62,3,FALSE)-F872-E872-D872,IF(J872=3,VLOOKUP(K872,RPM!$K$2:$N$62,3,FALSE)-F872-E872-D872)))</f>
        <v>242.07095226088177</v>
      </c>
      <c r="H872" s="2">
        <f>IF(J872=1,Specification!$I$14,IF(J872=2,Specification!$I$15,IF(J872=3,Specification!$I$16)))</f>
        <v>578.8367922628039</v>
      </c>
      <c r="I872">
        <f t="shared" si="131"/>
        <v>0.41820242855429368</v>
      </c>
      <c r="J872">
        <v>3</v>
      </c>
      <c r="K872">
        <f>IF(J872=1,VLOOKUP(B872,RPM!$F$2:$H$62,3,TRUE),IF(J872=2,VLOOKUP(B872,RPM!$I$2:$K$62,3,TRUE),IF(J872=3,VLOOKUP(B872,RPM!$L$2:$N$62,3,TRUE))))</f>
        <v>4100</v>
      </c>
      <c r="L872">
        <f t="shared" si="123"/>
        <v>83.242507123090434</v>
      </c>
      <c r="M872">
        <f t="shared" si="124"/>
        <v>2.4737491179883855</v>
      </c>
      <c r="N872">
        <f>VLOOKUP(K872,RPM!$A$2:$D$62,4,FALSE)</f>
        <v>18.773560975609758</v>
      </c>
      <c r="O872">
        <f>VLOOKUP(K872,RPM!$A$2:$D$62,3,FALSE)</f>
        <v>10.8</v>
      </c>
      <c r="P872">
        <f t="shared" si="125"/>
        <v>13.999444419512198</v>
      </c>
      <c r="Q872" cm="1">
        <f t="array" ref="Q872">_xlfn.XLOOKUP(O872,BSFC!$A$2:$A$24,_xlfn.XLOOKUP(K872,BSFC!$B$2:$O$2,BSFC!$B$2:$O$24,,-1),,-1)</f>
        <v>360</v>
      </c>
      <c r="R872">
        <f t="shared" si="126"/>
        <v>1.3999444419512199</v>
      </c>
      <c r="S872">
        <f t="shared" si="128"/>
        <v>2.979111000116269E-4</v>
      </c>
      <c r="T872">
        <f t="shared" si="129"/>
        <v>0.10724799600418568</v>
      </c>
      <c r="U872">
        <f t="shared" si="130"/>
        <v>118.35808053176524</v>
      </c>
    </row>
    <row r="873" spans="1:21">
      <c r="A873">
        <f t="shared" si="127"/>
        <v>872</v>
      </c>
      <c r="B873">
        <f t="shared" si="122"/>
        <v>13.069357918066229</v>
      </c>
      <c r="C873">
        <f>Specification!$G$29</f>
        <v>164.943378</v>
      </c>
      <c r="D873">
        <f>0.5*Specification!$K$4*Track!B873^2*Specification!$K$3*Specification!$K$2</f>
        <v>88.47121082680998</v>
      </c>
      <c r="E873">
        <v>2</v>
      </c>
      <c r="F873">
        <f>Specification!$C$23*9.81*SIN((E873*PI()/180))</f>
        <v>191.88136255367905</v>
      </c>
      <c r="G873" s="2">
        <f>IF(J873=1,VLOOKUP(K873,RPM!$E$2:$H$62,3,FALSE)-F873-E873-D873,IF(J873=2,VLOOKUP(K873,RPM!$H$2:$K$62,3,FALSE)-F873-E873-D873,IF(J873=3,VLOOKUP(K873,RPM!$K$2:$N$62,3,FALSE)-F873-E873-D873)))</f>
        <v>338.50534864755014</v>
      </c>
      <c r="H873" s="2">
        <f>IF(J873=1,Specification!$I$14,IF(J873=2,Specification!$I$15,IF(J873=3,Specification!$I$16)))</f>
        <v>578.8367922628039</v>
      </c>
      <c r="I873">
        <f t="shared" si="131"/>
        <v>0.58480275126302217</v>
      </c>
      <c r="J873">
        <v>3</v>
      </c>
      <c r="K873">
        <f>IF(J873=1,VLOOKUP(B873,RPM!$F$2:$H$62,3,TRUE),IF(J873=2,VLOOKUP(B873,RPM!$I$2:$K$62,3,TRUE),IF(J873=3,VLOOKUP(B873,RPM!$L$2:$N$62,3,TRUE))))</f>
        <v>4100</v>
      </c>
      <c r="L873">
        <f t="shared" si="123"/>
        <v>83.318891439121558</v>
      </c>
      <c r="M873">
        <f t="shared" si="124"/>
        <v>2.5086698874801332</v>
      </c>
      <c r="N873">
        <f>VLOOKUP(K873,RPM!$A$2:$D$62,4,FALSE)</f>
        <v>18.773560975609758</v>
      </c>
      <c r="O873">
        <f>VLOOKUP(K873,RPM!$A$2:$D$62,3,FALSE)</f>
        <v>10.8</v>
      </c>
      <c r="P873">
        <f t="shared" si="125"/>
        <v>13.999444419512198</v>
      </c>
      <c r="Q873" cm="1">
        <f t="array" ref="Q873">_xlfn.XLOOKUP(O873,BSFC!$A$2:$A$24,_xlfn.XLOOKUP(K873,BSFC!$B$2:$O$2,BSFC!$B$2:$O$24,,-1),,-1)</f>
        <v>360</v>
      </c>
      <c r="R873">
        <f t="shared" si="126"/>
        <v>1.3999444419512199</v>
      </c>
      <c r="S873">
        <f t="shared" si="128"/>
        <v>2.9703832966671511E-4</v>
      </c>
      <c r="T873">
        <f t="shared" si="129"/>
        <v>0.10693379868001744</v>
      </c>
      <c r="U873">
        <f t="shared" si="130"/>
        <v>118.46501433044526</v>
      </c>
    </row>
    <row r="874" spans="1:21">
      <c r="A874">
        <f t="shared" si="127"/>
        <v>873</v>
      </c>
      <c r="B874">
        <f t="shared" si="122"/>
        <v>13.114027676234578</v>
      </c>
      <c r="C874">
        <f>Specification!$G$29</f>
        <v>164.943378</v>
      </c>
      <c r="D874">
        <f>0.5*Specification!$K$4*Track!B874^2*Specification!$K$3*Specification!$K$2</f>
        <v>89.077015850510378</v>
      </c>
      <c r="E874">
        <v>1</v>
      </c>
      <c r="F874">
        <f>Specification!$C$23*9.81*SIN((E874*PI()/180))</f>
        <v>95.955295733149597</v>
      </c>
      <c r="G874" s="2">
        <f>IF(J874=1,VLOOKUP(K874,RPM!$E$2:$H$62,3,FALSE)-F874-E874-D874,IF(J874=2,VLOOKUP(K874,RPM!$H$2:$K$62,3,FALSE)-F874-E874-D874,IF(J874=3,VLOOKUP(K874,RPM!$K$2:$N$62,3,FALSE)-F874-E874-D874)))</f>
        <v>434.82561044437921</v>
      </c>
      <c r="H874" s="2">
        <f>IF(J874=1,Specification!$I$14,IF(J874=2,Specification!$I$15,IF(J874=3,Specification!$I$16)))</f>
        <v>578.8367922628039</v>
      </c>
      <c r="I874">
        <f t="shared" si="131"/>
        <v>0.75120589474720079</v>
      </c>
      <c r="J874">
        <v>3</v>
      </c>
      <c r="K874">
        <f>IF(J874=1,VLOOKUP(B874,RPM!$F$2:$H$62,3,TRUE),IF(J874=2,VLOOKUP(B874,RPM!$I$2:$K$62,3,TRUE),IF(J874=3,VLOOKUP(B874,RPM!$L$2:$N$62,3,TRUE))))</f>
        <v>4100</v>
      </c>
      <c r="L874">
        <f t="shared" si="123"/>
        <v>83.394979845506612</v>
      </c>
      <c r="M874">
        <f t="shared" si="124"/>
        <v>2.5261249524083507</v>
      </c>
      <c r="N874">
        <f>VLOOKUP(K874,RPM!$A$2:$D$62,4,FALSE)</f>
        <v>18.773560975609758</v>
      </c>
      <c r="O874">
        <f>VLOOKUP(K874,RPM!$A$2:$D$62,3,FALSE)</f>
        <v>10.8</v>
      </c>
      <c r="P874">
        <f t="shared" si="125"/>
        <v>13.999444419512198</v>
      </c>
      <c r="Q874" cm="1">
        <f t="array" ref="Q874">_xlfn.XLOOKUP(O874,BSFC!$A$2:$A$24,_xlfn.XLOOKUP(K874,BSFC!$B$2:$O$2,BSFC!$B$2:$O$24,,-1),,-1)</f>
        <v>360</v>
      </c>
      <c r="R874">
        <f t="shared" si="126"/>
        <v>1.3999444419512199</v>
      </c>
      <c r="S874">
        <f t="shared" si="128"/>
        <v>2.9588761559911676E-4</v>
      </c>
      <c r="T874">
        <f t="shared" si="129"/>
        <v>0.10651954161568203</v>
      </c>
      <c r="U874">
        <f t="shared" si="130"/>
        <v>118.57153387206094</v>
      </c>
    </row>
    <row r="875" spans="1:21">
      <c r="A875">
        <f t="shared" si="127"/>
        <v>874</v>
      </c>
      <c r="B875">
        <f t="shared" si="122"/>
        <v>13.17118573563295</v>
      </c>
      <c r="C875">
        <f>Specification!$G$29</f>
        <v>164.943378</v>
      </c>
      <c r="D875">
        <f>0.5*Specification!$K$4*Track!B875^2*Specification!$K$3*Specification!$K$2</f>
        <v>89.855200125273697</v>
      </c>
      <c r="E875">
        <v>0</v>
      </c>
      <c r="F875">
        <f>Specification!$C$23*9.81*SIN((E875*PI()/180))</f>
        <v>0</v>
      </c>
      <c r="G875" s="2">
        <f>IF(J875=1,VLOOKUP(K875,RPM!$E$2:$H$62,3,FALSE)-F875-E875-D875,IF(J875=2,VLOOKUP(K875,RPM!$H$2:$K$62,3,FALSE)-F875-E875-D875,IF(J875=3,VLOOKUP(K875,RPM!$K$2:$N$62,3,FALSE)-F875-E875-D875)))</f>
        <v>531.00272190276553</v>
      </c>
      <c r="H875" s="2">
        <f>IF(J875=1,Specification!$I$14,IF(J875=2,Specification!$I$15,IF(J875=3,Specification!$I$16)))</f>
        <v>578.8367922628039</v>
      </c>
      <c r="I875">
        <f t="shared" si="131"/>
        <v>0.91736173132145904</v>
      </c>
      <c r="J875">
        <v>3</v>
      </c>
      <c r="K875">
        <f>IF(J875=1,VLOOKUP(B875,RPM!$F$2:$H$62,3,TRUE),IF(J875=2,VLOOKUP(B875,RPM!$I$2:$K$62,3,TRUE),IF(J875=3,VLOOKUP(B875,RPM!$L$2:$N$62,3,TRUE))))</f>
        <v>4100</v>
      </c>
      <c r="L875">
        <f t="shared" si="123"/>
        <v>83.470703467754376</v>
      </c>
      <c r="M875">
        <f t="shared" si="124"/>
        <v>2.5261249524083507</v>
      </c>
      <c r="N875">
        <f>VLOOKUP(K875,RPM!$A$2:$D$62,4,FALSE)</f>
        <v>18.773560975609758</v>
      </c>
      <c r="O875">
        <f>VLOOKUP(K875,RPM!$A$2:$D$62,3,FALSE)</f>
        <v>10.8</v>
      </c>
      <c r="P875">
        <f t="shared" si="125"/>
        <v>13.999444419512198</v>
      </c>
      <c r="Q875" cm="1">
        <f t="array" ref="Q875">_xlfn.XLOOKUP(O875,BSFC!$A$2:$A$24,_xlfn.XLOOKUP(K875,BSFC!$B$2:$O$2,BSFC!$B$2:$O$24,,-1),,-1)</f>
        <v>360</v>
      </c>
      <c r="R875">
        <f t="shared" si="126"/>
        <v>1.3999444419512199</v>
      </c>
      <c r="S875">
        <f t="shared" si="128"/>
        <v>2.9446906691714311E-4</v>
      </c>
      <c r="T875">
        <f t="shared" si="129"/>
        <v>0.10600886409017152</v>
      </c>
      <c r="U875">
        <f t="shared" si="130"/>
        <v>118.67754273615111</v>
      </c>
    </row>
    <row r="876" spans="1:21">
      <c r="A876">
        <f t="shared" si="127"/>
        <v>875</v>
      </c>
      <c r="B876">
        <f t="shared" si="122"/>
        <v>13.240651688840085</v>
      </c>
      <c r="C876">
        <f>Specification!$G$29</f>
        <v>164.943378</v>
      </c>
      <c r="D876">
        <f>0.5*Specification!$K$4*Track!B876^2*Specification!$K$3*Specification!$K$2</f>
        <v>90.805507462550693</v>
      </c>
      <c r="E876">
        <v>0</v>
      </c>
      <c r="F876">
        <f>Specification!$C$23*9.81*SIN((E876*PI()/180))</f>
        <v>0</v>
      </c>
      <c r="G876" s="2">
        <f>IF(J876=1,VLOOKUP(K876,RPM!$E$2:$H$62,3,FALSE)-F876-E876-D876,IF(J876=2,VLOOKUP(K876,RPM!$H$2:$K$62,3,FALSE)-F876-E876-D876,IF(J876=3,VLOOKUP(K876,RPM!$K$2:$N$62,3,FALSE)-F876-E876-D876)))</f>
        <v>530.05241456548845</v>
      </c>
      <c r="H876" s="2">
        <f>IF(J876=1,Specification!$I$14,IF(J876=2,Specification!$I$15,IF(J876=3,Specification!$I$16)))</f>
        <v>578.8367922628039</v>
      </c>
      <c r="I876">
        <f t="shared" si="131"/>
        <v>0.91571997780824144</v>
      </c>
      <c r="J876">
        <v>3</v>
      </c>
      <c r="K876">
        <f>IF(J876=1,VLOOKUP(B876,RPM!$F$2:$H$62,3,TRUE),IF(J876=2,VLOOKUP(B876,RPM!$I$2:$K$62,3,TRUE),IF(J876=3,VLOOKUP(B876,RPM!$L$2:$N$62,3,TRUE))))</f>
        <v>4100</v>
      </c>
      <c r="L876">
        <f t="shared" si="123"/>
        <v>83.546032230448347</v>
      </c>
      <c r="M876">
        <f t="shared" si="124"/>
        <v>2.5261249524083507</v>
      </c>
      <c r="N876">
        <f>VLOOKUP(K876,RPM!$A$2:$D$62,4,FALSE)</f>
        <v>18.773560975609758</v>
      </c>
      <c r="O876">
        <f>VLOOKUP(K876,RPM!$A$2:$D$62,3,FALSE)</f>
        <v>10.8</v>
      </c>
      <c r="P876">
        <f t="shared" si="125"/>
        <v>13.999444419512198</v>
      </c>
      <c r="Q876" cm="1">
        <f t="array" ref="Q876">_xlfn.XLOOKUP(O876,BSFC!$A$2:$A$24,_xlfn.XLOOKUP(K876,BSFC!$B$2:$O$2,BSFC!$B$2:$O$24,,-1),,-1)</f>
        <v>360</v>
      </c>
      <c r="R876">
        <f t="shared" si="126"/>
        <v>1.3999444419512199</v>
      </c>
      <c r="S876">
        <f t="shared" si="128"/>
        <v>2.9293356292357499E-4</v>
      </c>
      <c r="T876">
        <f t="shared" si="129"/>
        <v>0.105456082652487</v>
      </c>
      <c r="U876">
        <f t="shared" si="130"/>
        <v>118.78299881880359</v>
      </c>
    </row>
    <row r="877" spans="1:21">
      <c r="A877">
        <f t="shared" si="127"/>
        <v>876</v>
      </c>
      <c r="B877">
        <f t="shared" si="122"/>
        <v>13.309631741742528</v>
      </c>
      <c r="C877">
        <f>Specification!$G$29</f>
        <v>164.943378</v>
      </c>
      <c r="D877">
        <f>0.5*Specification!$K$4*Track!B877^2*Specification!$K$3*Specification!$K$2</f>
        <v>91.754114085315237</v>
      </c>
      <c r="E877">
        <v>0</v>
      </c>
      <c r="F877">
        <f>Specification!$C$23*9.81*SIN((E877*PI()/180))</f>
        <v>0</v>
      </c>
      <c r="G877" s="2">
        <f>IF(J877=1,VLOOKUP(K877,RPM!$E$2:$H$62,3,FALSE)-F877-E877-D877,IF(J877=2,VLOOKUP(K877,RPM!$H$2:$K$62,3,FALSE)-F877-E877-D877,IF(J877=3,VLOOKUP(K877,RPM!$K$2:$N$62,3,FALSE)-F877-E877-D877)))</f>
        <v>531.15690953673197</v>
      </c>
      <c r="H877" s="2">
        <f>IF(J877=1,Specification!$I$14,IF(J877=2,Specification!$I$15,IF(J877=3,Specification!$I$16)))</f>
        <v>578.8367922628039</v>
      </c>
      <c r="I877">
        <f t="shared" si="131"/>
        <v>0.91762810629282832</v>
      </c>
      <c r="J877">
        <v>3</v>
      </c>
      <c r="K877">
        <f>IF(J877=1,VLOOKUP(B877,RPM!$F$2:$H$62,3,TRUE),IF(J877=2,VLOOKUP(B877,RPM!$I$2:$K$62,3,TRUE),IF(J877=3,VLOOKUP(B877,RPM!$L$2:$N$62,3,TRUE))))</f>
        <v>4200</v>
      </c>
      <c r="L877">
        <f t="shared" si="123"/>
        <v>83.620972192768178</v>
      </c>
      <c r="M877">
        <f t="shared" si="124"/>
        <v>2.5261249524083507</v>
      </c>
      <c r="N877">
        <f>VLOOKUP(K877,RPM!$A$2:$D$62,4,FALSE)</f>
        <v>18.835642857142858</v>
      </c>
      <c r="O877">
        <f>VLOOKUP(K877,RPM!$A$2:$D$62,3,FALSE)</f>
        <v>11.1</v>
      </c>
      <c r="P877">
        <f t="shared" si="125"/>
        <v>14.045738878571429</v>
      </c>
      <c r="Q877" cm="1">
        <f t="array" ref="Q877">_xlfn.XLOOKUP(O877,BSFC!$A$2:$A$24,_xlfn.XLOOKUP(K877,BSFC!$B$2:$O$2,BSFC!$B$2:$O$24,,-1),,-1)</f>
        <v>340</v>
      </c>
      <c r="R877">
        <f t="shared" si="126"/>
        <v>1.3265420051984127</v>
      </c>
      <c r="S877">
        <f t="shared" si="128"/>
        <v>2.9238531730953746E-4</v>
      </c>
      <c r="T877">
        <f t="shared" si="129"/>
        <v>9.9411007885242736E-2</v>
      </c>
      <c r="U877">
        <f t="shared" si="130"/>
        <v>118.88240982668883</v>
      </c>
    </row>
    <row r="878" spans="1:21">
      <c r="A878">
        <f t="shared" si="127"/>
        <v>877</v>
      </c>
      <c r="B878">
        <f t="shared" si="122"/>
        <v>13.378398757451727</v>
      </c>
      <c r="C878">
        <f>Specification!$G$29</f>
        <v>164.943378</v>
      </c>
      <c r="D878">
        <f>0.5*Specification!$K$4*Track!B878^2*Specification!$K$3*Specification!$K$2</f>
        <v>92.704697364002413</v>
      </c>
      <c r="E878">
        <v>0</v>
      </c>
      <c r="F878">
        <f>Specification!$C$23*9.81*SIN((E878*PI()/180))</f>
        <v>0</v>
      </c>
      <c r="G878" s="2">
        <f>IF(J878=1,VLOOKUP(K878,RPM!$E$2:$H$62,3,FALSE)-F878-E878-D878,IF(J878=2,VLOOKUP(K878,RPM!$H$2:$K$62,3,FALSE)-F878-E878-D878,IF(J878=3,VLOOKUP(K878,RPM!$K$2:$N$62,3,FALSE)-F878-E878-D878)))</f>
        <v>530.20632625804478</v>
      </c>
      <c r="H878" s="2">
        <f>IF(J878=1,Specification!$I$14,IF(J878=2,Specification!$I$15,IF(J878=3,Specification!$I$16)))</f>
        <v>578.8367922628039</v>
      </c>
      <c r="I878">
        <f t="shared" si="131"/>
        <v>0.91598587606248794</v>
      </c>
      <c r="J878">
        <v>3</v>
      </c>
      <c r="K878">
        <f>IF(J878=1,VLOOKUP(B878,RPM!$F$2:$H$62,3,TRUE),IF(J878=2,VLOOKUP(B878,RPM!$I$2:$K$62,3,TRUE),IF(J878=3,VLOOKUP(B878,RPM!$L$2:$N$62,3,TRUE))))</f>
        <v>4200</v>
      </c>
      <c r="L878">
        <f t="shared" si="123"/>
        <v>83.656781961679982</v>
      </c>
      <c r="M878">
        <f t="shared" si="124"/>
        <v>2.5261249524083507</v>
      </c>
      <c r="N878">
        <f>VLOOKUP(K878,RPM!$A$2:$D$62,4,FALSE)</f>
        <v>18.835642857142858</v>
      </c>
      <c r="O878">
        <f>VLOOKUP(K878,RPM!$A$2:$D$62,3,FALSE)</f>
        <v>11.1</v>
      </c>
      <c r="P878">
        <f t="shared" si="125"/>
        <v>14.045738878571429</v>
      </c>
      <c r="Q878" cm="1">
        <f t="array" ref="Q878">_xlfn.XLOOKUP(O878,BSFC!$A$2:$A$24,_xlfn.XLOOKUP(K878,BSFC!$B$2:$O$2,BSFC!$B$2:$O$24,,-1),,-1)</f>
        <v>340</v>
      </c>
      <c r="R878">
        <f t="shared" si="126"/>
        <v>1.3265420051984127</v>
      </c>
      <c r="S878">
        <f t="shared" si="128"/>
        <v>1.3971518428810661E-4</v>
      </c>
      <c r="T878">
        <f t="shared" si="129"/>
        <v>4.7503162657956247E-2</v>
      </c>
      <c r="U878">
        <f t="shared" si="130"/>
        <v>118.92991298934679</v>
      </c>
    </row>
    <row r="879" spans="1:21">
      <c r="A879">
        <f t="shared" si="127"/>
        <v>878</v>
      </c>
      <c r="B879">
        <f t="shared" si="122"/>
        <v>13.411199999999999</v>
      </c>
      <c r="C879">
        <f>Specification!$G$29</f>
        <v>164.943378</v>
      </c>
      <c r="D879">
        <f>0.5*Specification!$K$4*Track!B879^2*Specification!$K$3*Specification!$K$2</f>
        <v>93.159842569492653</v>
      </c>
      <c r="E879">
        <v>-1</v>
      </c>
      <c r="F879">
        <f>Specification!$C$23*9.81*SIN((E879*PI()/180))</f>
        <v>-95.955295733149597</v>
      </c>
      <c r="G879" s="2">
        <f>IF(J879=1,VLOOKUP(K879,RPM!$E$2:$H$62,3,FALSE)-F879-E879-D879,IF(J879=2,VLOOKUP(K879,RPM!$H$2:$K$62,3,FALSE)-F879-E879-D879,IF(J879=3,VLOOKUP(K879,RPM!$K$2:$N$62,3,FALSE)-F879-E879-D879)))</f>
        <v>626.70647678570413</v>
      </c>
      <c r="H879" s="2">
        <f>IF(J879=1,Specification!$I$14,IF(J879=2,Specification!$I$15,IF(J879=3,Specification!$I$16)))</f>
        <v>578.8367922628039</v>
      </c>
      <c r="I879">
        <f t="shared" si="131"/>
        <v>1.0826997958021412</v>
      </c>
      <c r="J879">
        <v>3</v>
      </c>
      <c r="K879">
        <f>IF(J879=1,VLOOKUP(B879,RPM!$F$2:$H$62,3,TRUE),IF(J879=2,VLOOKUP(B879,RPM!$I$2:$K$62,3,TRUE),IF(J879=3,VLOOKUP(B879,RPM!$L$2:$N$62,3,TRUE))))</f>
        <v>4200</v>
      </c>
      <c r="L879">
        <f t="shared" si="123"/>
        <v>83.656781961679982</v>
      </c>
      <c r="M879">
        <f t="shared" si="124"/>
        <v>2.5086698874801332</v>
      </c>
      <c r="N879">
        <f>VLOOKUP(K879,RPM!$A$2:$D$62,4,FALSE)</f>
        <v>18.835642857142858</v>
      </c>
      <c r="O879">
        <f>VLOOKUP(K879,RPM!$A$2:$D$62,3,FALSE)</f>
        <v>11.1</v>
      </c>
      <c r="P879">
        <f t="shared" si="125"/>
        <v>14.045738878571429</v>
      </c>
      <c r="Q879" cm="1">
        <f t="array" ref="Q879">_xlfn.XLOOKUP(O879,BSFC!$A$2:$A$24,_xlfn.XLOOKUP(K879,BSFC!$B$2:$O$2,BSFC!$B$2:$O$24,,-1),,-1)</f>
        <v>340</v>
      </c>
      <c r="R879">
        <f t="shared" si="126"/>
        <v>1.3265420051984127</v>
      </c>
      <c r="S879">
        <f t="shared" si="128"/>
        <v>0</v>
      </c>
      <c r="T879">
        <f t="shared" si="129"/>
        <v>0</v>
      </c>
      <c r="U879">
        <f t="shared" si="130"/>
        <v>118.92991298934679</v>
      </c>
    </row>
    <row r="880" spans="1:21">
      <c r="A880">
        <f t="shared" si="127"/>
        <v>879</v>
      </c>
      <c r="B880">
        <f t="shared" si="122"/>
        <v>13.411199999999999</v>
      </c>
      <c r="C880">
        <f>Specification!$G$29</f>
        <v>164.943378</v>
      </c>
      <c r="D880">
        <f>0.5*Specification!$K$4*Track!B880^2*Specification!$K$3*Specification!$K$2</f>
        <v>93.159842569492653</v>
      </c>
      <c r="E880">
        <v>-2</v>
      </c>
      <c r="F880">
        <f>Specification!$C$23*9.81*SIN((E880*PI()/180))</f>
        <v>-191.88136255367905</v>
      </c>
      <c r="G880" s="2">
        <f>IF(J880=1,VLOOKUP(K880,RPM!$E$2:$H$62,3,FALSE)-F880-E880-D880,IF(J880=2,VLOOKUP(K880,RPM!$H$2:$K$62,3,FALSE)-F880-E880-D880,IF(J880=3,VLOOKUP(K880,RPM!$K$2:$N$62,3,FALSE)-F880-E880-D880)))</f>
        <v>723.63254360623364</v>
      </c>
      <c r="H880" s="2">
        <f>IF(J880=1,Specification!$I$14,IF(J880=2,Specification!$I$15,IF(J880=3,Specification!$I$16)))</f>
        <v>578.8367922628039</v>
      </c>
      <c r="I880">
        <f t="shared" si="131"/>
        <v>1.2501495296755247</v>
      </c>
      <c r="J880">
        <v>3</v>
      </c>
      <c r="K880">
        <f>IF(J880=1,VLOOKUP(B880,RPM!$F$2:$H$62,3,TRUE),IF(J880=2,VLOOKUP(B880,RPM!$I$2:$K$62,3,TRUE),IF(J880=3,VLOOKUP(B880,RPM!$L$2:$N$62,3,TRUE))))</f>
        <v>4200</v>
      </c>
      <c r="L880">
        <f t="shared" si="123"/>
        <v>83.656781961679982</v>
      </c>
      <c r="M880">
        <f t="shared" si="124"/>
        <v>2.4737491179883855</v>
      </c>
      <c r="N880">
        <f>VLOOKUP(K880,RPM!$A$2:$D$62,4,FALSE)</f>
        <v>18.835642857142858</v>
      </c>
      <c r="O880">
        <f>VLOOKUP(K880,RPM!$A$2:$D$62,3,FALSE)</f>
        <v>11.1</v>
      </c>
      <c r="P880">
        <f t="shared" si="125"/>
        <v>14.045738878571429</v>
      </c>
      <c r="Q880" cm="1">
        <f t="array" ref="Q880">_xlfn.XLOOKUP(O880,BSFC!$A$2:$A$24,_xlfn.XLOOKUP(K880,BSFC!$B$2:$O$2,BSFC!$B$2:$O$24,,-1),,-1)</f>
        <v>340</v>
      </c>
      <c r="R880">
        <f t="shared" si="126"/>
        <v>1.3265420051984127</v>
      </c>
      <c r="S880">
        <f t="shared" si="128"/>
        <v>0</v>
      </c>
      <c r="T880">
        <f t="shared" si="129"/>
        <v>0</v>
      </c>
      <c r="U880">
        <f t="shared" si="130"/>
        <v>118.92991298934679</v>
      </c>
    </row>
    <row r="881" spans="1:21">
      <c r="A881">
        <f t="shared" si="127"/>
        <v>880</v>
      </c>
      <c r="B881">
        <f t="shared" ref="B881:B944" si="132">IF(SQRT(B880^2+2*I880)&gt;13.4112,13.4112,SQRT(B880^2+2*I880))</f>
        <v>13.411199999999999</v>
      </c>
      <c r="C881">
        <f>Specification!$G$29</f>
        <v>164.943378</v>
      </c>
      <c r="D881">
        <f>0.5*Specification!$K$4*Track!B881^2*Specification!$K$3*Specification!$K$2</f>
        <v>93.159842569492653</v>
      </c>
      <c r="E881">
        <v>-3</v>
      </c>
      <c r="F881">
        <f>Specification!$C$23*9.81*SIN((E881*PI()/180))</f>
        <v>-287.74898045237813</v>
      </c>
      <c r="G881" s="2">
        <f>IF(J881=1,VLOOKUP(K881,RPM!$E$2:$H$62,3,FALSE)-F881-E881-D881,IF(J881=2,VLOOKUP(K881,RPM!$H$2:$K$62,3,FALSE)-F881-E881-D881,IF(J881=3,VLOOKUP(K881,RPM!$K$2:$N$62,3,FALSE)-F881-E881-D881)))</f>
        <v>820.50016150493275</v>
      </c>
      <c r="H881" s="2">
        <f>IF(J881=1,Specification!$I$14,IF(J881=2,Specification!$I$15,IF(J881=3,Specification!$I$16)))</f>
        <v>578.8367922628039</v>
      </c>
      <c r="I881">
        <f t="shared" si="131"/>
        <v>1.4174982870342643</v>
      </c>
      <c r="J881">
        <v>3</v>
      </c>
      <c r="K881">
        <f>IF(J881=1,VLOOKUP(B881,RPM!$F$2:$H$62,3,TRUE),IF(J881=2,VLOOKUP(B881,RPM!$I$2:$K$62,3,TRUE),IF(J881=3,VLOOKUP(B881,RPM!$L$2:$N$62,3,TRUE))))</f>
        <v>4200</v>
      </c>
      <c r="L881">
        <f t="shared" ref="L881:L944" si="133">IF(I881=0,ABS(1/B881)+L880,ABS((B882-B881)/I881)+L880)</f>
        <v>83.656781961679982</v>
      </c>
      <c r="M881">
        <f t="shared" si="124"/>
        <v>2.4213413387053442</v>
      </c>
      <c r="N881">
        <f>VLOOKUP(K881,RPM!$A$2:$D$62,4,FALSE)</f>
        <v>18.835642857142858</v>
      </c>
      <c r="O881">
        <f>VLOOKUP(K881,RPM!$A$2:$D$62,3,FALSE)</f>
        <v>11.1</v>
      </c>
      <c r="P881">
        <f t="shared" si="125"/>
        <v>14.045738878571429</v>
      </c>
      <c r="Q881" cm="1">
        <f t="array" ref="Q881">_xlfn.XLOOKUP(O881,BSFC!$A$2:$A$24,_xlfn.XLOOKUP(K881,BSFC!$B$2:$O$2,BSFC!$B$2:$O$24,,-1),,-1)</f>
        <v>340</v>
      </c>
      <c r="R881">
        <f t="shared" si="126"/>
        <v>1.3265420051984127</v>
      </c>
      <c r="S881">
        <f t="shared" si="128"/>
        <v>0</v>
      </c>
      <c r="T881">
        <f t="shared" si="129"/>
        <v>0</v>
      </c>
      <c r="U881">
        <f t="shared" si="130"/>
        <v>118.92991298934679</v>
      </c>
    </row>
    <row r="882" spans="1:21">
      <c r="A882">
        <f t="shared" si="127"/>
        <v>881</v>
      </c>
      <c r="B882">
        <f t="shared" si="132"/>
        <v>13.411199999999999</v>
      </c>
      <c r="C882">
        <f>Specification!$G$29</f>
        <v>164.943378</v>
      </c>
      <c r="D882">
        <f>0.5*Specification!$K$4*Track!B882^2*Specification!$K$3*Specification!$K$2</f>
        <v>93.159842569492653</v>
      </c>
      <c r="E882">
        <v>-4</v>
      </c>
      <c r="F882">
        <f>Specification!$C$23*9.81*SIN((E882*PI()/180))</f>
        <v>-383.52894722414453</v>
      </c>
      <c r="G882" s="2">
        <f>IF(J882=1,VLOOKUP(K882,RPM!$E$2:$H$62,3,FALSE)-F882-E882-D882,IF(J882=2,VLOOKUP(K882,RPM!$H$2:$K$62,3,FALSE)-F882-E882-D882,IF(J882=3,VLOOKUP(K882,RPM!$K$2:$N$62,3,FALSE)-F882-E882-D882)))</f>
        <v>917.28012827669909</v>
      </c>
      <c r="H882" s="2">
        <f>IF(J882=1,Specification!$I$14,IF(J882=2,Specification!$I$15,IF(J882=3,Specification!$I$16)))</f>
        <v>578.8367922628039</v>
      </c>
      <c r="I882">
        <v>0</v>
      </c>
      <c r="J882">
        <v>3</v>
      </c>
      <c r="K882">
        <f>IF(J882=1,VLOOKUP(B882,RPM!$F$2:$H$62,3,TRUE),IF(J882=2,VLOOKUP(B882,RPM!$I$2:$K$62,3,TRUE),IF(J882=3,VLOOKUP(B882,RPM!$L$2:$N$62,3,TRUE))))</f>
        <v>4200</v>
      </c>
      <c r="L882">
        <f t="shared" si="133"/>
        <v>83.731346504748458</v>
      </c>
      <c r="M882">
        <f t="shared" si="124"/>
        <v>2.3514145267618338</v>
      </c>
      <c r="N882">
        <f>VLOOKUP(K882,RPM!$A$2:$D$62,4,FALSE)</f>
        <v>18.835642857142858</v>
      </c>
      <c r="O882">
        <f>VLOOKUP(K882,RPM!$A$2:$D$62,3,FALSE)</f>
        <v>11.1</v>
      </c>
      <c r="P882">
        <f t="shared" si="125"/>
        <v>14.045738878571429</v>
      </c>
      <c r="Q882" cm="1">
        <f t="array" ref="Q882">_xlfn.XLOOKUP(O882,BSFC!$A$2:$A$24,_xlfn.XLOOKUP(K882,BSFC!$B$2:$O$2,BSFC!$B$2:$O$24,,-1),,-1)</f>
        <v>340</v>
      </c>
      <c r="R882">
        <f t="shared" si="126"/>
        <v>1.3265420051984127</v>
      </c>
      <c r="S882">
        <f t="shared" si="128"/>
        <v>2.9092058376105768E-4</v>
      </c>
      <c r="T882">
        <f t="shared" si="129"/>
        <v>9.8912998478759617E-2</v>
      </c>
      <c r="U882">
        <f t="shared" si="130"/>
        <v>119.02882598782556</v>
      </c>
    </row>
    <row r="883" spans="1:21">
      <c r="A883">
        <f t="shared" si="127"/>
        <v>882</v>
      </c>
      <c r="B883">
        <f t="shared" si="132"/>
        <v>13.411199999999999</v>
      </c>
      <c r="C883">
        <f>Specification!$G$29</f>
        <v>164.943378</v>
      </c>
      <c r="D883">
        <f>0.5*Specification!$K$4*Track!B883^2*Specification!$K$3*Specification!$K$2</f>
        <v>93.159842569492653</v>
      </c>
      <c r="E883">
        <v>-5</v>
      </c>
      <c r="F883">
        <f>Specification!$C$23*9.81*SIN((E883*PI()/180))</f>
        <v>-479.192087363258</v>
      </c>
      <c r="G883" s="2">
        <f>IF(J883=1,VLOOKUP(K883,RPM!$E$2:$H$62,3,FALSE)-F883-E883-D883,IF(J883=2,VLOOKUP(K883,RPM!$H$2:$K$62,3,FALSE)-F883-E883-D883,IF(J883=3,VLOOKUP(K883,RPM!$K$2:$N$62,3,FALSE)-F883-E883-D883)))</f>
        <v>1013.9432684158126</v>
      </c>
      <c r="H883" s="2">
        <f>IF(J883=1,Specification!$I$14,IF(J883=2,Specification!$I$15,IF(J883=3,Specification!$I$16)))</f>
        <v>578.8367922628039</v>
      </c>
      <c r="I883">
        <v>0</v>
      </c>
      <c r="J883">
        <v>3</v>
      </c>
      <c r="K883">
        <f>IF(J883=1,VLOOKUP(B883,RPM!$F$2:$H$62,3,TRUE),IF(J883=2,VLOOKUP(B883,RPM!$I$2:$K$62,3,TRUE),IF(J883=3,VLOOKUP(B883,RPM!$L$2:$N$62,3,TRUE))))</f>
        <v>4200</v>
      </c>
      <c r="L883">
        <f t="shared" si="133"/>
        <v>83.805911047816934</v>
      </c>
      <c r="M883">
        <f t="shared" ref="M883:M946" si="134">TAN(E883*PI()/180)+M882</f>
        <v>2.2639258632359098</v>
      </c>
      <c r="N883">
        <f>VLOOKUP(K883,RPM!$A$2:$D$62,4,FALSE)</f>
        <v>18.835642857142858</v>
      </c>
      <c r="O883">
        <f>VLOOKUP(K883,RPM!$A$2:$D$62,3,FALSE)</f>
        <v>11.1</v>
      </c>
      <c r="P883">
        <f t="shared" si="125"/>
        <v>14.045738878571429</v>
      </c>
      <c r="Q883" cm="1">
        <f t="array" ref="Q883">_xlfn.XLOOKUP(O883,BSFC!$A$2:$A$24,_xlfn.XLOOKUP(K883,BSFC!$B$2:$O$2,BSFC!$B$2:$O$24,,-1),,-1)</f>
        <v>340</v>
      </c>
      <c r="R883">
        <f t="shared" si="126"/>
        <v>1.3265420051984127</v>
      </c>
      <c r="S883">
        <f t="shared" si="128"/>
        <v>2.9092058376105768E-4</v>
      </c>
      <c r="T883">
        <f t="shared" si="129"/>
        <v>9.8912998478759617E-2</v>
      </c>
      <c r="U883">
        <f t="shared" si="130"/>
        <v>119.12773898630432</v>
      </c>
    </row>
    <row r="884" spans="1:21">
      <c r="A884">
        <f t="shared" si="127"/>
        <v>883</v>
      </c>
      <c r="B884">
        <f t="shared" si="132"/>
        <v>13.411199999999999</v>
      </c>
      <c r="C884">
        <f>Specification!$G$29</f>
        <v>164.943378</v>
      </c>
      <c r="D884">
        <f>0.5*Specification!$K$4*Track!B884^2*Specification!$K$3*Specification!$K$2</f>
        <v>93.159842569492653</v>
      </c>
      <c r="E884">
        <v>-6</v>
      </c>
      <c r="F884">
        <f>Specification!$C$23*9.81*SIN((E884*PI()/180))</f>
        <v>-574.70926095052266</v>
      </c>
      <c r="G884" s="2">
        <f>IF(J884=1,VLOOKUP(K884,RPM!$E$2:$H$62,3,FALSE)-F884-E884-D884,IF(J884=2,VLOOKUP(K884,RPM!$H$2:$K$62,3,FALSE)-F884-E884-D884,IF(J884=3,VLOOKUP(K884,RPM!$K$2:$N$62,3,FALSE)-F884-E884-D884)))</f>
        <v>1110.4604420030771</v>
      </c>
      <c r="H884" s="2">
        <f>IF(J884=1,Specification!$I$14,IF(J884=2,Specification!$I$15,IF(J884=3,Specification!$I$16)))</f>
        <v>578.8367922628039</v>
      </c>
      <c r="I884">
        <v>0</v>
      </c>
      <c r="J884">
        <v>3</v>
      </c>
      <c r="K884">
        <f>IF(J884=1,VLOOKUP(B884,RPM!$F$2:$H$62,3,TRUE),IF(J884=2,VLOOKUP(B884,RPM!$I$2:$K$62,3,TRUE),IF(J884=3,VLOOKUP(B884,RPM!$L$2:$N$62,3,TRUE))))</f>
        <v>4200</v>
      </c>
      <c r="L884">
        <f t="shared" si="133"/>
        <v>83.88047559088541</v>
      </c>
      <c r="M884">
        <f t="shared" si="134"/>
        <v>2.1588216279702332</v>
      </c>
      <c r="N884">
        <f>VLOOKUP(K884,RPM!$A$2:$D$62,4,FALSE)</f>
        <v>18.835642857142858</v>
      </c>
      <c r="O884">
        <f>VLOOKUP(K884,RPM!$A$2:$D$62,3,FALSE)</f>
        <v>11.1</v>
      </c>
      <c r="P884">
        <f t="shared" si="125"/>
        <v>14.045738878571429</v>
      </c>
      <c r="Q884" cm="1">
        <f t="array" ref="Q884">_xlfn.XLOOKUP(O884,BSFC!$A$2:$A$24,_xlfn.XLOOKUP(K884,BSFC!$B$2:$O$2,BSFC!$B$2:$O$24,,-1),,-1)</f>
        <v>340</v>
      </c>
      <c r="R884">
        <f t="shared" si="126"/>
        <v>1.3265420051984127</v>
      </c>
      <c r="S884">
        <f t="shared" si="128"/>
        <v>2.9092058376105768E-4</v>
      </c>
      <c r="T884">
        <f t="shared" si="129"/>
        <v>9.8912998478759617E-2</v>
      </c>
      <c r="U884">
        <f t="shared" si="130"/>
        <v>119.22665198478309</v>
      </c>
    </row>
    <row r="885" spans="1:21">
      <c r="A885">
        <f t="shared" si="127"/>
        <v>884</v>
      </c>
      <c r="B885">
        <f t="shared" si="132"/>
        <v>13.411199999999999</v>
      </c>
      <c r="C885">
        <f>Specification!$G$29</f>
        <v>164.943378</v>
      </c>
      <c r="D885">
        <f>0.5*Specification!$K$4*Track!B885^2*Specification!$K$3*Specification!$K$2</f>
        <v>93.159842569492653</v>
      </c>
      <c r="E885">
        <v>-7</v>
      </c>
      <c r="F885">
        <f>Specification!$C$23*9.81*SIN((E885*PI()/180))</f>
        <v>-670.05137252956831</v>
      </c>
      <c r="G885" s="2">
        <f>IF(J885=1,VLOOKUP(K885,RPM!$E$2:$H$62,3,FALSE)-F885-E885-D885,IF(J885=2,VLOOKUP(K885,RPM!$H$2:$K$62,3,FALSE)-F885-E885-D885,IF(J885=3,VLOOKUP(K885,RPM!$K$2:$N$62,3,FALSE)-F885-E885-D885)))</f>
        <v>1206.8025535821228</v>
      </c>
      <c r="H885" s="2">
        <f>IF(J885=1,Specification!$I$14,IF(J885=2,Specification!$I$15,IF(J885=3,Specification!$I$16)))</f>
        <v>578.8367922628039</v>
      </c>
      <c r="I885">
        <v>0</v>
      </c>
      <c r="J885">
        <v>3</v>
      </c>
      <c r="K885">
        <f>IF(J885=1,VLOOKUP(B885,RPM!$F$2:$H$62,3,TRUE),IF(J885=2,VLOOKUP(B885,RPM!$I$2:$K$62,3,TRUE),IF(J885=3,VLOOKUP(B885,RPM!$L$2:$N$62,3,TRUE))))</f>
        <v>4200</v>
      </c>
      <c r="L885">
        <f t="shared" si="133"/>
        <v>83.955040133953887</v>
      </c>
      <c r="M885">
        <f t="shared" si="134"/>
        <v>2.0360370670673285</v>
      </c>
      <c r="N885">
        <f>VLOOKUP(K885,RPM!$A$2:$D$62,4,FALSE)</f>
        <v>18.835642857142858</v>
      </c>
      <c r="O885">
        <f>VLOOKUP(K885,RPM!$A$2:$D$62,3,FALSE)</f>
        <v>11.1</v>
      </c>
      <c r="P885">
        <f t="shared" si="125"/>
        <v>14.045738878571429</v>
      </c>
      <c r="Q885" cm="1">
        <f t="array" ref="Q885">_xlfn.XLOOKUP(O885,BSFC!$A$2:$A$24,_xlfn.XLOOKUP(K885,BSFC!$B$2:$O$2,BSFC!$B$2:$O$24,,-1),,-1)</f>
        <v>340</v>
      </c>
      <c r="R885">
        <f t="shared" si="126"/>
        <v>1.3265420051984127</v>
      </c>
      <c r="S885">
        <f t="shared" si="128"/>
        <v>2.9092058376105768E-4</v>
      </c>
      <c r="T885">
        <f t="shared" si="129"/>
        <v>9.8912998478759617E-2</v>
      </c>
      <c r="U885">
        <f t="shared" si="130"/>
        <v>119.32556498326186</v>
      </c>
    </row>
    <row r="886" spans="1:21">
      <c r="A886">
        <f t="shared" si="127"/>
        <v>885</v>
      </c>
      <c r="B886">
        <f t="shared" si="132"/>
        <v>13.411199999999999</v>
      </c>
      <c r="C886">
        <f>Specification!$G$29</f>
        <v>164.943378</v>
      </c>
      <c r="D886">
        <f>0.5*Specification!$K$4*Track!B886^2*Specification!$K$3*Specification!$K$2</f>
        <v>93.159842569492653</v>
      </c>
      <c r="E886">
        <v>-8</v>
      </c>
      <c r="F886">
        <f>Specification!$C$23*9.81*SIN((E886*PI()/180))</f>
        <v>-765.1893799696079</v>
      </c>
      <c r="G886" s="2">
        <f>IF(J886=1,VLOOKUP(K886,RPM!$E$2:$H$62,3,FALSE)-F886-E886-D886,IF(J886=2,VLOOKUP(K886,RPM!$H$2:$K$62,3,FALSE)-F886-E886-D886,IF(J886=3,VLOOKUP(K886,RPM!$K$2:$N$62,3,FALSE)-F886-E886-D886)))</f>
        <v>1302.9405610221625</v>
      </c>
      <c r="H886" s="2">
        <f>IF(J886=1,Specification!$I$14,IF(J886=2,Specification!$I$15,IF(J886=3,Specification!$I$16)))</f>
        <v>578.8367922628039</v>
      </c>
      <c r="I886">
        <v>0</v>
      </c>
      <c r="J886">
        <v>3</v>
      </c>
      <c r="K886">
        <f>IF(J886=1,VLOOKUP(B886,RPM!$F$2:$H$62,3,TRUE),IF(J886=2,VLOOKUP(B886,RPM!$I$2:$K$62,3,TRUE),IF(J886=3,VLOOKUP(B886,RPM!$L$2:$N$62,3,TRUE))))</f>
        <v>4200</v>
      </c>
      <c r="L886">
        <f t="shared" si="133"/>
        <v>84.029604677022363</v>
      </c>
      <c r="M886">
        <f t="shared" si="134"/>
        <v>1.8954962323649369</v>
      </c>
      <c r="N886">
        <f>VLOOKUP(K886,RPM!$A$2:$D$62,4,FALSE)</f>
        <v>18.835642857142858</v>
      </c>
      <c r="O886">
        <f>VLOOKUP(K886,RPM!$A$2:$D$62,3,FALSE)</f>
        <v>11.1</v>
      </c>
      <c r="P886">
        <f t="shared" si="125"/>
        <v>14.045738878571429</v>
      </c>
      <c r="Q886" cm="1">
        <f t="array" ref="Q886">_xlfn.XLOOKUP(O886,BSFC!$A$2:$A$24,_xlfn.XLOOKUP(K886,BSFC!$B$2:$O$2,BSFC!$B$2:$O$24,,-1),,-1)</f>
        <v>340</v>
      </c>
      <c r="R886">
        <f t="shared" si="126"/>
        <v>1.3265420051984127</v>
      </c>
      <c r="S886">
        <f t="shared" si="128"/>
        <v>2.9092058376105768E-4</v>
      </c>
      <c r="T886">
        <f t="shared" si="129"/>
        <v>9.8912998478759617E-2</v>
      </c>
      <c r="U886">
        <f t="shared" si="130"/>
        <v>119.42447798174062</v>
      </c>
    </row>
    <row r="887" spans="1:21">
      <c r="A887">
        <f t="shared" si="127"/>
        <v>886</v>
      </c>
      <c r="B887">
        <f t="shared" si="132"/>
        <v>13.411199999999999</v>
      </c>
      <c r="C887">
        <f>Specification!$G$29</f>
        <v>164.943378</v>
      </c>
      <c r="D887">
        <f>0.5*Specification!$K$4*Track!B887^2*Specification!$K$3*Specification!$K$2</f>
        <v>93.159842569492653</v>
      </c>
      <c r="E887">
        <v>-8</v>
      </c>
      <c r="F887">
        <f>Specification!$C$23*9.81*SIN((E887*PI()/180))</f>
        <v>-765.1893799696079</v>
      </c>
      <c r="G887" s="2">
        <f>IF(J887=1,VLOOKUP(K887,RPM!$E$2:$H$62,3,FALSE)-F887-E887-D887,IF(J887=2,VLOOKUP(K887,RPM!$H$2:$K$62,3,FALSE)-F887-E887-D887,IF(J887=3,VLOOKUP(K887,RPM!$K$2:$N$62,3,FALSE)-F887-E887-D887)))</f>
        <v>1302.9405610221625</v>
      </c>
      <c r="H887" s="2">
        <f>IF(J887=1,Specification!$I$14,IF(J887=2,Specification!$I$15,IF(J887=3,Specification!$I$16)))</f>
        <v>578.8367922628039</v>
      </c>
      <c r="I887">
        <v>0</v>
      </c>
      <c r="J887">
        <v>3</v>
      </c>
      <c r="K887">
        <f>IF(J887=1,VLOOKUP(B887,RPM!$F$2:$H$62,3,TRUE),IF(J887=2,VLOOKUP(B887,RPM!$I$2:$K$62,3,TRUE),IF(J887=3,VLOOKUP(B887,RPM!$L$2:$N$62,3,TRUE))))</f>
        <v>4200</v>
      </c>
      <c r="L887">
        <f t="shared" si="133"/>
        <v>84.104169220090839</v>
      </c>
      <c r="M887">
        <f t="shared" si="134"/>
        <v>1.7549553976625454</v>
      </c>
      <c r="N887">
        <f>VLOOKUP(K887,RPM!$A$2:$D$62,4,FALSE)</f>
        <v>18.835642857142858</v>
      </c>
      <c r="O887">
        <f>VLOOKUP(K887,RPM!$A$2:$D$62,3,FALSE)</f>
        <v>11.1</v>
      </c>
      <c r="P887">
        <f t="shared" si="125"/>
        <v>14.045738878571429</v>
      </c>
      <c r="Q887" cm="1">
        <f t="array" ref="Q887">_xlfn.XLOOKUP(O887,BSFC!$A$2:$A$24,_xlfn.XLOOKUP(K887,BSFC!$B$2:$O$2,BSFC!$B$2:$O$24,,-1),,-1)</f>
        <v>340</v>
      </c>
      <c r="R887">
        <f t="shared" si="126"/>
        <v>1.3265420051984127</v>
      </c>
      <c r="S887">
        <f t="shared" si="128"/>
        <v>2.9092058376105768E-4</v>
      </c>
      <c r="T887">
        <f t="shared" si="129"/>
        <v>9.8912998478759617E-2</v>
      </c>
      <c r="U887">
        <f t="shared" si="130"/>
        <v>119.52339098021939</v>
      </c>
    </row>
    <row r="888" spans="1:21">
      <c r="A888">
        <f t="shared" si="127"/>
        <v>887</v>
      </c>
      <c r="B888">
        <f t="shared" si="132"/>
        <v>13.411199999999999</v>
      </c>
      <c r="C888">
        <f>Specification!$G$29</f>
        <v>164.943378</v>
      </c>
      <c r="D888">
        <f>0.5*Specification!$K$4*Track!B888^2*Specification!$K$3*Specification!$K$2</f>
        <v>93.159842569492653</v>
      </c>
      <c r="E888">
        <v>-8</v>
      </c>
      <c r="F888">
        <f>Specification!$C$23*9.81*SIN((E888*PI()/180))</f>
        <v>-765.1893799696079</v>
      </c>
      <c r="G888" s="2">
        <f>IF(J888=1,VLOOKUP(K888,RPM!$E$2:$H$62,3,FALSE)-F888-E888-D888,IF(J888=2,VLOOKUP(K888,RPM!$H$2:$K$62,3,FALSE)-F888-E888-D888,IF(J888=3,VLOOKUP(K888,RPM!$K$2:$N$62,3,FALSE)-F888-E888-D888)))</f>
        <v>1302.9405610221625</v>
      </c>
      <c r="H888" s="2">
        <f>IF(J888=1,Specification!$I$14,IF(J888=2,Specification!$I$15,IF(J888=3,Specification!$I$16)))</f>
        <v>578.8367922628039</v>
      </c>
      <c r="I888">
        <v>0</v>
      </c>
      <c r="J888">
        <v>3</v>
      </c>
      <c r="K888">
        <f>IF(J888=1,VLOOKUP(B888,RPM!$F$2:$H$62,3,TRUE),IF(J888=2,VLOOKUP(B888,RPM!$I$2:$K$62,3,TRUE),IF(J888=3,VLOOKUP(B888,RPM!$L$2:$N$62,3,TRUE))))</f>
        <v>4200</v>
      </c>
      <c r="L888">
        <f t="shared" si="133"/>
        <v>84.178733763159315</v>
      </c>
      <c r="M888">
        <f t="shared" si="134"/>
        <v>1.6144145629601538</v>
      </c>
      <c r="N888">
        <f>VLOOKUP(K888,RPM!$A$2:$D$62,4,FALSE)</f>
        <v>18.835642857142858</v>
      </c>
      <c r="O888">
        <f>VLOOKUP(K888,RPM!$A$2:$D$62,3,FALSE)</f>
        <v>11.1</v>
      </c>
      <c r="P888">
        <f t="shared" si="125"/>
        <v>14.045738878571429</v>
      </c>
      <c r="Q888" cm="1">
        <f t="array" ref="Q888">_xlfn.XLOOKUP(O888,BSFC!$A$2:$A$24,_xlfn.XLOOKUP(K888,BSFC!$B$2:$O$2,BSFC!$B$2:$O$24,,-1),,-1)</f>
        <v>340</v>
      </c>
      <c r="R888">
        <f t="shared" si="126"/>
        <v>1.3265420051984127</v>
      </c>
      <c r="S888">
        <f t="shared" si="128"/>
        <v>2.9092058376105768E-4</v>
      </c>
      <c r="T888">
        <f t="shared" si="129"/>
        <v>9.8912998478759617E-2</v>
      </c>
      <c r="U888">
        <f t="shared" si="130"/>
        <v>119.62230397869816</v>
      </c>
    </row>
    <row r="889" spans="1:21">
      <c r="A889">
        <f t="shared" si="127"/>
        <v>888</v>
      </c>
      <c r="B889">
        <f t="shared" si="132"/>
        <v>13.411199999999999</v>
      </c>
      <c r="C889">
        <f>Specification!$G$29</f>
        <v>164.943378</v>
      </c>
      <c r="D889">
        <f>0.5*Specification!$K$4*Track!B889^2*Specification!$K$3*Specification!$K$2</f>
        <v>93.159842569492653</v>
      </c>
      <c r="E889">
        <v>-8</v>
      </c>
      <c r="F889">
        <f>Specification!$C$23*9.81*SIN((E889*PI()/180))</f>
        <v>-765.1893799696079</v>
      </c>
      <c r="G889" s="2">
        <f>IF(J889=1,VLOOKUP(K889,RPM!$E$2:$H$62,3,FALSE)-F889-E889-D889,IF(J889=2,VLOOKUP(K889,RPM!$H$2:$K$62,3,FALSE)-F889-E889-D889,IF(J889=3,VLOOKUP(K889,RPM!$K$2:$N$62,3,FALSE)-F889-E889-D889)))</f>
        <v>1302.9405610221625</v>
      </c>
      <c r="H889" s="2">
        <f>IF(J889=1,Specification!$I$14,IF(J889=2,Specification!$I$15,IF(J889=3,Specification!$I$16)))</f>
        <v>578.8367922628039</v>
      </c>
      <c r="I889">
        <v>0</v>
      </c>
      <c r="J889">
        <v>3</v>
      </c>
      <c r="K889">
        <f>IF(J889=1,VLOOKUP(B889,RPM!$F$2:$H$62,3,TRUE),IF(J889=2,VLOOKUP(B889,RPM!$I$2:$K$62,3,TRUE),IF(J889=3,VLOOKUP(B889,RPM!$L$2:$N$62,3,TRUE))))</f>
        <v>4200</v>
      </c>
      <c r="L889">
        <f t="shared" si="133"/>
        <v>84.253298306227791</v>
      </c>
      <c r="M889">
        <f t="shared" si="134"/>
        <v>1.4738737282577623</v>
      </c>
      <c r="N889">
        <f>VLOOKUP(K889,RPM!$A$2:$D$62,4,FALSE)</f>
        <v>18.835642857142858</v>
      </c>
      <c r="O889">
        <f>VLOOKUP(K889,RPM!$A$2:$D$62,3,FALSE)</f>
        <v>11.1</v>
      </c>
      <c r="P889">
        <f t="shared" si="125"/>
        <v>14.045738878571429</v>
      </c>
      <c r="Q889" cm="1">
        <f t="array" ref="Q889">_xlfn.XLOOKUP(O889,BSFC!$A$2:$A$24,_xlfn.XLOOKUP(K889,BSFC!$B$2:$O$2,BSFC!$B$2:$O$24,,-1),,-1)</f>
        <v>340</v>
      </c>
      <c r="R889">
        <f t="shared" si="126"/>
        <v>1.3265420051984127</v>
      </c>
      <c r="S889">
        <f t="shared" si="128"/>
        <v>2.9092058376105768E-4</v>
      </c>
      <c r="T889">
        <f t="shared" si="129"/>
        <v>9.8912998478759617E-2</v>
      </c>
      <c r="U889">
        <f t="shared" si="130"/>
        <v>119.72121697717692</v>
      </c>
    </row>
    <row r="890" spans="1:21">
      <c r="A890">
        <f t="shared" si="127"/>
        <v>889</v>
      </c>
      <c r="B890">
        <f t="shared" si="132"/>
        <v>13.411199999999999</v>
      </c>
      <c r="C890">
        <f>Specification!$G$29</f>
        <v>164.943378</v>
      </c>
      <c r="D890">
        <f>0.5*Specification!$K$4*Track!B890^2*Specification!$K$3*Specification!$K$2</f>
        <v>93.159842569492653</v>
      </c>
      <c r="E890">
        <v>-8</v>
      </c>
      <c r="F890">
        <f>Specification!$C$23*9.81*SIN((E890*PI()/180))</f>
        <v>-765.1893799696079</v>
      </c>
      <c r="G890" s="2">
        <f>IF(J890=1,VLOOKUP(K890,RPM!$E$2:$H$62,3,FALSE)-F890-E890-D890,IF(J890=2,VLOOKUP(K890,RPM!$H$2:$K$62,3,FALSE)-F890-E890-D890,IF(J890=3,VLOOKUP(K890,RPM!$K$2:$N$62,3,FALSE)-F890-E890-D890)))</f>
        <v>1302.9405610221625</v>
      </c>
      <c r="H890" s="2">
        <f>IF(J890=1,Specification!$I$14,IF(J890=2,Specification!$I$15,IF(J890=3,Specification!$I$16)))</f>
        <v>578.8367922628039</v>
      </c>
      <c r="I890">
        <v>0</v>
      </c>
      <c r="J890">
        <v>3</v>
      </c>
      <c r="K890">
        <f>IF(J890=1,VLOOKUP(B890,RPM!$F$2:$H$62,3,TRUE),IF(J890=2,VLOOKUP(B890,RPM!$I$2:$K$62,3,TRUE),IF(J890=3,VLOOKUP(B890,RPM!$L$2:$N$62,3,TRUE))))</f>
        <v>4200</v>
      </c>
      <c r="L890">
        <f t="shared" si="133"/>
        <v>84.327862849296267</v>
      </c>
      <c r="M890">
        <f t="shared" si="134"/>
        <v>1.3333328935553708</v>
      </c>
      <c r="N890">
        <f>VLOOKUP(K890,RPM!$A$2:$D$62,4,FALSE)</f>
        <v>18.835642857142858</v>
      </c>
      <c r="O890">
        <f>VLOOKUP(K890,RPM!$A$2:$D$62,3,FALSE)</f>
        <v>11.1</v>
      </c>
      <c r="P890">
        <f t="shared" si="125"/>
        <v>14.045738878571429</v>
      </c>
      <c r="Q890" cm="1">
        <f t="array" ref="Q890">_xlfn.XLOOKUP(O890,BSFC!$A$2:$A$24,_xlfn.XLOOKUP(K890,BSFC!$B$2:$O$2,BSFC!$B$2:$O$24,,-1),,-1)</f>
        <v>340</v>
      </c>
      <c r="R890">
        <f t="shared" si="126"/>
        <v>1.3265420051984127</v>
      </c>
      <c r="S890">
        <f t="shared" si="128"/>
        <v>2.9092058376105768E-4</v>
      </c>
      <c r="T890">
        <f t="shared" si="129"/>
        <v>9.8912998478759617E-2</v>
      </c>
      <c r="U890">
        <f t="shared" si="130"/>
        <v>119.82012997565569</v>
      </c>
    </row>
    <row r="891" spans="1:21">
      <c r="A891">
        <f t="shared" si="127"/>
        <v>890</v>
      </c>
      <c r="B891">
        <f t="shared" si="132"/>
        <v>13.411199999999999</v>
      </c>
      <c r="C891">
        <f>Specification!$G$29</f>
        <v>164.943378</v>
      </c>
      <c r="D891">
        <f>0.5*Specification!$K$4*Track!B891^2*Specification!$K$3*Specification!$K$2</f>
        <v>93.159842569492653</v>
      </c>
      <c r="E891">
        <v>-8</v>
      </c>
      <c r="F891">
        <f>Specification!$C$23*9.81*SIN((E891*PI()/180))</f>
        <v>-765.1893799696079</v>
      </c>
      <c r="G891" s="2">
        <f>IF(J891=1,VLOOKUP(K891,RPM!$E$2:$H$62,3,FALSE)-F891-E891-D891,IF(J891=2,VLOOKUP(K891,RPM!$H$2:$K$62,3,FALSE)-F891-E891-D891,IF(J891=3,VLOOKUP(K891,RPM!$K$2:$N$62,3,FALSE)-F891-E891-D891)))</f>
        <v>1302.9405610221625</v>
      </c>
      <c r="H891" s="2">
        <f>IF(J891=1,Specification!$I$14,IF(J891=2,Specification!$I$15,IF(J891=3,Specification!$I$16)))</f>
        <v>578.8367922628039</v>
      </c>
      <c r="I891">
        <v>0</v>
      </c>
      <c r="J891">
        <v>3</v>
      </c>
      <c r="K891">
        <f>IF(J891=1,VLOOKUP(B891,RPM!$F$2:$H$62,3,TRUE),IF(J891=2,VLOOKUP(B891,RPM!$I$2:$K$62,3,TRUE),IF(J891=3,VLOOKUP(B891,RPM!$L$2:$N$62,3,TRUE))))</f>
        <v>4200</v>
      </c>
      <c r="L891">
        <f t="shared" si="133"/>
        <v>84.402427392364743</v>
      </c>
      <c r="M891">
        <f t="shared" si="134"/>
        <v>1.1927920588529792</v>
      </c>
      <c r="N891">
        <f>VLOOKUP(K891,RPM!$A$2:$D$62,4,FALSE)</f>
        <v>18.835642857142858</v>
      </c>
      <c r="O891">
        <f>VLOOKUP(K891,RPM!$A$2:$D$62,3,FALSE)</f>
        <v>11.1</v>
      </c>
      <c r="P891">
        <f t="shared" si="125"/>
        <v>14.045738878571429</v>
      </c>
      <c r="Q891" cm="1">
        <f t="array" ref="Q891">_xlfn.XLOOKUP(O891,BSFC!$A$2:$A$24,_xlfn.XLOOKUP(K891,BSFC!$B$2:$O$2,BSFC!$B$2:$O$24,,-1),,-1)</f>
        <v>340</v>
      </c>
      <c r="R891">
        <f t="shared" si="126"/>
        <v>1.3265420051984127</v>
      </c>
      <c r="S891">
        <f t="shared" si="128"/>
        <v>2.9092058376105768E-4</v>
      </c>
      <c r="T891">
        <f t="shared" si="129"/>
        <v>9.8912998478759617E-2</v>
      </c>
      <c r="U891">
        <f t="shared" si="130"/>
        <v>119.91904297413446</v>
      </c>
    </row>
    <row r="892" spans="1:21">
      <c r="A892">
        <f t="shared" si="127"/>
        <v>891</v>
      </c>
      <c r="B892">
        <f t="shared" si="132"/>
        <v>13.411199999999999</v>
      </c>
      <c r="C892">
        <f>Specification!$G$29</f>
        <v>164.943378</v>
      </c>
      <c r="D892">
        <f>0.5*Specification!$K$4*Track!B892^2*Specification!$K$3*Specification!$K$2</f>
        <v>93.159842569492653</v>
      </c>
      <c r="E892">
        <v>-8</v>
      </c>
      <c r="F892">
        <f>Specification!$C$23*9.81*SIN((E892*PI()/180))</f>
        <v>-765.1893799696079</v>
      </c>
      <c r="G892" s="2">
        <f>IF(J892=1,VLOOKUP(K892,RPM!$E$2:$H$62,3,FALSE)-F892-E892-D892,IF(J892=2,VLOOKUP(K892,RPM!$H$2:$K$62,3,FALSE)-F892-E892-D892,IF(J892=3,VLOOKUP(K892,RPM!$K$2:$N$62,3,FALSE)-F892-E892-D892)))</f>
        <v>1302.9405610221625</v>
      </c>
      <c r="H892" s="2">
        <f>IF(J892=1,Specification!$I$14,IF(J892=2,Specification!$I$15,IF(J892=3,Specification!$I$16)))</f>
        <v>578.8367922628039</v>
      </c>
      <c r="I892">
        <v>0</v>
      </c>
      <c r="J892">
        <v>3</v>
      </c>
      <c r="K892">
        <f>IF(J892=1,VLOOKUP(B892,RPM!$F$2:$H$62,3,TRUE),IF(J892=2,VLOOKUP(B892,RPM!$I$2:$K$62,3,TRUE),IF(J892=3,VLOOKUP(B892,RPM!$L$2:$N$62,3,TRUE))))</f>
        <v>4200</v>
      </c>
      <c r="L892">
        <f t="shared" si="133"/>
        <v>84.476991935433219</v>
      </c>
      <c r="M892">
        <f t="shared" si="134"/>
        <v>1.0522512241505877</v>
      </c>
      <c r="N892">
        <f>VLOOKUP(K892,RPM!$A$2:$D$62,4,FALSE)</f>
        <v>18.835642857142858</v>
      </c>
      <c r="O892">
        <f>VLOOKUP(K892,RPM!$A$2:$D$62,3,FALSE)</f>
        <v>11.1</v>
      </c>
      <c r="P892">
        <f t="shared" si="125"/>
        <v>14.045738878571429</v>
      </c>
      <c r="Q892" cm="1">
        <f t="array" ref="Q892">_xlfn.XLOOKUP(O892,BSFC!$A$2:$A$24,_xlfn.XLOOKUP(K892,BSFC!$B$2:$O$2,BSFC!$B$2:$O$24,,-1),,-1)</f>
        <v>340</v>
      </c>
      <c r="R892">
        <f t="shared" si="126"/>
        <v>1.3265420051984127</v>
      </c>
      <c r="S892">
        <f t="shared" si="128"/>
        <v>2.9092058376105768E-4</v>
      </c>
      <c r="T892">
        <f t="shared" si="129"/>
        <v>9.8912998478759617E-2</v>
      </c>
      <c r="U892">
        <f t="shared" si="130"/>
        <v>120.01795597261322</v>
      </c>
    </row>
    <row r="893" spans="1:21">
      <c r="A893">
        <f t="shared" si="127"/>
        <v>892</v>
      </c>
      <c r="B893">
        <f t="shared" si="132"/>
        <v>13.411199999999999</v>
      </c>
      <c r="C893">
        <f>Specification!$G$29</f>
        <v>164.943378</v>
      </c>
      <c r="D893">
        <f>0.5*Specification!$K$4*Track!B893^2*Specification!$K$3*Specification!$K$2</f>
        <v>93.159842569492653</v>
      </c>
      <c r="E893">
        <v>-8</v>
      </c>
      <c r="F893">
        <f>Specification!$C$23*9.81*SIN((E893*PI()/180))</f>
        <v>-765.1893799696079</v>
      </c>
      <c r="G893" s="2">
        <f>IF(J893=1,VLOOKUP(K893,RPM!$E$2:$H$62,3,FALSE)-F893-E893-D893,IF(J893=2,VLOOKUP(K893,RPM!$H$2:$K$62,3,FALSE)-F893-E893-D893,IF(J893=3,VLOOKUP(K893,RPM!$K$2:$N$62,3,FALSE)-F893-E893-D893)))</f>
        <v>1302.9405610221625</v>
      </c>
      <c r="H893" s="2">
        <f>IF(J893=1,Specification!$I$14,IF(J893=2,Specification!$I$15,IF(J893=3,Specification!$I$16)))</f>
        <v>578.8367922628039</v>
      </c>
      <c r="I893">
        <v>0</v>
      </c>
      <c r="J893">
        <v>3</v>
      </c>
      <c r="K893">
        <f>IF(J893=1,VLOOKUP(B893,RPM!$F$2:$H$62,3,TRUE),IF(J893=2,VLOOKUP(B893,RPM!$I$2:$K$62,3,TRUE),IF(J893=3,VLOOKUP(B893,RPM!$L$2:$N$62,3,TRUE))))</f>
        <v>4200</v>
      </c>
      <c r="L893">
        <f t="shared" si="133"/>
        <v>84.551556478501695</v>
      </c>
      <c r="M893">
        <f t="shared" si="134"/>
        <v>0.91171038944819627</v>
      </c>
      <c r="N893">
        <f>VLOOKUP(K893,RPM!$A$2:$D$62,4,FALSE)</f>
        <v>18.835642857142858</v>
      </c>
      <c r="O893">
        <f>VLOOKUP(K893,RPM!$A$2:$D$62,3,FALSE)</f>
        <v>11.1</v>
      </c>
      <c r="P893">
        <f t="shared" si="125"/>
        <v>14.045738878571429</v>
      </c>
      <c r="Q893" cm="1">
        <f t="array" ref="Q893">_xlfn.XLOOKUP(O893,BSFC!$A$2:$A$24,_xlfn.XLOOKUP(K893,BSFC!$B$2:$O$2,BSFC!$B$2:$O$24,,-1),,-1)</f>
        <v>340</v>
      </c>
      <c r="R893">
        <f t="shared" si="126"/>
        <v>1.3265420051984127</v>
      </c>
      <c r="S893">
        <f t="shared" si="128"/>
        <v>2.9092058376105768E-4</v>
      </c>
      <c r="T893">
        <f t="shared" si="129"/>
        <v>9.8912998478759617E-2</v>
      </c>
      <c r="U893">
        <f t="shared" si="130"/>
        <v>120.11686897109199</v>
      </c>
    </row>
    <row r="894" spans="1:21">
      <c r="A894">
        <f t="shared" si="127"/>
        <v>893</v>
      </c>
      <c r="B894">
        <f t="shared" si="132"/>
        <v>13.411199999999999</v>
      </c>
      <c r="C894">
        <f>Specification!$G$29</f>
        <v>164.943378</v>
      </c>
      <c r="D894">
        <f>0.5*Specification!$K$4*Track!B894^2*Specification!$K$3*Specification!$K$2</f>
        <v>93.159842569492653</v>
      </c>
      <c r="E894">
        <v>-8</v>
      </c>
      <c r="F894">
        <f>Specification!$C$23*9.81*SIN((E894*PI()/180))</f>
        <v>-765.1893799696079</v>
      </c>
      <c r="G894" s="2">
        <f>IF(J894=1,VLOOKUP(K894,RPM!$E$2:$H$62,3,FALSE)-F894-E894-D894,IF(J894=2,VLOOKUP(K894,RPM!$H$2:$K$62,3,FALSE)-F894-E894-D894,IF(J894=3,VLOOKUP(K894,RPM!$K$2:$N$62,3,FALSE)-F894-E894-D894)))</f>
        <v>1302.9405610221625</v>
      </c>
      <c r="H894" s="2">
        <f>IF(J894=1,Specification!$I$14,IF(J894=2,Specification!$I$15,IF(J894=3,Specification!$I$16)))</f>
        <v>578.8367922628039</v>
      </c>
      <c r="I894">
        <v>0</v>
      </c>
      <c r="J894">
        <v>3</v>
      </c>
      <c r="K894">
        <f>IF(J894=1,VLOOKUP(B894,RPM!$F$2:$H$62,3,TRUE),IF(J894=2,VLOOKUP(B894,RPM!$I$2:$K$62,3,TRUE),IF(J894=3,VLOOKUP(B894,RPM!$L$2:$N$62,3,TRUE))))</f>
        <v>4200</v>
      </c>
      <c r="L894">
        <f t="shared" si="133"/>
        <v>84.626121021570171</v>
      </c>
      <c r="M894">
        <f t="shared" si="134"/>
        <v>0.77116955474580484</v>
      </c>
      <c r="N894">
        <f>VLOOKUP(K894,RPM!$A$2:$D$62,4,FALSE)</f>
        <v>18.835642857142858</v>
      </c>
      <c r="O894">
        <f>VLOOKUP(K894,RPM!$A$2:$D$62,3,FALSE)</f>
        <v>11.1</v>
      </c>
      <c r="P894">
        <f t="shared" si="125"/>
        <v>14.045738878571429</v>
      </c>
      <c r="Q894" cm="1">
        <f t="array" ref="Q894">_xlfn.XLOOKUP(O894,BSFC!$A$2:$A$24,_xlfn.XLOOKUP(K894,BSFC!$B$2:$O$2,BSFC!$B$2:$O$24,,-1),,-1)</f>
        <v>340</v>
      </c>
      <c r="R894">
        <f t="shared" si="126"/>
        <v>1.3265420051984127</v>
      </c>
      <c r="S894">
        <f t="shared" si="128"/>
        <v>2.9092058376105768E-4</v>
      </c>
      <c r="T894">
        <f t="shared" si="129"/>
        <v>9.8912998478759617E-2</v>
      </c>
      <c r="U894">
        <f t="shared" si="130"/>
        <v>120.21578196957076</v>
      </c>
    </row>
    <row r="895" spans="1:21">
      <c r="A895">
        <f t="shared" si="127"/>
        <v>894</v>
      </c>
      <c r="B895">
        <f t="shared" si="132"/>
        <v>13.411199999999999</v>
      </c>
      <c r="C895">
        <f>Specification!$G$29</f>
        <v>164.943378</v>
      </c>
      <c r="D895">
        <f>0.5*Specification!$K$4*Track!B895^2*Specification!$K$3*Specification!$K$2</f>
        <v>93.159842569492653</v>
      </c>
      <c r="E895">
        <v>-8</v>
      </c>
      <c r="F895">
        <f>Specification!$C$23*9.81*SIN((E895*PI()/180))</f>
        <v>-765.1893799696079</v>
      </c>
      <c r="G895" s="2">
        <f>IF(J895=1,VLOOKUP(K895,RPM!$E$2:$H$62,3,FALSE)-F895-E895-D895,IF(J895=2,VLOOKUP(K895,RPM!$H$2:$K$62,3,FALSE)-F895-E895-D895,IF(J895=3,VLOOKUP(K895,RPM!$K$2:$N$62,3,FALSE)-F895-E895-D895)))</f>
        <v>1302.9405610221625</v>
      </c>
      <c r="H895" s="2">
        <f>IF(J895=1,Specification!$I$14,IF(J895=2,Specification!$I$15,IF(J895=3,Specification!$I$16)))</f>
        <v>578.8367922628039</v>
      </c>
      <c r="I895">
        <v>0</v>
      </c>
      <c r="J895">
        <v>3</v>
      </c>
      <c r="K895">
        <f>IF(J895=1,VLOOKUP(B895,RPM!$F$2:$H$62,3,TRUE),IF(J895=2,VLOOKUP(B895,RPM!$I$2:$K$62,3,TRUE),IF(J895=3,VLOOKUP(B895,RPM!$L$2:$N$62,3,TRUE))))</f>
        <v>4200</v>
      </c>
      <c r="L895">
        <f t="shared" si="133"/>
        <v>84.700685564638647</v>
      </c>
      <c r="M895">
        <f t="shared" si="134"/>
        <v>0.63062872004341342</v>
      </c>
      <c r="N895">
        <f>VLOOKUP(K895,RPM!$A$2:$D$62,4,FALSE)</f>
        <v>18.835642857142858</v>
      </c>
      <c r="O895">
        <f>VLOOKUP(K895,RPM!$A$2:$D$62,3,FALSE)</f>
        <v>11.1</v>
      </c>
      <c r="P895">
        <f t="shared" si="125"/>
        <v>14.045738878571429</v>
      </c>
      <c r="Q895" cm="1">
        <f t="array" ref="Q895">_xlfn.XLOOKUP(O895,BSFC!$A$2:$A$24,_xlfn.XLOOKUP(K895,BSFC!$B$2:$O$2,BSFC!$B$2:$O$24,,-1),,-1)</f>
        <v>340</v>
      </c>
      <c r="R895">
        <f t="shared" si="126"/>
        <v>1.3265420051984127</v>
      </c>
      <c r="S895">
        <f t="shared" si="128"/>
        <v>2.9092058376105768E-4</v>
      </c>
      <c r="T895">
        <f t="shared" si="129"/>
        <v>9.8912998478759617E-2</v>
      </c>
      <c r="U895">
        <f t="shared" si="130"/>
        <v>120.31469496804952</v>
      </c>
    </row>
    <row r="896" spans="1:21">
      <c r="A896">
        <f t="shared" si="127"/>
        <v>895</v>
      </c>
      <c r="B896">
        <f t="shared" si="132"/>
        <v>13.411199999999999</v>
      </c>
      <c r="C896">
        <f>Specification!$G$29</f>
        <v>164.943378</v>
      </c>
      <c r="D896">
        <f>0.5*Specification!$K$4*Track!B896^2*Specification!$K$3*Specification!$K$2</f>
        <v>93.159842569492653</v>
      </c>
      <c r="E896">
        <v>-8</v>
      </c>
      <c r="F896">
        <f>Specification!$C$23*9.81*SIN((E896*PI()/180))</f>
        <v>-765.1893799696079</v>
      </c>
      <c r="G896" s="2">
        <f>IF(J896=1,VLOOKUP(K896,RPM!$E$2:$H$62,3,FALSE)-F896-E896-D896,IF(J896=2,VLOOKUP(K896,RPM!$H$2:$K$62,3,FALSE)-F896-E896-D896,IF(J896=3,VLOOKUP(K896,RPM!$K$2:$N$62,3,FALSE)-F896-E896-D896)))</f>
        <v>1302.9405610221625</v>
      </c>
      <c r="H896" s="2">
        <f>IF(J896=1,Specification!$I$14,IF(J896=2,Specification!$I$15,IF(J896=3,Specification!$I$16)))</f>
        <v>578.8367922628039</v>
      </c>
      <c r="I896">
        <v>0</v>
      </c>
      <c r="J896">
        <v>3</v>
      </c>
      <c r="K896">
        <f>IF(J896=1,VLOOKUP(B896,RPM!$F$2:$H$62,3,TRUE),IF(J896=2,VLOOKUP(B896,RPM!$I$2:$K$62,3,TRUE),IF(J896=3,VLOOKUP(B896,RPM!$L$2:$N$62,3,TRUE))))</f>
        <v>4200</v>
      </c>
      <c r="L896">
        <f t="shared" si="133"/>
        <v>84.775250107707123</v>
      </c>
      <c r="M896">
        <f t="shared" si="134"/>
        <v>0.49008788534102199</v>
      </c>
      <c r="N896">
        <f>VLOOKUP(K896,RPM!$A$2:$D$62,4,FALSE)</f>
        <v>18.835642857142858</v>
      </c>
      <c r="O896">
        <f>VLOOKUP(K896,RPM!$A$2:$D$62,3,FALSE)</f>
        <v>11.1</v>
      </c>
      <c r="P896">
        <f t="shared" si="125"/>
        <v>14.045738878571429</v>
      </c>
      <c r="Q896" cm="1">
        <f t="array" ref="Q896">_xlfn.XLOOKUP(O896,BSFC!$A$2:$A$24,_xlfn.XLOOKUP(K896,BSFC!$B$2:$O$2,BSFC!$B$2:$O$24,,-1),,-1)</f>
        <v>340</v>
      </c>
      <c r="R896">
        <f t="shared" si="126"/>
        <v>1.3265420051984127</v>
      </c>
      <c r="S896">
        <f t="shared" si="128"/>
        <v>2.9092058376105768E-4</v>
      </c>
      <c r="T896">
        <f t="shared" si="129"/>
        <v>9.8912998478759617E-2</v>
      </c>
      <c r="U896">
        <f t="shared" si="130"/>
        <v>120.41360796652829</v>
      </c>
    </row>
    <row r="897" spans="1:21">
      <c r="A897">
        <f t="shared" si="127"/>
        <v>896</v>
      </c>
      <c r="B897">
        <f t="shared" si="132"/>
        <v>13.411199999999999</v>
      </c>
      <c r="C897">
        <f>Specification!$G$29</f>
        <v>164.943378</v>
      </c>
      <c r="D897">
        <f>0.5*Specification!$K$4*Track!B897^2*Specification!$K$3*Specification!$K$2</f>
        <v>93.159842569492653</v>
      </c>
      <c r="E897">
        <v>-7</v>
      </c>
      <c r="F897">
        <f>Specification!$C$23*9.81*SIN((E897*PI()/180))</f>
        <v>-670.05137252956831</v>
      </c>
      <c r="G897" s="2">
        <f>IF(J897=1,VLOOKUP(K897,RPM!$E$2:$H$62,3,FALSE)-F897-E897-D897,IF(J897=2,VLOOKUP(K897,RPM!$H$2:$K$62,3,FALSE)-F897-E897-D897,IF(J897=3,VLOOKUP(K897,RPM!$K$2:$N$62,3,FALSE)-F897-E897-D897)))</f>
        <v>1206.8025535821228</v>
      </c>
      <c r="H897" s="2">
        <f>IF(J897=1,Specification!$I$14,IF(J897=2,Specification!$I$15,IF(J897=3,Specification!$I$16)))</f>
        <v>578.8367922628039</v>
      </c>
      <c r="I897">
        <v>0</v>
      </c>
      <c r="J897">
        <v>3</v>
      </c>
      <c r="K897">
        <f>IF(J897=1,VLOOKUP(B897,RPM!$F$2:$H$62,3,TRUE),IF(J897=2,VLOOKUP(B897,RPM!$I$2:$K$62,3,TRUE),IF(J897=3,VLOOKUP(B897,RPM!$L$2:$N$62,3,TRUE))))</f>
        <v>4200</v>
      </c>
      <c r="L897">
        <f t="shared" si="133"/>
        <v>84.849814650775599</v>
      </c>
      <c r="M897">
        <f t="shared" si="134"/>
        <v>0.36730332443811742</v>
      </c>
      <c r="N897">
        <f>VLOOKUP(K897,RPM!$A$2:$D$62,4,FALSE)</f>
        <v>18.835642857142858</v>
      </c>
      <c r="O897">
        <f>VLOOKUP(K897,RPM!$A$2:$D$62,3,FALSE)</f>
        <v>11.1</v>
      </c>
      <c r="P897">
        <f t="shared" si="125"/>
        <v>14.045738878571429</v>
      </c>
      <c r="Q897" cm="1">
        <f t="array" ref="Q897">_xlfn.XLOOKUP(O897,BSFC!$A$2:$A$24,_xlfn.XLOOKUP(K897,BSFC!$B$2:$O$2,BSFC!$B$2:$O$24,,-1),,-1)</f>
        <v>340</v>
      </c>
      <c r="R897">
        <f t="shared" si="126"/>
        <v>1.3265420051984127</v>
      </c>
      <c r="S897">
        <f t="shared" si="128"/>
        <v>2.9092058376105768E-4</v>
      </c>
      <c r="T897">
        <f t="shared" si="129"/>
        <v>9.8912998478759617E-2</v>
      </c>
      <c r="U897">
        <f t="shared" si="130"/>
        <v>120.51252096500706</v>
      </c>
    </row>
    <row r="898" spans="1:21">
      <c r="A898">
        <f t="shared" si="127"/>
        <v>897</v>
      </c>
      <c r="B898">
        <f t="shared" si="132"/>
        <v>13.411199999999999</v>
      </c>
      <c r="C898">
        <f>Specification!$G$29</f>
        <v>164.943378</v>
      </c>
      <c r="D898">
        <f>0.5*Specification!$K$4*Track!B898^2*Specification!$K$3*Specification!$K$2</f>
        <v>93.159842569492653</v>
      </c>
      <c r="E898">
        <v>-6</v>
      </c>
      <c r="F898">
        <f>Specification!$C$23*9.81*SIN((E898*PI()/180))</f>
        <v>-574.70926095052266</v>
      </c>
      <c r="G898" s="2">
        <f>IF(J898=1,VLOOKUP(K898,RPM!$E$2:$H$62,3,FALSE)-F898-E898-D898,IF(J898=2,VLOOKUP(K898,RPM!$H$2:$K$62,3,FALSE)-F898-E898-D898,IF(J898=3,VLOOKUP(K898,RPM!$K$2:$N$62,3,FALSE)-F898-E898-D898)))</f>
        <v>1110.4604420030771</v>
      </c>
      <c r="H898" s="2">
        <f>IF(J898=1,Specification!$I$14,IF(J898=2,Specification!$I$15,IF(J898=3,Specification!$I$16)))</f>
        <v>578.8367922628039</v>
      </c>
      <c r="I898">
        <v>0</v>
      </c>
      <c r="J898">
        <v>3</v>
      </c>
      <c r="K898">
        <f>IF(J898=1,VLOOKUP(B898,RPM!$F$2:$H$62,3,TRUE),IF(J898=2,VLOOKUP(B898,RPM!$I$2:$K$62,3,TRUE),IF(J898=3,VLOOKUP(B898,RPM!$L$2:$N$62,3,TRUE))))</f>
        <v>4200</v>
      </c>
      <c r="L898">
        <f t="shared" si="133"/>
        <v>84.924379193844075</v>
      </c>
      <c r="M898">
        <f t="shared" si="134"/>
        <v>0.26219908917244095</v>
      </c>
      <c r="N898">
        <f>VLOOKUP(K898,RPM!$A$2:$D$62,4,FALSE)</f>
        <v>18.835642857142858</v>
      </c>
      <c r="O898">
        <f>VLOOKUP(K898,RPM!$A$2:$D$62,3,FALSE)</f>
        <v>11.1</v>
      </c>
      <c r="P898">
        <f t="shared" si="125"/>
        <v>14.045738878571429</v>
      </c>
      <c r="Q898" cm="1">
        <f t="array" ref="Q898">_xlfn.XLOOKUP(O898,BSFC!$A$2:$A$24,_xlfn.XLOOKUP(K898,BSFC!$B$2:$O$2,BSFC!$B$2:$O$24,,-1),,-1)</f>
        <v>340</v>
      </c>
      <c r="R898">
        <f t="shared" si="126"/>
        <v>1.3265420051984127</v>
      </c>
      <c r="S898">
        <f t="shared" si="128"/>
        <v>2.9092058376105768E-4</v>
      </c>
      <c r="T898">
        <f t="shared" si="129"/>
        <v>9.8912998478759617E-2</v>
      </c>
      <c r="U898">
        <f t="shared" si="130"/>
        <v>120.61143396348582</v>
      </c>
    </row>
    <row r="899" spans="1:21">
      <c r="A899">
        <f t="shared" si="127"/>
        <v>898</v>
      </c>
      <c r="B899">
        <f t="shared" si="132"/>
        <v>13.411199999999999</v>
      </c>
      <c r="C899">
        <f>Specification!$G$29</f>
        <v>164.943378</v>
      </c>
      <c r="D899">
        <f>0.5*Specification!$K$4*Track!B899^2*Specification!$K$3*Specification!$K$2</f>
        <v>93.159842569492653</v>
      </c>
      <c r="E899">
        <v>-5</v>
      </c>
      <c r="F899">
        <f>Specification!$C$23*9.81*SIN((E899*PI()/180))</f>
        <v>-479.192087363258</v>
      </c>
      <c r="G899" s="2">
        <f>IF(J899=1,VLOOKUP(K899,RPM!$E$2:$H$62,3,FALSE)-F899-E899-D899,IF(J899=2,VLOOKUP(K899,RPM!$H$2:$K$62,3,FALSE)-F899-E899-D899,IF(J899=3,VLOOKUP(K899,RPM!$K$2:$N$62,3,FALSE)-F899-E899-D899)))</f>
        <v>1013.9432684158126</v>
      </c>
      <c r="H899" s="2">
        <f>IF(J899=1,Specification!$I$14,IF(J899=2,Specification!$I$15,IF(J899=3,Specification!$I$16)))</f>
        <v>578.8367922628039</v>
      </c>
      <c r="I899">
        <v>0</v>
      </c>
      <c r="J899">
        <v>3</v>
      </c>
      <c r="K899">
        <f>IF(J899=1,VLOOKUP(B899,RPM!$F$2:$H$62,3,TRUE),IF(J899=2,VLOOKUP(B899,RPM!$I$2:$K$62,3,TRUE),IF(J899=3,VLOOKUP(B899,RPM!$L$2:$N$62,3,TRUE))))</f>
        <v>4200</v>
      </c>
      <c r="L899">
        <f t="shared" si="133"/>
        <v>84.998943736912551</v>
      </c>
      <c r="M899">
        <f t="shared" si="134"/>
        <v>0.17471042564651695</v>
      </c>
      <c r="N899">
        <f>VLOOKUP(K899,RPM!$A$2:$D$62,4,FALSE)</f>
        <v>18.835642857142858</v>
      </c>
      <c r="O899">
        <f>VLOOKUP(K899,RPM!$A$2:$D$62,3,FALSE)</f>
        <v>11.1</v>
      </c>
      <c r="P899">
        <f t="shared" ref="P899:P962" si="135">N899*0.7457</f>
        <v>14.045738878571429</v>
      </c>
      <c r="Q899" cm="1">
        <f t="array" ref="Q899">_xlfn.XLOOKUP(O899,BSFC!$A$2:$A$24,_xlfn.XLOOKUP(K899,BSFC!$B$2:$O$2,BSFC!$B$2:$O$24,,-1),,-1)</f>
        <v>340</v>
      </c>
      <c r="R899">
        <f t="shared" ref="R899:R962" si="136">Q899*P899/3600</f>
        <v>1.3265420051984127</v>
      </c>
      <c r="S899">
        <f t="shared" si="128"/>
        <v>2.9092058376105768E-4</v>
      </c>
      <c r="T899">
        <f t="shared" si="129"/>
        <v>9.8912998478759617E-2</v>
      </c>
      <c r="U899">
        <f t="shared" si="130"/>
        <v>120.71034696196459</v>
      </c>
    </row>
    <row r="900" spans="1:21">
      <c r="A900">
        <f t="shared" ref="A900:A963" si="137">A899+1</f>
        <v>899</v>
      </c>
      <c r="B900">
        <f t="shared" si="132"/>
        <v>13.411199999999999</v>
      </c>
      <c r="C900">
        <f>Specification!$G$29</f>
        <v>164.943378</v>
      </c>
      <c r="D900">
        <f>0.5*Specification!$K$4*Track!B900^2*Specification!$K$3*Specification!$K$2</f>
        <v>93.159842569492653</v>
      </c>
      <c r="E900">
        <v>-4</v>
      </c>
      <c r="F900">
        <f>Specification!$C$23*9.81*SIN((E900*PI()/180))</f>
        <v>-383.52894722414453</v>
      </c>
      <c r="G900" s="2">
        <f>IF(J900=1,VLOOKUP(K900,RPM!$E$2:$H$62,3,FALSE)-F900-E900-D900,IF(J900=2,VLOOKUP(K900,RPM!$H$2:$K$62,3,FALSE)-F900-E900-D900,IF(J900=3,VLOOKUP(K900,RPM!$K$2:$N$62,3,FALSE)-F900-E900-D900)))</f>
        <v>917.28012827669909</v>
      </c>
      <c r="H900" s="2">
        <f>IF(J900=1,Specification!$I$14,IF(J900=2,Specification!$I$15,IF(J900=3,Specification!$I$16)))</f>
        <v>578.8367922628039</v>
      </c>
      <c r="I900">
        <v>0</v>
      </c>
      <c r="J900">
        <v>3</v>
      </c>
      <c r="K900">
        <f>IF(J900=1,VLOOKUP(B900,RPM!$F$2:$H$62,3,TRUE),IF(J900=2,VLOOKUP(B900,RPM!$I$2:$K$62,3,TRUE),IF(J900=3,VLOOKUP(B900,RPM!$L$2:$N$62,3,TRUE))))</f>
        <v>4200</v>
      </c>
      <c r="L900">
        <f t="shared" si="133"/>
        <v>85.073508279981027</v>
      </c>
      <c r="M900">
        <f t="shared" si="134"/>
        <v>0.10478361370300654</v>
      </c>
      <c r="N900">
        <f>VLOOKUP(K900,RPM!$A$2:$D$62,4,FALSE)</f>
        <v>18.835642857142858</v>
      </c>
      <c r="O900">
        <f>VLOOKUP(K900,RPM!$A$2:$D$62,3,FALSE)</f>
        <v>11.1</v>
      </c>
      <c r="P900">
        <f t="shared" si="135"/>
        <v>14.045738878571429</v>
      </c>
      <c r="Q900" cm="1">
        <f t="array" ref="Q900">_xlfn.XLOOKUP(O900,BSFC!$A$2:$A$24,_xlfn.XLOOKUP(K900,BSFC!$B$2:$O$2,BSFC!$B$2:$O$24,,-1),,-1)</f>
        <v>340</v>
      </c>
      <c r="R900">
        <f t="shared" si="136"/>
        <v>1.3265420051984127</v>
      </c>
      <c r="S900">
        <f t="shared" ref="S900:S963" si="138">(L900-L899)/3600*P900</f>
        <v>2.9092058376105768E-4</v>
      </c>
      <c r="T900">
        <f t="shared" ref="T900:T963" si="139">S900*Q900</f>
        <v>9.8912998478759617E-2</v>
      </c>
      <c r="U900">
        <f t="shared" ref="U900:U963" si="140">U899+T900</f>
        <v>120.80925996044336</v>
      </c>
    </row>
    <row r="901" spans="1:21">
      <c r="A901">
        <f t="shared" si="137"/>
        <v>900</v>
      </c>
      <c r="B901">
        <f t="shared" si="132"/>
        <v>13.411199999999999</v>
      </c>
      <c r="C901">
        <f>Specification!$G$29</f>
        <v>164.943378</v>
      </c>
      <c r="D901">
        <f>0.5*Specification!$K$4*Track!B901^2*Specification!$K$3*Specification!$K$2</f>
        <v>93.159842569492653</v>
      </c>
      <c r="E901">
        <v>-3</v>
      </c>
      <c r="F901">
        <f>Specification!$C$23*9.81*SIN((E901*PI()/180))</f>
        <v>-287.74898045237813</v>
      </c>
      <c r="G901" s="2">
        <f>IF(J901=1,VLOOKUP(K901,RPM!$E$2:$H$62,3,FALSE)-F901-E901-D901,IF(J901=2,VLOOKUP(K901,RPM!$H$2:$K$62,3,FALSE)-F901-E901-D901,IF(J901=3,VLOOKUP(K901,RPM!$K$2:$N$62,3,FALSE)-F901-E901-D901)))</f>
        <v>820.50016150493275</v>
      </c>
      <c r="H901" s="2">
        <f>IF(J901=1,Specification!$I$14,IF(J901=2,Specification!$I$15,IF(J901=3,Specification!$I$16)))</f>
        <v>578.8367922628039</v>
      </c>
      <c r="I901">
        <v>0</v>
      </c>
      <c r="J901">
        <v>3</v>
      </c>
      <c r="K901">
        <f>IF(J901=1,VLOOKUP(B901,RPM!$F$2:$H$62,3,TRUE),IF(J901=2,VLOOKUP(B901,RPM!$I$2:$K$62,3,TRUE),IF(J901=3,VLOOKUP(B901,RPM!$L$2:$N$62,3,TRUE))))</f>
        <v>4200</v>
      </c>
      <c r="L901">
        <f t="shared" si="133"/>
        <v>85.148072823049503</v>
      </c>
      <c r="M901">
        <f t="shared" si="134"/>
        <v>5.2375834419965343E-2</v>
      </c>
      <c r="N901">
        <f>VLOOKUP(K901,RPM!$A$2:$D$62,4,FALSE)</f>
        <v>18.835642857142858</v>
      </c>
      <c r="O901">
        <f>VLOOKUP(K901,RPM!$A$2:$D$62,3,FALSE)</f>
        <v>11.1</v>
      </c>
      <c r="P901">
        <f t="shared" si="135"/>
        <v>14.045738878571429</v>
      </c>
      <c r="Q901" cm="1">
        <f t="array" ref="Q901">_xlfn.XLOOKUP(O901,BSFC!$A$2:$A$24,_xlfn.XLOOKUP(K901,BSFC!$B$2:$O$2,BSFC!$B$2:$O$24,,-1),,-1)</f>
        <v>340</v>
      </c>
      <c r="R901">
        <f t="shared" si="136"/>
        <v>1.3265420051984127</v>
      </c>
      <c r="S901">
        <f t="shared" si="138"/>
        <v>2.9092058376105768E-4</v>
      </c>
      <c r="T901">
        <f t="shared" si="139"/>
        <v>9.8912998478759617E-2</v>
      </c>
      <c r="U901">
        <f t="shared" si="140"/>
        <v>120.90817295892212</v>
      </c>
    </row>
    <row r="902" spans="1:21">
      <c r="A902">
        <f t="shared" si="137"/>
        <v>901</v>
      </c>
      <c r="B902">
        <f t="shared" si="132"/>
        <v>13.411199999999999</v>
      </c>
      <c r="C902">
        <f>Specification!$G$29</f>
        <v>164.943378</v>
      </c>
      <c r="D902">
        <f>0.5*Specification!$K$4*Track!B902^2*Specification!$K$3*Specification!$K$2</f>
        <v>93.159842569492653</v>
      </c>
      <c r="E902">
        <v>-2</v>
      </c>
      <c r="F902">
        <f>Specification!$C$23*9.81*SIN((E902*PI()/180))</f>
        <v>-191.88136255367905</v>
      </c>
      <c r="G902" s="2">
        <f>IF(J902=1,VLOOKUP(K902,RPM!$E$2:$H$62,3,FALSE)-F902-E902-D902,IF(J902=2,VLOOKUP(K902,RPM!$H$2:$K$62,3,FALSE)-F902-E902-D902,IF(J902=3,VLOOKUP(K902,RPM!$K$2:$N$62,3,FALSE)-F902-E902-D902)))</f>
        <v>723.63254360623364</v>
      </c>
      <c r="H902" s="2">
        <f>IF(J902=1,Specification!$I$14,IF(J902=2,Specification!$I$15,IF(J902=3,Specification!$I$16)))</f>
        <v>578.8367922628039</v>
      </c>
      <c r="I902">
        <v>0</v>
      </c>
      <c r="J902">
        <v>3</v>
      </c>
      <c r="K902">
        <f>IF(J902=1,VLOOKUP(B902,RPM!$F$2:$H$62,3,TRUE),IF(J902=2,VLOOKUP(B902,RPM!$I$2:$K$62,3,TRUE),IF(J902=3,VLOOKUP(B902,RPM!$L$2:$N$62,3,TRUE))))</f>
        <v>4200</v>
      </c>
      <c r="L902">
        <f t="shared" si="133"/>
        <v>85.222637366117979</v>
      </c>
      <c r="M902">
        <f t="shared" si="134"/>
        <v>1.7455064928217613E-2</v>
      </c>
      <c r="N902">
        <f>VLOOKUP(K902,RPM!$A$2:$D$62,4,FALSE)</f>
        <v>18.835642857142858</v>
      </c>
      <c r="O902">
        <f>VLOOKUP(K902,RPM!$A$2:$D$62,3,FALSE)</f>
        <v>11.1</v>
      </c>
      <c r="P902">
        <f t="shared" si="135"/>
        <v>14.045738878571429</v>
      </c>
      <c r="Q902" cm="1">
        <f t="array" ref="Q902">_xlfn.XLOOKUP(O902,BSFC!$A$2:$A$24,_xlfn.XLOOKUP(K902,BSFC!$B$2:$O$2,BSFC!$B$2:$O$24,,-1),,-1)</f>
        <v>340</v>
      </c>
      <c r="R902">
        <f t="shared" si="136"/>
        <v>1.3265420051984127</v>
      </c>
      <c r="S902">
        <f t="shared" si="138"/>
        <v>2.9092058376105768E-4</v>
      </c>
      <c r="T902">
        <f t="shared" si="139"/>
        <v>9.8912998478759617E-2</v>
      </c>
      <c r="U902">
        <f t="shared" si="140"/>
        <v>121.00708595740089</v>
      </c>
    </row>
    <row r="903" spans="1:21">
      <c r="A903">
        <f t="shared" si="137"/>
        <v>902</v>
      </c>
      <c r="B903">
        <f t="shared" si="132"/>
        <v>13.411199999999999</v>
      </c>
      <c r="C903">
        <f>Specification!$G$29</f>
        <v>164.943378</v>
      </c>
      <c r="D903">
        <f>0.5*Specification!$K$4*Track!B903^2*Specification!$K$3*Specification!$K$2</f>
        <v>93.159842569492653</v>
      </c>
      <c r="E903">
        <v>-1</v>
      </c>
      <c r="F903">
        <f>Specification!$C$23*9.81*SIN((E903*PI()/180))</f>
        <v>-95.955295733149597</v>
      </c>
      <c r="G903" s="2">
        <f>IF(J903=1,VLOOKUP(K903,RPM!$E$2:$H$62,3,FALSE)-F903-E903-D903,IF(J903=2,VLOOKUP(K903,RPM!$H$2:$K$62,3,FALSE)-F903-E903-D903,IF(J903=3,VLOOKUP(K903,RPM!$K$2:$N$62,3,FALSE)-F903-E903-D903)))</f>
        <v>626.70647678570413</v>
      </c>
      <c r="H903" s="2">
        <f>IF(J903=1,Specification!$I$14,IF(J903=2,Specification!$I$15,IF(J903=3,Specification!$I$16)))</f>
        <v>578.8367922628039</v>
      </c>
      <c r="I903">
        <v>0</v>
      </c>
      <c r="J903">
        <v>3</v>
      </c>
      <c r="K903">
        <f>IF(J903=1,VLOOKUP(B903,RPM!$F$2:$H$62,3,TRUE),IF(J903=2,VLOOKUP(B903,RPM!$I$2:$K$62,3,TRUE),IF(J903=3,VLOOKUP(B903,RPM!$L$2:$N$62,3,TRUE))))</f>
        <v>4200</v>
      </c>
      <c r="L903">
        <f t="shared" si="133"/>
        <v>85.297201909186455</v>
      </c>
      <c r="M903">
        <v>0</v>
      </c>
      <c r="N903">
        <f>VLOOKUP(K903,RPM!$A$2:$D$62,4,FALSE)</f>
        <v>18.835642857142858</v>
      </c>
      <c r="O903">
        <f>VLOOKUP(K903,RPM!$A$2:$D$62,3,FALSE)</f>
        <v>11.1</v>
      </c>
      <c r="P903">
        <f t="shared" si="135"/>
        <v>14.045738878571429</v>
      </c>
      <c r="Q903" cm="1">
        <f t="array" ref="Q903">_xlfn.XLOOKUP(O903,BSFC!$A$2:$A$24,_xlfn.XLOOKUP(K903,BSFC!$B$2:$O$2,BSFC!$B$2:$O$24,,-1),,-1)</f>
        <v>340</v>
      </c>
      <c r="R903">
        <f t="shared" si="136"/>
        <v>1.3265420051984127</v>
      </c>
      <c r="S903">
        <f t="shared" si="138"/>
        <v>2.9092058376105768E-4</v>
      </c>
      <c r="T903">
        <f t="shared" si="139"/>
        <v>9.8912998478759617E-2</v>
      </c>
      <c r="U903">
        <f t="shared" si="140"/>
        <v>121.10599895587966</v>
      </c>
    </row>
    <row r="904" spans="1:21">
      <c r="A904">
        <f t="shared" si="137"/>
        <v>903</v>
      </c>
      <c r="B904">
        <f t="shared" si="132"/>
        <v>13.411199999999999</v>
      </c>
      <c r="C904">
        <f>Specification!$G$29</f>
        <v>164.943378</v>
      </c>
      <c r="D904">
        <f>0.5*Specification!$K$4*Track!B904^2*Specification!$K$3*Specification!$K$2</f>
        <v>93.159842569492653</v>
      </c>
      <c r="E904">
        <v>0</v>
      </c>
      <c r="F904">
        <f>Specification!$C$23*9.81*SIN((E904*PI()/180))</f>
        <v>0</v>
      </c>
      <c r="G904" s="2">
        <f>IF(J904=1,VLOOKUP(K904,RPM!$E$2:$H$62,3,FALSE)-F904-E904-D904,IF(J904=2,VLOOKUP(K904,RPM!$H$2:$K$62,3,FALSE)-F904-E904-D904,IF(J904=3,VLOOKUP(K904,RPM!$K$2:$N$62,3,FALSE)-F904-E904-D904)))</f>
        <v>529.75118105255456</v>
      </c>
      <c r="H904" s="2">
        <f>IF(J904=1,Specification!$I$14,IF(J904=2,Specification!$I$15,IF(J904=3,Specification!$I$16)))</f>
        <v>578.8367922628039</v>
      </c>
      <c r="I904">
        <v>0</v>
      </c>
      <c r="J904">
        <v>3</v>
      </c>
      <c r="K904">
        <f>IF(J904=1,VLOOKUP(B904,RPM!$F$2:$H$62,3,TRUE),IF(J904=2,VLOOKUP(B904,RPM!$I$2:$K$62,3,TRUE),IF(J904=3,VLOOKUP(B904,RPM!$L$2:$N$62,3,TRUE))))</f>
        <v>4200</v>
      </c>
      <c r="L904">
        <f t="shared" si="133"/>
        <v>85.371766452254931</v>
      </c>
      <c r="M904">
        <f t="shared" si="134"/>
        <v>0</v>
      </c>
      <c r="N904">
        <f>VLOOKUP(K904,RPM!$A$2:$D$62,4,FALSE)</f>
        <v>18.835642857142858</v>
      </c>
      <c r="O904">
        <f>VLOOKUP(K904,RPM!$A$2:$D$62,3,FALSE)</f>
        <v>11.1</v>
      </c>
      <c r="P904">
        <f t="shared" si="135"/>
        <v>14.045738878571429</v>
      </c>
      <c r="Q904" cm="1">
        <f t="array" ref="Q904">_xlfn.XLOOKUP(O904,BSFC!$A$2:$A$24,_xlfn.XLOOKUP(K904,BSFC!$B$2:$O$2,BSFC!$B$2:$O$24,,-1),,-1)</f>
        <v>340</v>
      </c>
      <c r="R904">
        <f t="shared" si="136"/>
        <v>1.3265420051984127</v>
      </c>
      <c r="S904">
        <f t="shared" si="138"/>
        <v>2.9092058376105768E-4</v>
      </c>
      <c r="T904">
        <f t="shared" si="139"/>
        <v>9.8912998478759617E-2</v>
      </c>
      <c r="U904">
        <f t="shared" si="140"/>
        <v>121.20491195435842</v>
      </c>
    </row>
    <row r="905" spans="1:21">
      <c r="A905">
        <f t="shared" si="137"/>
        <v>904</v>
      </c>
      <c r="B905">
        <f t="shared" si="132"/>
        <v>13.411199999999999</v>
      </c>
      <c r="C905">
        <f>Specification!$G$29</f>
        <v>164.943378</v>
      </c>
      <c r="D905">
        <f>0.5*Specification!$K$4*Track!B905^2*Specification!$K$3*Specification!$K$2</f>
        <v>93.159842569492653</v>
      </c>
      <c r="E905">
        <v>0</v>
      </c>
      <c r="F905">
        <f>Specification!$C$23*9.81*SIN((E905*PI()/180))</f>
        <v>0</v>
      </c>
      <c r="G905" s="2">
        <f>IF(J905=1,VLOOKUP(K905,RPM!$E$2:$H$62,3,FALSE)-F905-E905-D905,IF(J905=2,VLOOKUP(K905,RPM!$H$2:$K$62,3,FALSE)-F905-E905-D905,IF(J905=3,VLOOKUP(K905,RPM!$K$2:$N$62,3,FALSE)-F905-E905-D905)))</f>
        <v>529.75118105255456</v>
      </c>
      <c r="H905" s="2">
        <f>IF(J905=1,Specification!$I$14,IF(J905=2,Specification!$I$15,IF(J905=3,Specification!$I$16)))</f>
        <v>578.8367922628039</v>
      </c>
      <c r="I905">
        <v>0</v>
      </c>
      <c r="J905">
        <v>3</v>
      </c>
      <c r="K905">
        <f>IF(J905=1,VLOOKUP(B905,RPM!$F$2:$H$62,3,TRUE),IF(J905=2,VLOOKUP(B905,RPM!$I$2:$K$62,3,TRUE),IF(J905=3,VLOOKUP(B905,RPM!$L$2:$N$62,3,TRUE))))</f>
        <v>4200</v>
      </c>
      <c r="L905">
        <f t="shared" si="133"/>
        <v>85.446330995323407</v>
      </c>
      <c r="M905">
        <f t="shared" si="134"/>
        <v>0</v>
      </c>
      <c r="N905">
        <f>VLOOKUP(K905,RPM!$A$2:$D$62,4,FALSE)</f>
        <v>18.835642857142858</v>
      </c>
      <c r="O905">
        <f>VLOOKUP(K905,RPM!$A$2:$D$62,3,FALSE)</f>
        <v>11.1</v>
      </c>
      <c r="P905">
        <f t="shared" si="135"/>
        <v>14.045738878571429</v>
      </c>
      <c r="Q905" cm="1">
        <f t="array" ref="Q905">_xlfn.XLOOKUP(O905,BSFC!$A$2:$A$24,_xlfn.XLOOKUP(K905,BSFC!$B$2:$O$2,BSFC!$B$2:$O$24,,-1),,-1)</f>
        <v>340</v>
      </c>
      <c r="R905">
        <f t="shared" si="136"/>
        <v>1.3265420051984127</v>
      </c>
      <c r="S905">
        <f t="shared" si="138"/>
        <v>2.9092058376105768E-4</v>
      </c>
      <c r="T905">
        <f t="shared" si="139"/>
        <v>9.8912998478759617E-2</v>
      </c>
      <c r="U905">
        <f t="shared" si="140"/>
        <v>121.30382495283719</v>
      </c>
    </row>
    <row r="906" spans="1:21">
      <c r="A906">
        <f t="shared" si="137"/>
        <v>905</v>
      </c>
      <c r="B906">
        <f t="shared" si="132"/>
        <v>13.411199999999999</v>
      </c>
      <c r="C906">
        <f>Specification!$G$29</f>
        <v>164.943378</v>
      </c>
      <c r="D906">
        <f>0.5*Specification!$K$4*Track!B906^2*Specification!$K$3*Specification!$K$2</f>
        <v>93.159842569492653</v>
      </c>
      <c r="E906">
        <v>0</v>
      </c>
      <c r="F906">
        <f>Specification!$C$23*9.81*SIN((E906*PI()/180))</f>
        <v>0</v>
      </c>
      <c r="G906" s="2">
        <f>IF(J906=1,VLOOKUP(K906,RPM!$E$2:$H$62,3,FALSE)-F906-E906-D906,IF(J906=2,VLOOKUP(K906,RPM!$H$2:$K$62,3,FALSE)-F906-E906-D906,IF(J906=3,VLOOKUP(K906,RPM!$K$2:$N$62,3,FALSE)-F906-E906-D906)))</f>
        <v>529.75118105255456</v>
      </c>
      <c r="H906" s="2">
        <f>IF(J906=1,Specification!$I$14,IF(J906=2,Specification!$I$15,IF(J906=3,Specification!$I$16)))</f>
        <v>578.8367922628039</v>
      </c>
      <c r="I906">
        <v>0</v>
      </c>
      <c r="J906">
        <v>3</v>
      </c>
      <c r="K906">
        <f>IF(J906=1,VLOOKUP(B906,RPM!$F$2:$H$62,3,TRUE),IF(J906=2,VLOOKUP(B906,RPM!$I$2:$K$62,3,TRUE),IF(J906=3,VLOOKUP(B906,RPM!$L$2:$N$62,3,TRUE))))</f>
        <v>4200</v>
      </c>
      <c r="L906">
        <f t="shared" si="133"/>
        <v>85.520895538391883</v>
      </c>
      <c r="M906">
        <f t="shared" si="134"/>
        <v>0</v>
      </c>
      <c r="N906">
        <f>VLOOKUP(K906,RPM!$A$2:$D$62,4,FALSE)</f>
        <v>18.835642857142858</v>
      </c>
      <c r="O906">
        <f>VLOOKUP(K906,RPM!$A$2:$D$62,3,FALSE)</f>
        <v>11.1</v>
      </c>
      <c r="P906">
        <f t="shared" si="135"/>
        <v>14.045738878571429</v>
      </c>
      <c r="Q906" cm="1">
        <f t="array" ref="Q906">_xlfn.XLOOKUP(O906,BSFC!$A$2:$A$24,_xlfn.XLOOKUP(K906,BSFC!$B$2:$O$2,BSFC!$B$2:$O$24,,-1),,-1)</f>
        <v>340</v>
      </c>
      <c r="R906">
        <f t="shared" si="136"/>
        <v>1.3265420051984127</v>
      </c>
      <c r="S906">
        <f t="shared" si="138"/>
        <v>2.9092058376105768E-4</v>
      </c>
      <c r="T906">
        <f t="shared" si="139"/>
        <v>9.8912998478759617E-2</v>
      </c>
      <c r="U906">
        <f t="shared" si="140"/>
        <v>121.40273795131596</v>
      </c>
    </row>
    <row r="907" spans="1:21">
      <c r="A907">
        <f t="shared" si="137"/>
        <v>906</v>
      </c>
      <c r="B907">
        <f t="shared" si="132"/>
        <v>13.411199999999999</v>
      </c>
      <c r="C907">
        <f>Specification!$G$29</f>
        <v>164.943378</v>
      </c>
      <c r="D907">
        <f>0.5*Specification!$K$4*Track!B907^2*Specification!$K$3*Specification!$K$2</f>
        <v>93.159842569492653</v>
      </c>
      <c r="E907">
        <v>0</v>
      </c>
      <c r="F907">
        <f>Specification!$C$23*9.81*SIN((E907*PI()/180))</f>
        <v>0</v>
      </c>
      <c r="G907" s="2">
        <f>IF(J907=1,VLOOKUP(K907,RPM!$E$2:$H$62,3,FALSE)-F907-E907-D907,IF(J907=2,VLOOKUP(K907,RPM!$H$2:$K$62,3,FALSE)-F907-E907-D907,IF(J907=3,VLOOKUP(K907,RPM!$K$2:$N$62,3,FALSE)-F907-E907-D907)))</f>
        <v>529.75118105255456</v>
      </c>
      <c r="H907" s="2">
        <f>IF(J907=1,Specification!$I$14,IF(J907=2,Specification!$I$15,IF(J907=3,Specification!$I$16)))</f>
        <v>578.8367922628039</v>
      </c>
      <c r="I907">
        <v>0</v>
      </c>
      <c r="J907">
        <v>3</v>
      </c>
      <c r="K907">
        <f>IF(J907=1,VLOOKUP(B907,RPM!$F$2:$H$62,3,TRUE),IF(J907=2,VLOOKUP(B907,RPM!$I$2:$K$62,3,TRUE),IF(J907=3,VLOOKUP(B907,RPM!$L$2:$N$62,3,TRUE))))</f>
        <v>4200</v>
      </c>
      <c r="L907">
        <f t="shared" si="133"/>
        <v>85.595460081460359</v>
      </c>
      <c r="M907">
        <f t="shared" si="134"/>
        <v>0</v>
      </c>
      <c r="N907">
        <f>VLOOKUP(K907,RPM!$A$2:$D$62,4,FALSE)</f>
        <v>18.835642857142858</v>
      </c>
      <c r="O907">
        <f>VLOOKUP(K907,RPM!$A$2:$D$62,3,FALSE)</f>
        <v>11.1</v>
      </c>
      <c r="P907">
        <f t="shared" si="135"/>
        <v>14.045738878571429</v>
      </c>
      <c r="Q907" cm="1">
        <f t="array" ref="Q907">_xlfn.XLOOKUP(O907,BSFC!$A$2:$A$24,_xlfn.XLOOKUP(K907,BSFC!$B$2:$O$2,BSFC!$B$2:$O$24,,-1),,-1)</f>
        <v>340</v>
      </c>
      <c r="R907">
        <f t="shared" si="136"/>
        <v>1.3265420051984127</v>
      </c>
      <c r="S907">
        <f t="shared" si="138"/>
        <v>2.9092058376105768E-4</v>
      </c>
      <c r="T907">
        <f t="shared" si="139"/>
        <v>9.8912998478759617E-2</v>
      </c>
      <c r="U907">
        <f t="shared" si="140"/>
        <v>121.50165094979472</v>
      </c>
    </row>
    <row r="908" spans="1:21">
      <c r="A908">
        <f t="shared" si="137"/>
        <v>907</v>
      </c>
      <c r="B908">
        <f t="shared" si="132"/>
        <v>13.411199999999999</v>
      </c>
      <c r="C908">
        <f>Specification!$G$29</f>
        <v>164.943378</v>
      </c>
      <c r="D908">
        <f>0.5*Specification!$K$4*Track!B908^2*Specification!$K$3*Specification!$K$2</f>
        <v>93.159842569492653</v>
      </c>
      <c r="E908">
        <v>0</v>
      </c>
      <c r="F908">
        <f>Specification!$C$23*9.81*SIN((E908*PI()/180))</f>
        <v>0</v>
      </c>
      <c r="G908" s="2">
        <f>IF(J908=1,VLOOKUP(K908,RPM!$E$2:$H$62,3,FALSE)-F908-E908-D908,IF(J908=2,VLOOKUP(K908,RPM!$H$2:$K$62,3,FALSE)-F908-E908-D908,IF(J908=3,VLOOKUP(K908,RPM!$K$2:$N$62,3,FALSE)-F908-E908-D908)))</f>
        <v>529.75118105255456</v>
      </c>
      <c r="H908" s="2">
        <f>IF(J908=1,Specification!$I$14,IF(J908=2,Specification!$I$15,IF(J908=3,Specification!$I$16)))</f>
        <v>578.8367922628039</v>
      </c>
      <c r="I908">
        <v>0</v>
      </c>
      <c r="J908">
        <v>3</v>
      </c>
      <c r="K908">
        <f>IF(J908=1,VLOOKUP(B908,RPM!$F$2:$H$62,3,TRUE),IF(J908=2,VLOOKUP(B908,RPM!$I$2:$K$62,3,TRUE),IF(J908=3,VLOOKUP(B908,RPM!$L$2:$N$62,3,TRUE))))</f>
        <v>4200</v>
      </c>
      <c r="L908">
        <f t="shared" si="133"/>
        <v>85.670024624528835</v>
      </c>
      <c r="M908">
        <f t="shared" si="134"/>
        <v>0</v>
      </c>
      <c r="N908">
        <f>VLOOKUP(K908,RPM!$A$2:$D$62,4,FALSE)</f>
        <v>18.835642857142858</v>
      </c>
      <c r="O908">
        <f>VLOOKUP(K908,RPM!$A$2:$D$62,3,FALSE)</f>
        <v>11.1</v>
      </c>
      <c r="P908">
        <f t="shared" si="135"/>
        <v>14.045738878571429</v>
      </c>
      <c r="Q908" cm="1">
        <f t="array" ref="Q908">_xlfn.XLOOKUP(O908,BSFC!$A$2:$A$24,_xlfn.XLOOKUP(K908,BSFC!$B$2:$O$2,BSFC!$B$2:$O$24,,-1),,-1)</f>
        <v>340</v>
      </c>
      <c r="R908">
        <f t="shared" si="136"/>
        <v>1.3265420051984127</v>
      </c>
      <c r="S908">
        <f t="shared" si="138"/>
        <v>2.9092058376105768E-4</v>
      </c>
      <c r="T908">
        <f t="shared" si="139"/>
        <v>9.8912998478759617E-2</v>
      </c>
      <c r="U908">
        <f t="shared" si="140"/>
        <v>121.60056394827349</v>
      </c>
    </row>
    <row r="909" spans="1:21">
      <c r="A909">
        <f t="shared" si="137"/>
        <v>908</v>
      </c>
      <c r="B909">
        <f t="shared" si="132"/>
        <v>13.411199999999999</v>
      </c>
      <c r="C909">
        <f>Specification!$G$29</f>
        <v>164.943378</v>
      </c>
      <c r="D909">
        <f>0.5*Specification!$K$4*Track!B909^2*Specification!$K$3*Specification!$K$2</f>
        <v>93.159842569492653</v>
      </c>
      <c r="E909">
        <v>0</v>
      </c>
      <c r="F909">
        <f>Specification!$C$23*9.81*SIN((E909*PI()/180))</f>
        <v>0</v>
      </c>
      <c r="G909" s="2">
        <f>IF(J909=1,VLOOKUP(K909,RPM!$E$2:$H$62,3,FALSE)-F909-E909-D909,IF(J909=2,VLOOKUP(K909,RPM!$H$2:$K$62,3,FALSE)-F909-E909-D909,IF(J909=3,VLOOKUP(K909,RPM!$K$2:$N$62,3,FALSE)-F909-E909-D909)))</f>
        <v>529.75118105255456</v>
      </c>
      <c r="H909" s="2">
        <f>IF(J909=1,Specification!$I$14,IF(J909=2,Specification!$I$15,IF(J909=3,Specification!$I$16)))</f>
        <v>578.8367922628039</v>
      </c>
      <c r="I909">
        <v>0</v>
      </c>
      <c r="J909">
        <v>3</v>
      </c>
      <c r="K909">
        <f>IF(J909=1,VLOOKUP(B909,RPM!$F$2:$H$62,3,TRUE),IF(J909=2,VLOOKUP(B909,RPM!$I$2:$K$62,3,TRUE),IF(J909=3,VLOOKUP(B909,RPM!$L$2:$N$62,3,TRUE))))</f>
        <v>4200</v>
      </c>
      <c r="L909">
        <f t="shared" si="133"/>
        <v>85.744589167597312</v>
      </c>
      <c r="M909">
        <f t="shared" si="134"/>
        <v>0</v>
      </c>
      <c r="N909">
        <f>VLOOKUP(K909,RPM!$A$2:$D$62,4,FALSE)</f>
        <v>18.835642857142858</v>
      </c>
      <c r="O909">
        <f>VLOOKUP(K909,RPM!$A$2:$D$62,3,FALSE)</f>
        <v>11.1</v>
      </c>
      <c r="P909">
        <f t="shared" si="135"/>
        <v>14.045738878571429</v>
      </c>
      <c r="Q909" cm="1">
        <f t="array" ref="Q909">_xlfn.XLOOKUP(O909,BSFC!$A$2:$A$24,_xlfn.XLOOKUP(K909,BSFC!$B$2:$O$2,BSFC!$B$2:$O$24,,-1),,-1)</f>
        <v>340</v>
      </c>
      <c r="R909">
        <f t="shared" si="136"/>
        <v>1.3265420051984127</v>
      </c>
      <c r="S909">
        <f t="shared" si="138"/>
        <v>2.9092058376105768E-4</v>
      </c>
      <c r="T909">
        <f t="shared" si="139"/>
        <v>9.8912998478759617E-2</v>
      </c>
      <c r="U909">
        <f t="shared" si="140"/>
        <v>121.69947694675226</v>
      </c>
    </row>
    <row r="910" spans="1:21">
      <c r="A910">
        <f t="shared" si="137"/>
        <v>909</v>
      </c>
      <c r="B910">
        <f t="shared" si="132"/>
        <v>13.411199999999999</v>
      </c>
      <c r="C910">
        <f>Specification!$G$29</f>
        <v>164.943378</v>
      </c>
      <c r="D910">
        <f>0.5*Specification!$K$4*Track!B910^2*Specification!$K$3*Specification!$K$2</f>
        <v>93.159842569492653</v>
      </c>
      <c r="E910">
        <v>0</v>
      </c>
      <c r="F910">
        <f>Specification!$C$23*9.81*SIN((E910*PI()/180))</f>
        <v>0</v>
      </c>
      <c r="G910" s="2">
        <f>IF(J910=1,VLOOKUP(K910,RPM!$E$2:$H$62,3,FALSE)-F910-E910-D910,IF(J910=2,VLOOKUP(K910,RPM!$H$2:$K$62,3,FALSE)-F910-E910-D910,IF(J910=3,VLOOKUP(K910,RPM!$K$2:$N$62,3,FALSE)-F910-E910-D910)))</f>
        <v>529.75118105255456</v>
      </c>
      <c r="H910" s="2">
        <f>IF(J910=1,Specification!$I$14,IF(J910=2,Specification!$I$15,IF(J910=3,Specification!$I$16)))</f>
        <v>578.8367922628039</v>
      </c>
      <c r="I910">
        <v>0</v>
      </c>
      <c r="J910">
        <v>3</v>
      </c>
      <c r="K910">
        <f>IF(J910=1,VLOOKUP(B910,RPM!$F$2:$H$62,3,TRUE),IF(J910=2,VLOOKUP(B910,RPM!$I$2:$K$62,3,TRUE),IF(J910=3,VLOOKUP(B910,RPM!$L$2:$N$62,3,TRUE))))</f>
        <v>4200</v>
      </c>
      <c r="L910">
        <f t="shared" si="133"/>
        <v>85.819153710665788</v>
      </c>
      <c r="M910">
        <f t="shared" si="134"/>
        <v>0</v>
      </c>
      <c r="N910">
        <f>VLOOKUP(K910,RPM!$A$2:$D$62,4,FALSE)</f>
        <v>18.835642857142858</v>
      </c>
      <c r="O910">
        <f>VLOOKUP(K910,RPM!$A$2:$D$62,3,FALSE)</f>
        <v>11.1</v>
      </c>
      <c r="P910">
        <f t="shared" si="135"/>
        <v>14.045738878571429</v>
      </c>
      <c r="Q910" cm="1">
        <f t="array" ref="Q910">_xlfn.XLOOKUP(O910,BSFC!$A$2:$A$24,_xlfn.XLOOKUP(K910,BSFC!$B$2:$O$2,BSFC!$B$2:$O$24,,-1),,-1)</f>
        <v>340</v>
      </c>
      <c r="R910">
        <f t="shared" si="136"/>
        <v>1.3265420051984127</v>
      </c>
      <c r="S910">
        <f t="shared" si="138"/>
        <v>2.9092058376105768E-4</v>
      </c>
      <c r="T910">
        <f t="shared" si="139"/>
        <v>9.8912998478759617E-2</v>
      </c>
      <c r="U910">
        <f t="shared" si="140"/>
        <v>121.79838994523102</v>
      </c>
    </row>
    <row r="911" spans="1:21">
      <c r="A911">
        <f t="shared" si="137"/>
        <v>910</v>
      </c>
      <c r="B911">
        <f t="shared" si="132"/>
        <v>13.411199999999999</v>
      </c>
      <c r="C911">
        <f>Specification!$G$29</f>
        <v>164.943378</v>
      </c>
      <c r="D911">
        <f>0.5*Specification!$K$4*Track!B911^2*Specification!$K$3*Specification!$K$2</f>
        <v>93.159842569492653</v>
      </c>
      <c r="E911">
        <v>0</v>
      </c>
      <c r="F911">
        <f>Specification!$C$23*9.81*SIN((E911*PI()/180))</f>
        <v>0</v>
      </c>
      <c r="G911" s="2">
        <f>IF(J911=1,VLOOKUP(K911,RPM!$E$2:$H$62,3,FALSE)-F911-E911-D911,IF(J911=2,VLOOKUP(K911,RPM!$H$2:$K$62,3,FALSE)-F911-E911-D911,IF(J911=3,VLOOKUP(K911,RPM!$K$2:$N$62,3,FALSE)-F911-E911-D911)))</f>
        <v>529.75118105255456</v>
      </c>
      <c r="H911" s="2">
        <f>IF(J911=1,Specification!$I$14,IF(J911=2,Specification!$I$15,IF(J911=3,Specification!$I$16)))</f>
        <v>578.8367922628039</v>
      </c>
      <c r="I911">
        <v>0</v>
      </c>
      <c r="J911">
        <v>3</v>
      </c>
      <c r="K911">
        <f>IF(J911=1,VLOOKUP(B911,RPM!$F$2:$H$62,3,TRUE),IF(J911=2,VLOOKUP(B911,RPM!$I$2:$K$62,3,TRUE),IF(J911=3,VLOOKUP(B911,RPM!$L$2:$N$62,3,TRUE))))</f>
        <v>4200</v>
      </c>
      <c r="L911">
        <f t="shared" si="133"/>
        <v>85.893718253734264</v>
      </c>
      <c r="M911">
        <f t="shared" si="134"/>
        <v>0</v>
      </c>
      <c r="N911">
        <f>VLOOKUP(K911,RPM!$A$2:$D$62,4,FALSE)</f>
        <v>18.835642857142858</v>
      </c>
      <c r="O911">
        <f>VLOOKUP(K911,RPM!$A$2:$D$62,3,FALSE)</f>
        <v>11.1</v>
      </c>
      <c r="P911">
        <f t="shared" si="135"/>
        <v>14.045738878571429</v>
      </c>
      <c r="Q911" cm="1">
        <f t="array" ref="Q911">_xlfn.XLOOKUP(O911,BSFC!$A$2:$A$24,_xlfn.XLOOKUP(K911,BSFC!$B$2:$O$2,BSFC!$B$2:$O$24,,-1),,-1)</f>
        <v>340</v>
      </c>
      <c r="R911">
        <f t="shared" si="136"/>
        <v>1.3265420051984127</v>
      </c>
      <c r="S911">
        <f t="shared" si="138"/>
        <v>2.9092058376105768E-4</v>
      </c>
      <c r="T911">
        <f t="shared" si="139"/>
        <v>9.8912998478759617E-2</v>
      </c>
      <c r="U911">
        <f t="shared" si="140"/>
        <v>121.89730294370979</v>
      </c>
    </row>
    <row r="912" spans="1:21">
      <c r="A912">
        <f t="shared" si="137"/>
        <v>911</v>
      </c>
      <c r="B912">
        <f t="shared" si="132"/>
        <v>13.411199999999999</v>
      </c>
      <c r="C912">
        <f>Specification!$G$29</f>
        <v>164.943378</v>
      </c>
      <c r="D912">
        <f>0.5*Specification!$K$4*Track!B912^2*Specification!$K$3*Specification!$K$2</f>
        <v>93.159842569492653</v>
      </c>
      <c r="E912">
        <v>0</v>
      </c>
      <c r="F912">
        <f>Specification!$C$23*9.81*SIN((E912*PI()/180))</f>
        <v>0</v>
      </c>
      <c r="G912" s="2">
        <f>IF(J912=1,VLOOKUP(K912,RPM!$E$2:$H$62,3,FALSE)-F912-E912-D912,IF(J912=2,VLOOKUP(K912,RPM!$H$2:$K$62,3,FALSE)-F912-E912-D912,IF(J912=3,VLOOKUP(K912,RPM!$K$2:$N$62,3,FALSE)-F912-E912-D912)))</f>
        <v>529.75118105255456</v>
      </c>
      <c r="H912" s="2">
        <f>IF(J912=1,Specification!$I$14,IF(J912=2,Specification!$I$15,IF(J912=3,Specification!$I$16)))</f>
        <v>578.8367922628039</v>
      </c>
      <c r="I912">
        <v>0</v>
      </c>
      <c r="J912">
        <v>3</v>
      </c>
      <c r="K912">
        <f>IF(J912=1,VLOOKUP(B912,RPM!$F$2:$H$62,3,TRUE),IF(J912=2,VLOOKUP(B912,RPM!$I$2:$K$62,3,TRUE),IF(J912=3,VLOOKUP(B912,RPM!$L$2:$N$62,3,TRUE))))</f>
        <v>4200</v>
      </c>
      <c r="L912">
        <f t="shared" si="133"/>
        <v>85.96828279680274</v>
      </c>
      <c r="M912">
        <f t="shared" si="134"/>
        <v>0</v>
      </c>
      <c r="N912">
        <f>VLOOKUP(K912,RPM!$A$2:$D$62,4,FALSE)</f>
        <v>18.835642857142858</v>
      </c>
      <c r="O912">
        <f>VLOOKUP(K912,RPM!$A$2:$D$62,3,FALSE)</f>
        <v>11.1</v>
      </c>
      <c r="P912">
        <f t="shared" si="135"/>
        <v>14.045738878571429</v>
      </c>
      <c r="Q912" cm="1">
        <f t="array" ref="Q912">_xlfn.XLOOKUP(O912,BSFC!$A$2:$A$24,_xlfn.XLOOKUP(K912,BSFC!$B$2:$O$2,BSFC!$B$2:$O$24,,-1),,-1)</f>
        <v>340</v>
      </c>
      <c r="R912">
        <f t="shared" si="136"/>
        <v>1.3265420051984127</v>
      </c>
      <c r="S912">
        <f t="shared" si="138"/>
        <v>2.9092058376105768E-4</v>
      </c>
      <c r="T912">
        <f t="shared" si="139"/>
        <v>9.8912998478759617E-2</v>
      </c>
      <c r="U912">
        <f t="shared" si="140"/>
        <v>121.99621594218856</v>
      </c>
    </row>
    <row r="913" spans="1:21">
      <c r="A913">
        <f t="shared" si="137"/>
        <v>912</v>
      </c>
      <c r="B913">
        <f t="shared" si="132"/>
        <v>13.411199999999999</v>
      </c>
      <c r="C913">
        <f>Specification!$G$29</f>
        <v>164.943378</v>
      </c>
      <c r="D913">
        <f>0.5*Specification!$K$4*Track!B913^2*Specification!$K$3*Specification!$K$2</f>
        <v>93.159842569492653</v>
      </c>
      <c r="E913">
        <v>0</v>
      </c>
      <c r="F913">
        <f>Specification!$C$23*9.81*SIN((E913*PI()/180))</f>
        <v>0</v>
      </c>
      <c r="G913" s="2">
        <f>IF(J913=1,VLOOKUP(K913,RPM!$E$2:$H$62,3,FALSE)-F913-E913-D913,IF(J913=2,VLOOKUP(K913,RPM!$H$2:$K$62,3,FALSE)-F913-E913-D913,IF(J913=3,VLOOKUP(K913,RPM!$K$2:$N$62,3,FALSE)-F913-E913-D913)))</f>
        <v>529.75118105255456</v>
      </c>
      <c r="H913" s="2">
        <f>IF(J913=1,Specification!$I$14,IF(J913=2,Specification!$I$15,IF(J913=3,Specification!$I$16)))</f>
        <v>578.8367922628039</v>
      </c>
      <c r="I913">
        <v>0</v>
      </c>
      <c r="J913">
        <v>3</v>
      </c>
      <c r="K913">
        <f>IF(J913=1,VLOOKUP(B913,RPM!$F$2:$H$62,3,TRUE),IF(J913=2,VLOOKUP(B913,RPM!$I$2:$K$62,3,TRUE),IF(J913=3,VLOOKUP(B913,RPM!$L$2:$N$62,3,TRUE))))</f>
        <v>4200</v>
      </c>
      <c r="L913">
        <f t="shared" si="133"/>
        <v>86.042847339871216</v>
      </c>
      <c r="M913">
        <f t="shared" si="134"/>
        <v>0</v>
      </c>
      <c r="N913">
        <f>VLOOKUP(K913,RPM!$A$2:$D$62,4,FALSE)</f>
        <v>18.835642857142858</v>
      </c>
      <c r="O913">
        <f>VLOOKUP(K913,RPM!$A$2:$D$62,3,FALSE)</f>
        <v>11.1</v>
      </c>
      <c r="P913">
        <f t="shared" si="135"/>
        <v>14.045738878571429</v>
      </c>
      <c r="Q913" cm="1">
        <f t="array" ref="Q913">_xlfn.XLOOKUP(O913,BSFC!$A$2:$A$24,_xlfn.XLOOKUP(K913,BSFC!$B$2:$O$2,BSFC!$B$2:$O$24,,-1),,-1)</f>
        <v>340</v>
      </c>
      <c r="R913">
        <f t="shared" si="136"/>
        <v>1.3265420051984127</v>
      </c>
      <c r="S913">
        <f t="shared" si="138"/>
        <v>2.9092058376105768E-4</v>
      </c>
      <c r="T913">
        <f t="shared" si="139"/>
        <v>9.8912998478759617E-2</v>
      </c>
      <c r="U913">
        <f t="shared" si="140"/>
        <v>122.09512894066732</v>
      </c>
    </row>
    <row r="914" spans="1:21">
      <c r="A914">
        <f t="shared" si="137"/>
        <v>913</v>
      </c>
      <c r="B914">
        <f t="shared" si="132"/>
        <v>13.411199999999999</v>
      </c>
      <c r="C914">
        <f>Specification!$G$29</f>
        <v>164.943378</v>
      </c>
      <c r="D914">
        <f>0.5*Specification!$K$4*Track!B914^2*Specification!$K$3*Specification!$K$2</f>
        <v>93.159842569492653</v>
      </c>
      <c r="E914">
        <v>0</v>
      </c>
      <c r="F914">
        <f>Specification!$C$23*9.81*SIN((E914*PI()/180))</f>
        <v>0</v>
      </c>
      <c r="G914" s="2">
        <f>IF(J914=1,VLOOKUP(K914,RPM!$E$2:$H$62,3,FALSE)-F914-E914-D914,IF(J914=2,VLOOKUP(K914,RPM!$H$2:$K$62,3,FALSE)-F914-E914-D914,IF(J914=3,VLOOKUP(K914,RPM!$K$2:$N$62,3,FALSE)-F914-E914-D914)))</f>
        <v>529.75118105255456</v>
      </c>
      <c r="H914" s="2">
        <f>IF(J914=1,Specification!$I$14,IF(J914=2,Specification!$I$15,IF(J914=3,Specification!$I$16)))</f>
        <v>578.8367922628039</v>
      </c>
      <c r="I914">
        <v>0</v>
      </c>
      <c r="J914">
        <v>3</v>
      </c>
      <c r="K914">
        <f>IF(J914=1,VLOOKUP(B914,RPM!$F$2:$H$62,3,TRUE),IF(J914=2,VLOOKUP(B914,RPM!$I$2:$K$62,3,TRUE),IF(J914=3,VLOOKUP(B914,RPM!$L$2:$N$62,3,TRUE))))</f>
        <v>4200</v>
      </c>
      <c r="L914">
        <f t="shared" si="133"/>
        <v>86.117411882939692</v>
      </c>
      <c r="M914">
        <f t="shared" si="134"/>
        <v>0</v>
      </c>
      <c r="N914">
        <f>VLOOKUP(K914,RPM!$A$2:$D$62,4,FALSE)</f>
        <v>18.835642857142858</v>
      </c>
      <c r="O914">
        <f>VLOOKUP(K914,RPM!$A$2:$D$62,3,FALSE)</f>
        <v>11.1</v>
      </c>
      <c r="P914">
        <f t="shared" si="135"/>
        <v>14.045738878571429</v>
      </c>
      <c r="Q914" cm="1">
        <f t="array" ref="Q914">_xlfn.XLOOKUP(O914,BSFC!$A$2:$A$24,_xlfn.XLOOKUP(K914,BSFC!$B$2:$O$2,BSFC!$B$2:$O$24,,-1),,-1)</f>
        <v>340</v>
      </c>
      <c r="R914">
        <f t="shared" si="136"/>
        <v>1.3265420051984127</v>
      </c>
      <c r="S914">
        <f t="shared" si="138"/>
        <v>2.9092058376105768E-4</v>
      </c>
      <c r="T914">
        <f t="shared" si="139"/>
        <v>9.8912998478759617E-2</v>
      </c>
      <c r="U914">
        <f t="shared" si="140"/>
        <v>122.19404193914609</v>
      </c>
    </row>
    <row r="915" spans="1:21">
      <c r="A915">
        <f t="shared" si="137"/>
        <v>914</v>
      </c>
      <c r="B915">
        <f t="shared" si="132"/>
        <v>13.411199999999999</v>
      </c>
      <c r="C915">
        <f>Specification!$G$29</f>
        <v>164.943378</v>
      </c>
      <c r="D915">
        <f>0.5*Specification!$K$4*Track!B915^2*Specification!$K$3*Specification!$K$2</f>
        <v>93.159842569492653</v>
      </c>
      <c r="E915">
        <v>0</v>
      </c>
      <c r="F915">
        <f>Specification!$C$23*9.81*SIN((E915*PI()/180))</f>
        <v>0</v>
      </c>
      <c r="G915" s="2">
        <f>IF(J915=1,VLOOKUP(K915,RPM!$E$2:$H$62,3,FALSE)-F915-E915-D915,IF(J915=2,VLOOKUP(K915,RPM!$H$2:$K$62,3,FALSE)-F915-E915-D915,IF(J915=3,VLOOKUP(K915,RPM!$K$2:$N$62,3,FALSE)-F915-E915-D915)))</f>
        <v>529.75118105255456</v>
      </c>
      <c r="H915" s="2">
        <f>IF(J915=1,Specification!$I$14,IF(J915=2,Specification!$I$15,IF(J915=3,Specification!$I$16)))</f>
        <v>578.8367922628039</v>
      </c>
      <c r="I915">
        <v>0</v>
      </c>
      <c r="J915">
        <v>3</v>
      </c>
      <c r="K915">
        <f>IF(J915=1,VLOOKUP(B915,RPM!$F$2:$H$62,3,TRUE),IF(J915=2,VLOOKUP(B915,RPM!$I$2:$K$62,3,TRUE),IF(J915=3,VLOOKUP(B915,RPM!$L$2:$N$62,3,TRUE))))</f>
        <v>4200</v>
      </c>
      <c r="L915">
        <f t="shared" si="133"/>
        <v>86.191976426008168</v>
      </c>
      <c r="M915">
        <f t="shared" si="134"/>
        <v>0</v>
      </c>
      <c r="N915">
        <f>VLOOKUP(K915,RPM!$A$2:$D$62,4,FALSE)</f>
        <v>18.835642857142858</v>
      </c>
      <c r="O915">
        <f>VLOOKUP(K915,RPM!$A$2:$D$62,3,FALSE)</f>
        <v>11.1</v>
      </c>
      <c r="P915">
        <f t="shared" si="135"/>
        <v>14.045738878571429</v>
      </c>
      <c r="Q915" cm="1">
        <f t="array" ref="Q915">_xlfn.XLOOKUP(O915,BSFC!$A$2:$A$24,_xlfn.XLOOKUP(K915,BSFC!$B$2:$O$2,BSFC!$B$2:$O$24,,-1),,-1)</f>
        <v>340</v>
      </c>
      <c r="R915">
        <f t="shared" si="136"/>
        <v>1.3265420051984127</v>
      </c>
      <c r="S915">
        <f t="shared" si="138"/>
        <v>2.9092058376105768E-4</v>
      </c>
      <c r="T915">
        <f t="shared" si="139"/>
        <v>9.8912998478759617E-2</v>
      </c>
      <c r="U915">
        <f t="shared" si="140"/>
        <v>122.29295493762486</v>
      </c>
    </row>
    <row r="916" spans="1:21">
      <c r="A916">
        <f t="shared" si="137"/>
        <v>915</v>
      </c>
      <c r="B916">
        <f t="shared" si="132"/>
        <v>13.411199999999999</v>
      </c>
      <c r="C916">
        <f>Specification!$G$29</f>
        <v>164.943378</v>
      </c>
      <c r="D916">
        <f>0.5*Specification!$K$4*Track!B916^2*Specification!$K$3*Specification!$K$2</f>
        <v>93.159842569492653</v>
      </c>
      <c r="E916">
        <v>0</v>
      </c>
      <c r="F916">
        <f>Specification!$C$23*9.81*SIN((E916*PI()/180))</f>
        <v>0</v>
      </c>
      <c r="G916" s="2">
        <f>IF(J916=1,VLOOKUP(K916,RPM!$E$2:$H$62,3,FALSE)-F916-E916-D916,IF(J916=2,VLOOKUP(K916,RPM!$H$2:$K$62,3,FALSE)-F916-E916-D916,IF(J916=3,VLOOKUP(K916,RPM!$K$2:$N$62,3,FALSE)-F916-E916-D916)))</f>
        <v>529.75118105255456</v>
      </c>
      <c r="H916" s="2">
        <f>IF(J916=1,Specification!$I$14,IF(J916=2,Specification!$I$15,IF(J916=3,Specification!$I$16)))</f>
        <v>578.8367922628039</v>
      </c>
      <c r="I916">
        <v>0</v>
      </c>
      <c r="J916">
        <v>3</v>
      </c>
      <c r="K916">
        <f>IF(J916=1,VLOOKUP(B916,RPM!$F$2:$H$62,3,TRUE),IF(J916=2,VLOOKUP(B916,RPM!$I$2:$K$62,3,TRUE),IF(J916=3,VLOOKUP(B916,RPM!$L$2:$N$62,3,TRUE))))</f>
        <v>4200</v>
      </c>
      <c r="L916">
        <f t="shared" si="133"/>
        <v>86.266540969076644</v>
      </c>
      <c r="M916">
        <f t="shared" si="134"/>
        <v>0</v>
      </c>
      <c r="N916">
        <f>VLOOKUP(K916,RPM!$A$2:$D$62,4,FALSE)</f>
        <v>18.835642857142858</v>
      </c>
      <c r="O916">
        <f>VLOOKUP(K916,RPM!$A$2:$D$62,3,FALSE)</f>
        <v>11.1</v>
      </c>
      <c r="P916">
        <f t="shared" si="135"/>
        <v>14.045738878571429</v>
      </c>
      <c r="Q916" cm="1">
        <f t="array" ref="Q916">_xlfn.XLOOKUP(O916,BSFC!$A$2:$A$24,_xlfn.XLOOKUP(K916,BSFC!$B$2:$O$2,BSFC!$B$2:$O$24,,-1),,-1)</f>
        <v>340</v>
      </c>
      <c r="R916">
        <f t="shared" si="136"/>
        <v>1.3265420051984127</v>
      </c>
      <c r="S916">
        <f t="shared" si="138"/>
        <v>2.9092058376105768E-4</v>
      </c>
      <c r="T916">
        <f t="shared" si="139"/>
        <v>9.8912998478759617E-2</v>
      </c>
      <c r="U916">
        <f t="shared" si="140"/>
        <v>122.39186793610362</v>
      </c>
    </row>
    <row r="917" spans="1:21">
      <c r="A917">
        <f t="shared" si="137"/>
        <v>916</v>
      </c>
      <c r="B917">
        <f t="shared" si="132"/>
        <v>13.411199999999999</v>
      </c>
      <c r="C917">
        <f>Specification!$G$29</f>
        <v>164.943378</v>
      </c>
      <c r="D917">
        <f>0.5*Specification!$K$4*Track!B917^2*Specification!$K$3*Specification!$K$2</f>
        <v>93.159842569492653</v>
      </c>
      <c r="E917">
        <v>0</v>
      </c>
      <c r="F917">
        <f>Specification!$C$23*9.81*SIN((E917*PI()/180))</f>
        <v>0</v>
      </c>
      <c r="G917" s="2">
        <f>IF(J917=1,VLOOKUP(K917,RPM!$E$2:$H$62,3,FALSE)-F917-E917-D917,IF(J917=2,VLOOKUP(K917,RPM!$H$2:$K$62,3,FALSE)-F917-E917-D917,IF(J917=3,VLOOKUP(K917,RPM!$K$2:$N$62,3,FALSE)-F917-E917-D917)))</f>
        <v>529.75118105255456</v>
      </c>
      <c r="H917" s="2">
        <f>IF(J917=1,Specification!$I$14,IF(J917=2,Specification!$I$15,IF(J917=3,Specification!$I$16)))</f>
        <v>578.8367922628039</v>
      </c>
      <c r="I917">
        <v>0</v>
      </c>
      <c r="J917">
        <v>3</v>
      </c>
      <c r="K917">
        <f>IF(J917=1,VLOOKUP(B917,RPM!$F$2:$H$62,3,TRUE),IF(J917=2,VLOOKUP(B917,RPM!$I$2:$K$62,3,TRUE),IF(J917=3,VLOOKUP(B917,RPM!$L$2:$N$62,3,TRUE))))</f>
        <v>4200</v>
      </c>
      <c r="L917">
        <f t="shared" si="133"/>
        <v>86.34110551214512</v>
      </c>
      <c r="M917">
        <f t="shared" si="134"/>
        <v>0</v>
      </c>
      <c r="N917">
        <f>VLOOKUP(K917,RPM!$A$2:$D$62,4,FALSE)</f>
        <v>18.835642857142858</v>
      </c>
      <c r="O917">
        <f>VLOOKUP(K917,RPM!$A$2:$D$62,3,FALSE)</f>
        <v>11.1</v>
      </c>
      <c r="P917">
        <f t="shared" si="135"/>
        <v>14.045738878571429</v>
      </c>
      <c r="Q917" cm="1">
        <f t="array" ref="Q917">_xlfn.XLOOKUP(O917,BSFC!$A$2:$A$24,_xlfn.XLOOKUP(K917,BSFC!$B$2:$O$2,BSFC!$B$2:$O$24,,-1),,-1)</f>
        <v>340</v>
      </c>
      <c r="R917">
        <f t="shared" si="136"/>
        <v>1.3265420051984127</v>
      </c>
      <c r="S917">
        <f t="shared" si="138"/>
        <v>2.9092058376105768E-4</v>
      </c>
      <c r="T917">
        <f t="shared" si="139"/>
        <v>9.8912998478759617E-2</v>
      </c>
      <c r="U917">
        <f t="shared" si="140"/>
        <v>122.49078093458239</v>
      </c>
    </row>
    <row r="918" spans="1:21">
      <c r="A918">
        <f t="shared" si="137"/>
        <v>917</v>
      </c>
      <c r="B918">
        <f t="shared" si="132"/>
        <v>13.411199999999999</v>
      </c>
      <c r="C918">
        <f>Specification!$G$29</f>
        <v>164.943378</v>
      </c>
      <c r="D918">
        <f>0.5*Specification!$K$4*Track!B918^2*Specification!$K$3*Specification!$K$2</f>
        <v>93.159842569492653</v>
      </c>
      <c r="E918">
        <v>0</v>
      </c>
      <c r="F918">
        <f>Specification!$C$23*9.81*SIN((E918*PI()/180))</f>
        <v>0</v>
      </c>
      <c r="G918" s="2">
        <f>IF(J918=1,VLOOKUP(K918,RPM!$E$2:$H$62,3,FALSE)-F918-E918-D918,IF(J918=2,VLOOKUP(K918,RPM!$H$2:$K$62,3,FALSE)-F918-E918-D918,IF(J918=3,VLOOKUP(K918,RPM!$K$2:$N$62,3,FALSE)-F918-E918-D918)))</f>
        <v>529.75118105255456</v>
      </c>
      <c r="H918" s="2">
        <f>IF(J918=1,Specification!$I$14,IF(J918=2,Specification!$I$15,IF(J918=3,Specification!$I$16)))</f>
        <v>578.8367922628039</v>
      </c>
      <c r="I918">
        <v>0</v>
      </c>
      <c r="J918">
        <v>3</v>
      </c>
      <c r="K918">
        <f>IF(J918=1,VLOOKUP(B918,RPM!$F$2:$H$62,3,TRUE),IF(J918=2,VLOOKUP(B918,RPM!$I$2:$K$62,3,TRUE),IF(J918=3,VLOOKUP(B918,RPM!$L$2:$N$62,3,TRUE))))</f>
        <v>4200</v>
      </c>
      <c r="L918">
        <f t="shared" si="133"/>
        <v>86.415670055213596</v>
      </c>
      <c r="M918">
        <f t="shared" si="134"/>
        <v>0</v>
      </c>
      <c r="N918">
        <f>VLOOKUP(K918,RPM!$A$2:$D$62,4,FALSE)</f>
        <v>18.835642857142858</v>
      </c>
      <c r="O918">
        <f>VLOOKUP(K918,RPM!$A$2:$D$62,3,FALSE)</f>
        <v>11.1</v>
      </c>
      <c r="P918">
        <f t="shared" si="135"/>
        <v>14.045738878571429</v>
      </c>
      <c r="Q918" cm="1">
        <f t="array" ref="Q918">_xlfn.XLOOKUP(O918,BSFC!$A$2:$A$24,_xlfn.XLOOKUP(K918,BSFC!$B$2:$O$2,BSFC!$B$2:$O$24,,-1),,-1)</f>
        <v>340</v>
      </c>
      <c r="R918">
        <f t="shared" si="136"/>
        <v>1.3265420051984127</v>
      </c>
      <c r="S918">
        <f t="shared" si="138"/>
        <v>2.9092058376105768E-4</v>
      </c>
      <c r="T918">
        <f t="shared" si="139"/>
        <v>9.8912998478759617E-2</v>
      </c>
      <c r="U918">
        <f t="shared" si="140"/>
        <v>122.58969393306116</v>
      </c>
    </row>
    <row r="919" spans="1:21">
      <c r="A919">
        <f t="shared" si="137"/>
        <v>918</v>
      </c>
      <c r="B919">
        <f t="shared" si="132"/>
        <v>13.411199999999999</v>
      </c>
      <c r="C919">
        <f>Specification!$G$29</f>
        <v>164.943378</v>
      </c>
      <c r="D919">
        <f>0.5*Specification!$K$4*Track!B919^2*Specification!$K$3*Specification!$K$2</f>
        <v>93.159842569492653</v>
      </c>
      <c r="E919">
        <v>0</v>
      </c>
      <c r="F919">
        <f>Specification!$C$23*9.81*SIN((E919*PI()/180))</f>
        <v>0</v>
      </c>
      <c r="G919" s="2">
        <f>IF(J919=1,VLOOKUP(K919,RPM!$E$2:$H$62,3,FALSE)-F919-E919-D919,IF(J919=2,VLOOKUP(K919,RPM!$H$2:$K$62,3,FALSE)-F919-E919-D919,IF(J919=3,VLOOKUP(K919,RPM!$K$2:$N$62,3,FALSE)-F919-E919-D919)))</f>
        <v>529.75118105255456</v>
      </c>
      <c r="H919" s="2">
        <f>IF(J919=1,Specification!$I$14,IF(J919=2,Specification!$I$15,IF(J919=3,Specification!$I$16)))</f>
        <v>578.8367922628039</v>
      </c>
      <c r="I919">
        <v>0</v>
      </c>
      <c r="J919">
        <v>3</v>
      </c>
      <c r="K919">
        <f>IF(J919=1,VLOOKUP(B919,RPM!$F$2:$H$62,3,TRUE),IF(J919=2,VLOOKUP(B919,RPM!$I$2:$K$62,3,TRUE),IF(J919=3,VLOOKUP(B919,RPM!$L$2:$N$62,3,TRUE))))</f>
        <v>4200</v>
      </c>
      <c r="L919">
        <f t="shared" si="133"/>
        <v>86.490234598282072</v>
      </c>
      <c r="M919">
        <f t="shared" si="134"/>
        <v>0</v>
      </c>
      <c r="N919">
        <f>VLOOKUP(K919,RPM!$A$2:$D$62,4,FALSE)</f>
        <v>18.835642857142858</v>
      </c>
      <c r="O919">
        <f>VLOOKUP(K919,RPM!$A$2:$D$62,3,FALSE)</f>
        <v>11.1</v>
      </c>
      <c r="P919">
        <f t="shared" si="135"/>
        <v>14.045738878571429</v>
      </c>
      <c r="Q919" cm="1">
        <f t="array" ref="Q919">_xlfn.XLOOKUP(O919,BSFC!$A$2:$A$24,_xlfn.XLOOKUP(K919,BSFC!$B$2:$O$2,BSFC!$B$2:$O$24,,-1),,-1)</f>
        <v>340</v>
      </c>
      <c r="R919">
        <f t="shared" si="136"/>
        <v>1.3265420051984127</v>
      </c>
      <c r="S919">
        <f t="shared" si="138"/>
        <v>2.9092058376105768E-4</v>
      </c>
      <c r="T919">
        <f t="shared" si="139"/>
        <v>9.8912998478759617E-2</v>
      </c>
      <c r="U919">
        <f t="shared" si="140"/>
        <v>122.68860693153992</v>
      </c>
    </row>
    <row r="920" spans="1:21">
      <c r="A920">
        <f t="shared" si="137"/>
        <v>919</v>
      </c>
      <c r="B920">
        <f t="shared" si="132"/>
        <v>13.411199999999999</v>
      </c>
      <c r="C920">
        <f>Specification!$G$29</f>
        <v>164.943378</v>
      </c>
      <c r="D920">
        <f>0.5*Specification!$K$4*Track!B920^2*Specification!$K$3*Specification!$K$2</f>
        <v>93.159842569492653</v>
      </c>
      <c r="E920">
        <v>0</v>
      </c>
      <c r="F920">
        <f>Specification!$C$23*9.81*SIN((E920*PI()/180))</f>
        <v>0</v>
      </c>
      <c r="G920" s="2">
        <f>IF(J920=1,VLOOKUP(K920,RPM!$E$2:$H$62,3,FALSE)-F920-E920-D920,IF(J920=2,VLOOKUP(K920,RPM!$H$2:$K$62,3,FALSE)-F920-E920-D920,IF(J920=3,VLOOKUP(K920,RPM!$K$2:$N$62,3,FALSE)-F920-E920-D920)))</f>
        <v>529.75118105255456</v>
      </c>
      <c r="H920" s="2">
        <f>IF(J920=1,Specification!$I$14,IF(J920=2,Specification!$I$15,IF(J920=3,Specification!$I$16)))</f>
        <v>578.8367922628039</v>
      </c>
      <c r="I920">
        <v>0</v>
      </c>
      <c r="J920">
        <v>3</v>
      </c>
      <c r="K920">
        <f>IF(J920=1,VLOOKUP(B920,RPM!$F$2:$H$62,3,TRUE),IF(J920=2,VLOOKUP(B920,RPM!$I$2:$K$62,3,TRUE),IF(J920=3,VLOOKUP(B920,RPM!$L$2:$N$62,3,TRUE))))</f>
        <v>4200</v>
      </c>
      <c r="L920">
        <f t="shared" si="133"/>
        <v>86.564799141350548</v>
      </c>
      <c r="M920">
        <f t="shared" si="134"/>
        <v>0</v>
      </c>
      <c r="N920">
        <f>VLOOKUP(K920,RPM!$A$2:$D$62,4,FALSE)</f>
        <v>18.835642857142858</v>
      </c>
      <c r="O920">
        <f>VLOOKUP(K920,RPM!$A$2:$D$62,3,FALSE)</f>
        <v>11.1</v>
      </c>
      <c r="P920">
        <f t="shared" si="135"/>
        <v>14.045738878571429</v>
      </c>
      <c r="Q920" cm="1">
        <f t="array" ref="Q920">_xlfn.XLOOKUP(O920,BSFC!$A$2:$A$24,_xlfn.XLOOKUP(K920,BSFC!$B$2:$O$2,BSFC!$B$2:$O$24,,-1),,-1)</f>
        <v>340</v>
      </c>
      <c r="R920">
        <f t="shared" si="136"/>
        <v>1.3265420051984127</v>
      </c>
      <c r="S920">
        <f t="shared" si="138"/>
        <v>2.9092058376105768E-4</v>
      </c>
      <c r="T920">
        <f t="shared" si="139"/>
        <v>9.8912998478759617E-2</v>
      </c>
      <c r="U920">
        <f t="shared" si="140"/>
        <v>122.78751993001869</v>
      </c>
    </row>
    <row r="921" spans="1:21">
      <c r="A921">
        <f t="shared" si="137"/>
        <v>920</v>
      </c>
      <c r="B921">
        <f t="shared" si="132"/>
        <v>13.411199999999999</v>
      </c>
      <c r="C921">
        <f>Specification!$G$29</f>
        <v>164.943378</v>
      </c>
      <c r="D921">
        <f>0.5*Specification!$K$4*Track!B921^2*Specification!$K$3*Specification!$K$2</f>
        <v>93.159842569492653</v>
      </c>
      <c r="E921">
        <v>0</v>
      </c>
      <c r="F921">
        <f>Specification!$C$23*9.81*SIN((E921*PI()/180))</f>
        <v>0</v>
      </c>
      <c r="G921" s="2">
        <f>IF(J921=1,VLOOKUP(K921,RPM!$E$2:$H$62,3,FALSE)-F921-E921-D921,IF(J921=2,VLOOKUP(K921,RPM!$H$2:$K$62,3,FALSE)-F921-E921-D921,IF(J921=3,VLOOKUP(K921,RPM!$K$2:$N$62,3,FALSE)-F921-E921-D921)))</f>
        <v>529.75118105255456</v>
      </c>
      <c r="H921" s="2">
        <f>IF(J921=1,Specification!$I$14,IF(J921=2,Specification!$I$15,IF(J921=3,Specification!$I$16)))</f>
        <v>578.8367922628039</v>
      </c>
      <c r="I921">
        <v>0</v>
      </c>
      <c r="J921">
        <v>3</v>
      </c>
      <c r="K921">
        <f>IF(J921=1,VLOOKUP(B921,RPM!$F$2:$H$62,3,TRUE),IF(J921=2,VLOOKUP(B921,RPM!$I$2:$K$62,3,TRUE),IF(J921=3,VLOOKUP(B921,RPM!$L$2:$N$62,3,TRUE))))</f>
        <v>4200</v>
      </c>
      <c r="L921">
        <f t="shared" si="133"/>
        <v>86.639363684419024</v>
      </c>
      <c r="M921">
        <f t="shared" si="134"/>
        <v>0</v>
      </c>
      <c r="N921">
        <f>VLOOKUP(K921,RPM!$A$2:$D$62,4,FALSE)</f>
        <v>18.835642857142858</v>
      </c>
      <c r="O921">
        <f>VLOOKUP(K921,RPM!$A$2:$D$62,3,FALSE)</f>
        <v>11.1</v>
      </c>
      <c r="P921">
        <f t="shared" si="135"/>
        <v>14.045738878571429</v>
      </c>
      <c r="Q921" cm="1">
        <f t="array" ref="Q921">_xlfn.XLOOKUP(O921,BSFC!$A$2:$A$24,_xlfn.XLOOKUP(K921,BSFC!$B$2:$O$2,BSFC!$B$2:$O$24,,-1),,-1)</f>
        <v>340</v>
      </c>
      <c r="R921">
        <f t="shared" si="136"/>
        <v>1.3265420051984127</v>
      </c>
      <c r="S921">
        <f t="shared" si="138"/>
        <v>2.9092058376105768E-4</v>
      </c>
      <c r="T921">
        <f t="shared" si="139"/>
        <v>9.8912998478759617E-2</v>
      </c>
      <c r="U921">
        <f t="shared" si="140"/>
        <v>122.88643292849746</v>
      </c>
    </row>
    <row r="922" spans="1:21">
      <c r="A922">
        <f t="shared" si="137"/>
        <v>921</v>
      </c>
      <c r="B922">
        <f t="shared" si="132"/>
        <v>13.411199999999999</v>
      </c>
      <c r="C922">
        <f>Specification!$G$29</f>
        <v>164.943378</v>
      </c>
      <c r="D922">
        <f>0.5*Specification!$K$4*Track!B922^2*Specification!$K$3*Specification!$K$2</f>
        <v>93.159842569492653</v>
      </c>
      <c r="E922">
        <v>0</v>
      </c>
      <c r="F922">
        <f>Specification!$C$23*9.81*SIN((E922*PI()/180))</f>
        <v>0</v>
      </c>
      <c r="G922" s="2">
        <f>IF(J922=1,VLOOKUP(K922,RPM!$E$2:$H$62,3,FALSE)-F922-E922-D922,IF(J922=2,VLOOKUP(K922,RPM!$H$2:$K$62,3,FALSE)-F922-E922-D922,IF(J922=3,VLOOKUP(K922,RPM!$K$2:$N$62,3,FALSE)-F922-E922-D922)))</f>
        <v>529.75118105255456</v>
      </c>
      <c r="H922" s="2">
        <f>IF(J922=1,Specification!$I$14,IF(J922=2,Specification!$I$15,IF(J922=3,Specification!$I$16)))</f>
        <v>578.8367922628039</v>
      </c>
      <c r="I922">
        <v>0</v>
      </c>
      <c r="J922">
        <v>3</v>
      </c>
      <c r="K922">
        <f>IF(J922=1,VLOOKUP(B922,RPM!$F$2:$H$62,3,TRUE),IF(J922=2,VLOOKUP(B922,RPM!$I$2:$K$62,3,TRUE),IF(J922=3,VLOOKUP(B922,RPM!$L$2:$N$62,3,TRUE))))</f>
        <v>4200</v>
      </c>
      <c r="L922">
        <f t="shared" si="133"/>
        <v>86.7139282274875</v>
      </c>
      <c r="M922">
        <f t="shared" si="134"/>
        <v>0</v>
      </c>
      <c r="N922">
        <f>VLOOKUP(K922,RPM!$A$2:$D$62,4,FALSE)</f>
        <v>18.835642857142858</v>
      </c>
      <c r="O922">
        <f>VLOOKUP(K922,RPM!$A$2:$D$62,3,FALSE)</f>
        <v>11.1</v>
      </c>
      <c r="P922">
        <f t="shared" si="135"/>
        <v>14.045738878571429</v>
      </c>
      <c r="Q922" cm="1">
        <f t="array" ref="Q922">_xlfn.XLOOKUP(O922,BSFC!$A$2:$A$24,_xlfn.XLOOKUP(K922,BSFC!$B$2:$O$2,BSFC!$B$2:$O$24,,-1),,-1)</f>
        <v>340</v>
      </c>
      <c r="R922">
        <f t="shared" si="136"/>
        <v>1.3265420051984127</v>
      </c>
      <c r="S922">
        <f t="shared" si="138"/>
        <v>2.9092058376105768E-4</v>
      </c>
      <c r="T922">
        <f t="shared" si="139"/>
        <v>9.8912998478759617E-2</v>
      </c>
      <c r="U922">
        <f t="shared" si="140"/>
        <v>122.98534592697622</v>
      </c>
    </row>
    <row r="923" spans="1:21">
      <c r="A923">
        <f t="shared" si="137"/>
        <v>922</v>
      </c>
      <c r="B923">
        <f t="shared" si="132"/>
        <v>13.411199999999999</v>
      </c>
      <c r="C923">
        <f>Specification!$G$29</f>
        <v>164.943378</v>
      </c>
      <c r="D923">
        <f>0.5*Specification!$K$4*Track!B923^2*Specification!$K$3*Specification!$K$2</f>
        <v>93.159842569492653</v>
      </c>
      <c r="E923">
        <v>0</v>
      </c>
      <c r="F923">
        <f>Specification!$C$23*9.81*SIN((E923*PI()/180))</f>
        <v>0</v>
      </c>
      <c r="G923" s="2">
        <f>IF(J923=1,VLOOKUP(K923,RPM!$E$2:$H$62,3,FALSE)-F923-E923-D923,IF(J923=2,VLOOKUP(K923,RPM!$H$2:$K$62,3,FALSE)-F923-E923-D923,IF(J923=3,VLOOKUP(K923,RPM!$K$2:$N$62,3,FALSE)-F923-E923-D923)))</f>
        <v>529.75118105255456</v>
      </c>
      <c r="H923" s="2">
        <f>IF(J923=1,Specification!$I$14,IF(J923=2,Specification!$I$15,IF(J923=3,Specification!$I$16)))</f>
        <v>578.8367922628039</v>
      </c>
      <c r="I923">
        <v>0</v>
      </c>
      <c r="J923">
        <v>3</v>
      </c>
      <c r="K923">
        <f>IF(J923=1,VLOOKUP(B923,RPM!$F$2:$H$62,3,TRUE),IF(J923=2,VLOOKUP(B923,RPM!$I$2:$K$62,3,TRUE),IF(J923=3,VLOOKUP(B923,RPM!$L$2:$N$62,3,TRUE))))</f>
        <v>4200</v>
      </c>
      <c r="L923">
        <f t="shared" si="133"/>
        <v>86.788492770555976</v>
      </c>
      <c r="M923">
        <f t="shared" si="134"/>
        <v>0</v>
      </c>
      <c r="N923">
        <f>VLOOKUP(K923,RPM!$A$2:$D$62,4,FALSE)</f>
        <v>18.835642857142858</v>
      </c>
      <c r="O923">
        <f>VLOOKUP(K923,RPM!$A$2:$D$62,3,FALSE)</f>
        <v>11.1</v>
      </c>
      <c r="P923">
        <f t="shared" si="135"/>
        <v>14.045738878571429</v>
      </c>
      <c r="Q923" cm="1">
        <f t="array" ref="Q923">_xlfn.XLOOKUP(O923,BSFC!$A$2:$A$24,_xlfn.XLOOKUP(K923,BSFC!$B$2:$O$2,BSFC!$B$2:$O$24,,-1),,-1)</f>
        <v>340</v>
      </c>
      <c r="R923">
        <f t="shared" si="136"/>
        <v>1.3265420051984127</v>
      </c>
      <c r="S923">
        <f t="shared" si="138"/>
        <v>2.9092058376105768E-4</v>
      </c>
      <c r="T923">
        <f t="shared" si="139"/>
        <v>9.8912998478759617E-2</v>
      </c>
      <c r="U923">
        <f t="shared" si="140"/>
        <v>123.08425892545499</v>
      </c>
    </row>
    <row r="924" spans="1:21">
      <c r="A924">
        <f t="shared" si="137"/>
        <v>923</v>
      </c>
      <c r="B924">
        <f t="shared" si="132"/>
        <v>13.411199999999999</v>
      </c>
      <c r="C924">
        <f>Specification!$G$29</f>
        <v>164.943378</v>
      </c>
      <c r="D924">
        <f>0.5*Specification!$K$4*Track!B924^2*Specification!$K$3*Specification!$K$2</f>
        <v>93.159842569492653</v>
      </c>
      <c r="E924">
        <v>1</v>
      </c>
      <c r="F924">
        <f>Specification!$C$23*9.81*SIN((E924*PI()/180))</f>
        <v>95.955295733149597</v>
      </c>
      <c r="G924" s="2">
        <f>IF(J924=1,VLOOKUP(K924,RPM!$E$2:$H$62,3,FALSE)-F924-E924-D924,IF(J924=2,VLOOKUP(K924,RPM!$H$2:$K$62,3,FALSE)-F924-E924-D924,IF(J924=3,VLOOKUP(K924,RPM!$K$2:$N$62,3,FALSE)-F924-E924-D924)))</f>
        <v>432.79588531940499</v>
      </c>
      <c r="H924" s="2">
        <f>IF(J924=1,Specification!$I$14,IF(J924=2,Specification!$I$15,IF(J924=3,Specification!$I$16)))</f>
        <v>578.8367922628039</v>
      </c>
      <c r="I924">
        <v>0</v>
      </c>
      <c r="J924">
        <v>3</v>
      </c>
      <c r="K924">
        <f>IF(J924=1,VLOOKUP(B924,RPM!$F$2:$H$62,3,TRUE),IF(J924=2,VLOOKUP(B924,RPM!$I$2:$K$62,3,TRUE),IF(J924=3,VLOOKUP(B924,RPM!$L$2:$N$62,3,TRUE))))</f>
        <v>4200</v>
      </c>
      <c r="L924">
        <f t="shared" si="133"/>
        <v>86.863057313624452</v>
      </c>
      <c r="M924">
        <f t="shared" si="134"/>
        <v>1.7455064928217585E-2</v>
      </c>
      <c r="N924">
        <f>VLOOKUP(K924,RPM!$A$2:$D$62,4,FALSE)</f>
        <v>18.835642857142858</v>
      </c>
      <c r="O924">
        <f>VLOOKUP(K924,RPM!$A$2:$D$62,3,FALSE)</f>
        <v>11.1</v>
      </c>
      <c r="P924">
        <f t="shared" si="135"/>
        <v>14.045738878571429</v>
      </c>
      <c r="Q924" cm="1">
        <f t="array" ref="Q924">_xlfn.XLOOKUP(O924,BSFC!$A$2:$A$24,_xlfn.XLOOKUP(K924,BSFC!$B$2:$O$2,BSFC!$B$2:$O$24,,-1),,-1)</f>
        <v>340</v>
      </c>
      <c r="R924">
        <f t="shared" si="136"/>
        <v>1.3265420051984127</v>
      </c>
      <c r="S924">
        <f t="shared" si="138"/>
        <v>2.9092058376105768E-4</v>
      </c>
      <c r="T924">
        <f t="shared" si="139"/>
        <v>9.8912998478759617E-2</v>
      </c>
      <c r="U924">
        <f t="shared" si="140"/>
        <v>123.18317192393376</v>
      </c>
    </row>
    <row r="925" spans="1:21">
      <c r="A925">
        <f t="shared" si="137"/>
        <v>924</v>
      </c>
      <c r="B925">
        <f t="shared" si="132"/>
        <v>13.411199999999999</v>
      </c>
      <c r="C925">
        <f>Specification!$G$29</f>
        <v>164.943378</v>
      </c>
      <c r="D925">
        <f>0.5*Specification!$K$4*Track!B925^2*Specification!$K$3*Specification!$K$2</f>
        <v>93.159842569492653</v>
      </c>
      <c r="E925">
        <v>2</v>
      </c>
      <c r="F925">
        <f>Specification!$C$23*9.81*SIN((E925*PI()/180))</f>
        <v>191.88136255367905</v>
      </c>
      <c r="G925" s="2">
        <f>IF(J925=1,VLOOKUP(K925,RPM!$E$2:$H$62,3,FALSE)-F925-E925-D925,IF(J925=2,VLOOKUP(K925,RPM!$H$2:$K$62,3,FALSE)-F925-E925-D925,IF(J925=3,VLOOKUP(K925,RPM!$K$2:$N$62,3,FALSE)-F925-E925-D925)))</f>
        <v>335.86981849887547</v>
      </c>
      <c r="H925" s="2">
        <f>IF(J925=1,Specification!$I$14,IF(J925=2,Specification!$I$15,IF(J925=3,Specification!$I$16)))</f>
        <v>578.8367922628039</v>
      </c>
      <c r="I925">
        <v>0</v>
      </c>
      <c r="J925">
        <v>3</v>
      </c>
      <c r="K925">
        <f>IF(J925=1,VLOOKUP(B925,RPM!$F$2:$H$62,3,TRUE),IF(J925=2,VLOOKUP(B925,RPM!$I$2:$K$62,3,TRUE),IF(J925=3,VLOOKUP(B925,RPM!$L$2:$N$62,3,TRUE))))</f>
        <v>4200</v>
      </c>
      <c r="L925">
        <f t="shared" si="133"/>
        <v>86.937621856692928</v>
      </c>
      <c r="M925">
        <f t="shared" si="134"/>
        <v>5.2375834419965316E-2</v>
      </c>
      <c r="N925">
        <f>VLOOKUP(K925,RPM!$A$2:$D$62,4,FALSE)</f>
        <v>18.835642857142858</v>
      </c>
      <c r="O925">
        <f>VLOOKUP(K925,RPM!$A$2:$D$62,3,FALSE)</f>
        <v>11.1</v>
      </c>
      <c r="P925">
        <f t="shared" si="135"/>
        <v>14.045738878571429</v>
      </c>
      <c r="Q925" cm="1">
        <f t="array" ref="Q925">_xlfn.XLOOKUP(O925,BSFC!$A$2:$A$24,_xlfn.XLOOKUP(K925,BSFC!$B$2:$O$2,BSFC!$B$2:$O$24,,-1),,-1)</f>
        <v>340</v>
      </c>
      <c r="R925">
        <f t="shared" si="136"/>
        <v>1.3265420051984127</v>
      </c>
      <c r="S925">
        <f t="shared" si="138"/>
        <v>2.9092058376105768E-4</v>
      </c>
      <c r="T925">
        <f t="shared" si="139"/>
        <v>9.8912998478759617E-2</v>
      </c>
      <c r="U925">
        <f t="shared" si="140"/>
        <v>123.28208492241252</v>
      </c>
    </row>
    <row r="926" spans="1:21">
      <c r="A926">
        <f t="shared" si="137"/>
        <v>925</v>
      </c>
      <c r="B926">
        <f t="shared" si="132"/>
        <v>13.411199999999999</v>
      </c>
      <c r="C926">
        <f>Specification!$G$29</f>
        <v>164.943378</v>
      </c>
      <c r="D926">
        <f>0.5*Specification!$K$4*Track!B926^2*Specification!$K$3*Specification!$K$2</f>
        <v>93.159842569492653</v>
      </c>
      <c r="E926">
        <v>3</v>
      </c>
      <c r="F926">
        <f>Specification!$C$23*9.81*SIN((E926*PI()/180))</f>
        <v>287.74898045237813</v>
      </c>
      <c r="G926" s="2">
        <f>IF(J926=1,VLOOKUP(K926,RPM!$E$2:$H$62,3,FALSE)-F926-E926-D926,IF(J926=2,VLOOKUP(K926,RPM!$H$2:$K$62,3,FALSE)-F926-E926-D926,IF(J926=3,VLOOKUP(K926,RPM!$K$2:$N$62,3,FALSE)-F926-E926-D926)))</f>
        <v>239.00220060017642</v>
      </c>
      <c r="H926" s="2">
        <f>IF(J926=1,Specification!$I$14,IF(J926=2,Specification!$I$15,IF(J926=3,Specification!$I$16)))</f>
        <v>578.8367922628039</v>
      </c>
      <c r="I926">
        <v>0</v>
      </c>
      <c r="J926">
        <v>3</v>
      </c>
      <c r="K926">
        <f>IF(J926=1,VLOOKUP(B926,RPM!$F$2:$H$62,3,TRUE),IF(J926=2,VLOOKUP(B926,RPM!$I$2:$K$62,3,TRUE),IF(J926=3,VLOOKUP(B926,RPM!$L$2:$N$62,3,TRUE))))</f>
        <v>4200</v>
      </c>
      <c r="L926">
        <f t="shared" si="133"/>
        <v>87.012186399761404</v>
      </c>
      <c r="M926">
        <f t="shared" si="134"/>
        <v>0.10478361370300651</v>
      </c>
      <c r="N926">
        <f>VLOOKUP(K926,RPM!$A$2:$D$62,4,FALSE)</f>
        <v>18.835642857142858</v>
      </c>
      <c r="O926">
        <f>VLOOKUP(K926,RPM!$A$2:$D$62,3,FALSE)</f>
        <v>11.1</v>
      </c>
      <c r="P926">
        <f t="shared" si="135"/>
        <v>14.045738878571429</v>
      </c>
      <c r="Q926" cm="1">
        <f t="array" ref="Q926">_xlfn.XLOOKUP(O926,BSFC!$A$2:$A$24,_xlfn.XLOOKUP(K926,BSFC!$B$2:$O$2,BSFC!$B$2:$O$24,,-1),,-1)</f>
        <v>340</v>
      </c>
      <c r="R926">
        <f t="shared" si="136"/>
        <v>1.3265420051984127</v>
      </c>
      <c r="S926">
        <f t="shared" si="138"/>
        <v>2.9092058376105768E-4</v>
      </c>
      <c r="T926">
        <f t="shared" si="139"/>
        <v>9.8912998478759617E-2</v>
      </c>
      <c r="U926">
        <f t="shared" si="140"/>
        <v>123.38099792089129</v>
      </c>
    </row>
    <row r="927" spans="1:21">
      <c r="A927">
        <f t="shared" si="137"/>
        <v>926</v>
      </c>
      <c r="B927">
        <f t="shared" si="132"/>
        <v>13.411199999999999</v>
      </c>
      <c r="C927">
        <f>Specification!$G$29</f>
        <v>164.943378</v>
      </c>
      <c r="D927">
        <f>0.5*Specification!$K$4*Track!B927^2*Specification!$K$3*Specification!$K$2</f>
        <v>93.159842569492653</v>
      </c>
      <c r="E927">
        <v>4</v>
      </c>
      <c r="F927">
        <f>Specification!$C$23*9.81*SIN((E927*PI()/180))</f>
        <v>383.52894722414453</v>
      </c>
      <c r="G927" s="2">
        <f>IF(J927=1,VLOOKUP(K927,RPM!$E$2:$H$62,3,FALSE)-F927-E927-D927,IF(J927=2,VLOOKUP(K927,RPM!$H$2:$K$62,3,FALSE)-F927-E927-D927,IF(J927=3,VLOOKUP(K927,RPM!$K$2:$N$62,3,FALSE)-F927-E927-D927)))</f>
        <v>142.22223382841003</v>
      </c>
      <c r="H927" s="2">
        <f>IF(J927=1,Specification!$I$14,IF(J927=2,Specification!$I$15,IF(J927=3,Specification!$I$16)))</f>
        <v>578.8367922628039</v>
      </c>
      <c r="I927">
        <v>0</v>
      </c>
      <c r="J927">
        <v>3</v>
      </c>
      <c r="K927">
        <f>IF(J927=1,VLOOKUP(B927,RPM!$F$2:$H$62,3,TRUE),IF(J927=2,VLOOKUP(B927,RPM!$I$2:$K$62,3,TRUE),IF(J927=3,VLOOKUP(B927,RPM!$L$2:$N$62,3,TRUE))))</f>
        <v>4200</v>
      </c>
      <c r="L927">
        <f t="shared" si="133"/>
        <v>87.08675094282988</v>
      </c>
      <c r="M927">
        <f t="shared" si="134"/>
        <v>0.17471042564651693</v>
      </c>
      <c r="N927">
        <f>VLOOKUP(K927,RPM!$A$2:$D$62,4,FALSE)</f>
        <v>18.835642857142858</v>
      </c>
      <c r="O927">
        <f>VLOOKUP(K927,RPM!$A$2:$D$62,3,FALSE)</f>
        <v>11.1</v>
      </c>
      <c r="P927">
        <f t="shared" si="135"/>
        <v>14.045738878571429</v>
      </c>
      <c r="Q927" cm="1">
        <f t="array" ref="Q927">_xlfn.XLOOKUP(O927,BSFC!$A$2:$A$24,_xlfn.XLOOKUP(K927,BSFC!$B$2:$O$2,BSFC!$B$2:$O$24,,-1),,-1)</f>
        <v>340</v>
      </c>
      <c r="R927">
        <f t="shared" si="136"/>
        <v>1.3265420051984127</v>
      </c>
      <c r="S927">
        <f t="shared" si="138"/>
        <v>2.9092058376105768E-4</v>
      </c>
      <c r="T927">
        <f t="shared" si="139"/>
        <v>9.8912998478759617E-2</v>
      </c>
      <c r="U927">
        <f t="shared" si="140"/>
        <v>123.47991091937006</v>
      </c>
    </row>
    <row r="928" spans="1:21">
      <c r="A928">
        <f t="shared" si="137"/>
        <v>927</v>
      </c>
      <c r="B928">
        <f t="shared" si="132"/>
        <v>13.411199999999999</v>
      </c>
      <c r="C928">
        <f>Specification!$G$29</f>
        <v>164.943378</v>
      </c>
      <c r="D928">
        <f>0.5*Specification!$K$4*Track!B928^2*Specification!$K$3*Specification!$K$2</f>
        <v>93.159842569492653</v>
      </c>
      <c r="E928">
        <v>5</v>
      </c>
      <c r="F928">
        <f>Specification!$C$23*9.81*SIN((E928*PI()/180))</f>
        <v>479.192087363258</v>
      </c>
      <c r="G928" s="2">
        <f>IF(J928=1,VLOOKUP(K928,RPM!$E$2:$H$62,3,FALSE)-F928-E928-D928,IF(J928=2,VLOOKUP(K928,RPM!$H$2:$K$62,3,FALSE)-F928-E928-D928,IF(J928=3,VLOOKUP(K928,RPM!$K$2:$N$62,3,FALSE)-F928-E928-D928)))</f>
        <v>45.559093689296546</v>
      </c>
      <c r="H928" s="2">
        <f>IF(J928=1,Specification!$I$14,IF(J928=2,Specification!$I$15,IF(J928=3,Specification!$I$16)))</f>
        <v>578.8367922628039</v>
      </c>
      <c r="I928">
        <f t="shared" ref="I928:I955" si="141">G928/H928</f>
        <v>7.8708012860059823E-2</v>
      </c>
      <c r="J928">
        <v>3</v>
      </c>
      <c r="K928">
        <f>IF(J928=1,VLOOKUP(B928,RPM!$F$2:$H$62,3,TRUE),IF(J928=2,VLOOKUP(B928,RPM!$I$2:$K$62,3,TRUE),IF(J928=3,VLOOKUP(B928,RPM!$L$2:$N$62,3,TRUE))))</f>
        <v>4200</v>
      </c>
      <c r="L928">
        <f t="shared" si="133"/>
        <v>87.08675094282988</v>
      </c>
      <c r="M928">
        <f t="shared" si="134"/>
        <v>0.26219908917244095</v>
      </c>
      <c r="N928">
        <f>VLOOKUP(K928,RPM!$A$2:$D$62,4,FALSE)</f>
        <v>18.835642857142858</v>
      </c>
      <c r="O928">
        <f>VLOOKUP(K928,RPM!$A$2:$D$62,3,FALSE)</f>
        <v>11.1</v>
      </c>
      <c r="P928">
        <f t="shared" si="135"/>
        <v>14.045738878571429</v>
      </c>
      <c r="Q928" cm="1">
        <f t="array" ref="Q928">_xlfn.XLOOKUP(O928,BSFC!$A$2:$A$24,_xlfn.XLOOKUP(K928,BSFC!$B$2:$O$2,BSFC!$B$2:$O$24,,-1),,-1)</f>
        <v>340</v>
      </c>
      <c r="R928">
        <f t="shared" si="136"/>
        <v>1.3265420051984127</v>
      </c>
      <c r="S928">
        <f t="shared" si="138"/>
        <v>0</v>
      </c>
      <c r="T928">
        <f t="shared" si="139"/>
        <v>0</v>
      </c>
      <c r="U928">
        <f t="shared" si="140"/>
        <v>123.47991091937006</v>
      </c>
    </row>
    <row r="929" spans="1:21">
      <c r="A929">
        <f t="shared" si="137"/>
        <v>928</v>
      </c>
      <c r="B929">
        <f t="shared" si="132"/>
        <v>13.411199999999999</v>
      </c>
      <c r="C929">
        <f>Specification!$G$29</f>
        <v>164.943378</v>
      </c>
      <c r="D929">
        <f>0.5*Specification!$K$4*Track!B929^2*Specification!$K$3*Specification!$K$2</f>
        <v>93.159842569492653</v>
      </c>
      <c r="E929">
        <v>6</v>
      </c>
      <c r="F929">
        <f>Specification!$C$23*9.81*SIN((E929*PI()/180))</f>
        <v>574.70926095052266</v>
      </c>
      <c r="G929" s="2">
        <f>IF(J929=1,VLOOKUP(K929,RPM!$E$2:$H$62,3,FALSE)-F929-E929-D929,IF(J929=2,VLOOKUP(K929,RPM!$H$2:$K$62,3,FALSE)-F929-E929-D929,IF(J929=3,VLOOKUP(K929,RPM!$K$2:$N$62,3,FALSE)-F929-E929-D929)))</f>
        <v>-50.958079897968119</v>
      </c>
      <c r="H929" s="2">
        <f>IF(J929=1,Specification!$I$14,IF(J929=2,Specification!$I$15,IF(J929=3,Specification!$I$16)))</f>
        <v>578.8367922628039</v>
      </c>
      <c r="I929">
        <f t="shared" si="141"/>
        <v>-8.8035315963177568E-2</v>
      </c>
      <c r="J929">
        <v>3</v>
      </c>
      <c r="K929">
        <f>IF(J929=1,VLOOKUP(B929,RPM!$F$2:$H$62,3,TRUE),IF(J929=2,VLOOKUP(B929,RPM!$I$2:$K$62,3,TRUE),IF(J929=3,VLOOKUP(B929,RPM!$L$2:$N$62,3,TRUE))))</f>
        <v>4200</v>
      </c>
      <c r="L929">
        <f t="shared" si="133"/>
        <v>87.161333743203073</v>
      </c>
      <c r="M929">
        <f t="shared" si="134"/>
        <v>0.36730332443811742</v>
      </c>
      <c r="N929">
        <f>VLOOKUP(K929,RPM!$A$2:$D$62,4,FALSE)</f>
        <v>18.835642857142858</v>
      </c>
      <c r="O929">
        <f>VLOOKUP(K929,RPM!$A$2:$D$62,3,FALSE)</f>
        <v>11.1</v>
      </c>
      <c r="P929">
        <f t="shared" si="135"/>
        <v>14.045738878571429</v>
      </c>
      <c r="Q929" cm="1">
        <f t="array" ref="Q929">_xlfn.XLOOKUP(O929,BSFC!$A$2:$A$24,_xlfn.XLOOKUP(K929,BSFC!$B$2:$O$2,BSFC!$B$2:$O$24,,-1),,-1)</f>
        <v>340</v>
      </c>
      <c r="R929">
        <f t="shared" si="136"/>
        <v>1.3265420051984127</v>
      </c>
      <c r="S929">
        <f t="shared" si="138"/>
        <v>2.9099181635402452E-4</v>
      </c>
      <c r="T929">
        <f t="shared" si="139"/>
        <v>9.8937217560368343E-2</v>
      </c>
      <c r="U929">
        <f t="shared" si="140"/>
        <v>123.57884813693042</v>
      </c>
    </row>
    <row r="930" spans="1:21">
      <c r="A930">
        <f t="shared" si="137"/>
        <v>929</v>
      </c>
      <c r="B930">
        <f t="shared" si="132"/>
        <v>13.404634079603726</v>
      </c>
      <c r="C930">
        <f>Specification!$G$29</f>
        <v>164.943378</v>
      </c>
      <c r="D930">
        <f>0.5*Specification!$K$4*Track!B930^2*Specification!$K$3*Specification!$K$2</f>
        <v>93.068645603407305</v>
      </c>
      <c r="E930">
        <v>7</v>
      </c>
      <c r="F930">
        <f>Specification!$C$23*9.81*SIN((E930*PI()/180))</f>
        <v>670.05137252956831</v>
      </c>
      <c r="G930" s="2">
        <f>IF(J930=1,VLOOKUP(K930,RPM!$E$2:$H$62,3,FALSE)-F930-E930-D930,IF(J930=2,VLOOKUP(K930,RPM!$H$2:$K$62,3,FALSE)-F930-E930-D930,IF(J930=3,VLOOKUP(K930,RPM!$K$2:$N$62,3,FALSE)-F930-E930-D930)))</f>
        <v>-147.20899451092842</v>
      </c>
      <c r="H930" s="2">
        <f>IF(J930=1,Specification!$I$14,IF(J930=2,Specification!$I$15,IF(J930=3,Specification!$I$16)))</f>
        <v>578.8367922628039</v>
      </c>
      <c r="I930">
        <f t="shared" si="141"/>
        <v>-0.25431865506588686</v>
      </c>
      <c r="J930">
        <v>3</v>
      </c>
      <c r="K930">
        <f>IF(J930=1,VLOOKUP(B930,RPM!$F$2:$H$62,3,TRUE),IF(J930=2,VLOOKUP(B930,RPM!$I$2:$K$62,3,TRUE),IF(J930=3,VLOOKUP(B930,RPM!$L$2:$N$62,3,TRUE))))</f>
        <v>4200</v>
      </c>
      <c r="L930">
        <f t="shared" si="133"/>
        <v>87.235987678528772</v>
      </c>
      <c r="M930">
        <f t="shared" si="134"/>
        <v>0.49008788534102199</v>
      </c>
      <c r="N930">
        <f>VLOOKUP(K930,RPM!$A$2:$D$62,4,FALSE)</f>
        <v>18.835642857142858</v>
      </c>
      <c r="O930">
        <f>VLOOKUP(K930,RPM!$A$2:$D$62,3,FALSE)</f>
        <v>11.1</v>
      </c>
      <c r="P930">
        <f t="shared" si="135"/>
        <v>14.045738878571429</v>
      </c>
      <c r="Q930" cm="1">
        <f t="array" ref="Q930">_xlfn.XLOOKUP(O930,BSFC!$A$2:$A$24,_xlfn.XLOOKUP(K930,BSFC!$B$2:$O$2,BSFC!$B$2:$O$24,,-1),,-1)</f>
        <v>340</v>
      </c>
      <c r="R930">
        <f t="shared" si="136"/>
        <v>1.3265420051984127</v>
      </c>
      <c r="S930">
        <f t="shared" si="138"/>
        <v>2.9126935606736947E-4</v>
      </c>
      <c r="T930">
        <f t="shared" si="139"/>
        <v>9.9031581062905619E-2</v>
      </c>
      <c r="U930">
        <f t="shared" si="140"/>
        <v>123.67787971799332</v>
      </c>
    </row>
    <row r="931" spans="1:21">
      <c r="A931">
        <f t="shared" si="137"/>
        <v>930</v>
      </c>
      <c r="B931">
        <f t="shared" si="132"/>
        <v>13.385648191176319</v>
      </c>
      <c r="C931">
        <f>Specification!$G$29</f>
        <v>164.943378</v>
      </c>
      <c r="D931">
        <f>0.5*Specification!$K$4*Track!B931^2*Specification!$K$3*Specification!$K$2</f>
        <v>92.805193493226767</v>
      </c>
      <c r="E931">
        <v>8</v>
      </c>
      <c r="F931">
        <f>Specification!$C$23*9.81*SIN((E931*PI()/180))</f>
        <v>765.1893799696079</v>
      </c>
      <c r="G931" s="2">
        <f>IF(J931=1,VLOOKUP(K931,RPM!$E$2:$H$62,3,FALSE)-F931-E931-D931,IF(J931=2,VLOOKUP(K931,RPM!$H$2:$K$62,3,FALSE)-F931-E931-D931,IF(J931=3,VLOOKUP(K931,RPM!$K$2:$N$62,3,FALSE)-F931-E931-D931)))</f>
        <v>-243.08354984078747</v>
      </c>
      <c r="H931" s="2">
        <f>IF(J931=1,Specification!$I$14,IF(J931=2,Specification!$I$15,IF(J931=3,Specification!$I$16)))</f>
        <v>578.8367922628039</v>
      </c>
      <c r="I931">
        <f t="shared" si="141"/>
        <v>-0.41995179485830353</v>
      </c>
      <c r="J931">
        <v>3</v>
      </c>
      <c r="K931">
        <f>IF(J931=1,VLOOKUP(B931,RPM!$F$2:$H$62,3,TRUE),IF(J931=2,VLOOKUP(B931,RPM!$I$2:$K$62,3,TRUE),IF(J931=3,VLOOKUP(B931,RPM!$L$2:$N$62,3,TRUE))))</f>
        <v>4200</v>
      </c>
      <c r="L931">
        <f t="shared" si="133"/>
        <v>87.310782312355087</v>
      </c>
      <c r="M931">
        <f t="shared" si="134"/>
        <v>0.63062872004341342</v>
      </c>
      <c r="N931">
        <f>VLOOKUP(K931,RPM!$A$2:$D$62,4,FALSE)</f>
        <v>18.835642857142858</v>
      </c>
      <c r="O931">
        <f>VLOOKUP(K931,RPM!$A$2:$D$62,3,FALSE)</f>
        <v>11.1</v>
      </c>
      <c r="P931">
        <f t="shared" si="135"/>
        <v>14.045738878571429</v>
      </c>
      <c r="Q931" cm="1">
        <f t="array" ref="Q931">_xlfn.XLOOKUP(O931,BSFC!$A$2:$A$24,_xlfn.XLOOKUP(K931,BSFC!$B$2:$O$2,BSFC!$B$2:$O$24,,-1),,-1)</f>
        <v>340</v>
      </c>
      <c r="R931">
        <f t="shared" si="136"/>
        <v>1.3265420051984127</v>
      </c>
      <c r="S931">
        <f t="shared" si="138"/>
        <v>2.918183045118843E-4</v>
      </c>
      <c r="T931">
        <f t="shared" si="139"/>
        <v>9.9218223534040667E-2</v>
      </c>
      <c r="U931">
        <f t="shared" si="140"/>
        <v>123.77709794152736</v>
      </c>
    </row>
    <row r="932" spans="1:21">
      <c r="A932">
        <f t="shared" si="137"/>
        <v>931</v>
      </c>
      <c r="B932">
        <f t="shared" si="132"/>
        <v>13.354238050455191</v>
      </c>
      <c r="C932">
        <f>Specification!$G$29</f>
        <v>164.943378</v>
      </c>
      <c r="D932">
        <f>0.5*Specification!$K$4*Track!B932^2*Specification!$K$3*Specification!$K$2</f>
        <v>92.370159789148417</v>
      </c>
      <c r="E932">
        <v>8</v>
      </c>
      <c r="F932">
        <f>Specification!$C$23*9.81*SIN((E932*PI()/180))</f>
        <v>765.1893799696079</v>
      </c>
      <c r="G932" s="2">
        <f>IF(J932=1,VLOOKUP(K932,RPM!$E$2:$H$62,3,FALSE)-F932-E932-D932,IF(J932=2,VLOOKUP(K932,RPM!$H$2:$K$62,3,FALSE)-F932-E932-D932,IF(J932=3,VLOOKUP(K932,RPM!$K$2:$N$62,3,FALSE)-F932-E932-D932)))</f>
        <v>-242.64851613670913</v>
      </c>
      <c r="H932" s="2">
        <f>IF(J932=1,Specification!$I$14,IF(J932=2,Specification!$I$15,IF(J932=3,Specification!$I$16)))</f>
        <v>578.8367922628039</v>
      </c>
      <c r="I932">
        <f t="shared" si="141"/>
        <v>-0.41920022946043428</v>
      </c>
      <c r="J932">
        <v>3</v>
      </c>
      <c r="K932">
        <f>IF(J932=1,VLOOKUP(B932,RPM!$F$2:$H$62,3,TRUE),IF(J932=2,VLOOKUP(B932,RPM!$I$2:$K$62,3,TRUE),IF(J932=3,VLOOKUP(B932,RPM!$L$2:$N$62,3,TRUE))))</f>
        <v>4200</v>
      </c>
      <c r="L932">
        <f t="shared" si="133"/>
        <v>87.385753125321003</v>
      </c>
      <c r="M932">
        <f t="shared" si="134"/>
        <v>0.77116955474580484</v>
      </c>
      <c r="N932">
        <f>VLOOKUP(K932,RPM!$A$2:$D$62,4,FALSE)</f>
        <v>18.835642857142858</v>
      </c>
      <c r="O932">
        <f>VLOOKUP(K932,RPM!$A$2:$D$62,3,FALSE)</f>
        <v>11.1</v>
      </c>
      <c r="P932">
        <f t="shared" si="135"/>
        <v>14.045738878571429</v>
      </c>
      <c r="Q932" cm="1">
        <f t="array" ref="Q932">_xlfn.XLOOKUP(O932,BSFC!$A$2:$A$24,_xlfn.XLOOKUP(K932,BSFC!$B$2:$O$2,BSFC!$B$2:$O$24,,-1),,-1)</f>
        <v>340</v>
      </c>
      <c r="R932">
        <f t="shared" si="136"/>
        <v>1.3265420051984127</v>
      </c>
      <c r="S932">
        <f t="shared" si="138"/>
        <v>2.9250568400929601E-4</v>
      </c>
      <c r="T932">
        <f t="shared" si="139"/>
        <v>9.945193256316065E-2</v>
      </c>
      <c r="U932">
        <f t="shared" si="140"/>
        <v>123.87654987409051</v>
      </c>
    </row>
    <row r="933" spans="1:21">
      <c r="A933">
        <f t="shared" si="137"/>
        <v>932</v>
      </c>
      <c r="B933">
        <f t="shared" si="132"/>
        <v>13.322810268457042</v>
      </c>
      <c r="C933">
        <f>Specification!$G$29</f>
        <v>164.943378</v>
      </c>
      <c r="D933">
        <f>0.5*Specification!$K$4*Track!B933^2*Specification!$K$3*Specification!$K$2</f>
        <v>91.935904641758952</v>
      </c>
      <c r="E933">
        <v>8</v>
      </c>
      <c r="F933">
        <f>Specification!$C$23*9.81*SIN((E933*PI()/180))</f>
        <v>765.1893799696079</v>
      </c>
      <c r="G933" s="2">
        <f>IF(J933=1,VLOOKUP(K933,RPM!$E$2:$H$62,3,FALSE)-F933-E933-D933,IF(J933=2,VLOOKUP(K933,RPM!$H$2:$K$62,3,FALSE)-F933-E933-D933,IF(J933=3,VLOOKUP(K933,RPM!$K$2:$N$62,3,FALSE)-F933-E933-D933)))</f>
        <v>-242.21426098931965</v>
      </c>
      <c r="H933" s="2">
        <f>IF(J933=1,Specification!$I$14,IF(J933=2,Specification!$I$15,IF(J933=3,Specification!$I$16)))</f>
        <v>578.8367922628039</v>
      </c>
      <c r="I933">
        <f t="shared" si="141"/>
        <v>-0.41845000909919589</v>
      </c>
      <c r="J933">
        <v>3</v>
      </c>
      <c r="K933">
        <f>IF(J933=1,VLOOKUP(B933,RPM!$F$2:$H$62,3,TRUE),IF(J933=2,VLOOKUP(B933,RPM!$I$2:$K$62,3,TRUE),IF(J933=3,VLOOKUP(B933,RPM!$L$2:$N$62,3,TRUE))))</f>
        <v>4200</v>
      </c>
      <c r="L933">
        <f t="shared" si="133"/>
        <v>87.460901049630849</v>
      </c>
      <c r="M933">
        <f t="shared" si="134"/>
        <v>0.91171038944819627</v>
      </c>
      <c r="N933">
        <f>VLOOKUP(K933,RPM!$A$2:$D$62,4,FALSE)</f>
        <v>18.835642857142858</v>
      </c>
      <c r="O933">
        <f>VLOOKUP(K933,RPM!$A$2:$D$62,3,FALSE)</f>
        <v>11.1</v>
      </c>
      <c r="P933">
        <f t="shared" si="135"/>
        <v>14.045738878571429</v>
      </c>
      <c r="Q933" cm="1">
        <f t="array" ref="Q933">_xlfn.XLOOKUP(O933,BSFC!$A$2:$A$24,_xlfn.XLOOKUP(K933,BSFC!$B$2:$O$2,BSFC!$B$2:$O$24,,-1),,-1)</f>
        <v>340</v>
      </c>
      <c r="R933">
        <f t="shared" si="136"/>
        <v>1.3265420051984127</v>
      </c>
      <c r="S933">
        <f t="shared" si="138"/>
        <v>2.9319670058965136E-4</v>
      </c>
      <c r="T933">
        <f t="shared" si="139"/>
        <v>9.9686878200481457E-2</v>
      </c>
      <c r="U933">
        <f t="shared" si="140"/>
        <v>123.976236752291</v>
      </c>
    </row>
    <row r="934" spans="1:21">
      <c r="A934">
        <f t="shared" si="137"/>
        <v>933</v>
      </c>
      <c r="B934">
        <f t="shared" si="132"/>
        <v>13.291364618845803</v>
      </c>
      <c r="C934">
        <f>Specification!$G$29</f>
        <v>164.943378</v>
      </c>
      <c r="D934">
        <f>0.5*Specification!$K$4*Track!B934^2*Specification!$K$3*Specification!$K$2</f>
        <v>91.502426657716867</v>
      </c>
      <c r="E934">
        <v>8</v>
      </c>
      <c r="F934">
        <f>Specification!$C$23*9.81*SIN((E934*PI()/180))</f>
        <v>765.1893799696079</v>
      </c>
      <c r="G934" s="2">
        <f>IF(J934=1,VLOOKUP(K934,RPM!$E$2:$H$62,3,FALSE)-F934-E934-D934,IF(J934=2,VLOOKUP(K934,RPM!$H$2:$K$62,3,FALSE)-F934-E934-D934,IF(J934=3,VLOOKUP(K934,RPM!$K$2:$N$62,3,FALSE)-F934-E934-D934)))</f>
        <v>-243.83388459928557</v>
      </c>
      <c r="H934" s="2">
        <f>IF(J934=1,Specification!$I$14,IF(J934=2,Specification!$I$15,IF(J934=3,Specification!$I$16)))</f>
        <v>578.8367922628039</v>
      </c>
      <c r="I934">
        <f t="shared" si="141"/>
        <v>-0.4212480752062836</v>
      </c>
      <c r="J934">
        <v>3</v>
      </c>
      <c r="K934">
        <f>IF(J934=1,VLOOKUP(B934,RPM!$F$2:$H$62,3,TRUE),IF(J934=2,VLOOKUP(B934,RPM!$I$2:$K$62,3,TRUE),IF(J934=3,VLOOKUP(B934,RPM!$L$2:$N$62,3,TRUE))))</f>
        <v>4100</v>
      </c>
      <c r="L934">
        <f t="shared" si="133"/>
        <v>87.536227785008037</v>
      </c>
      <c r="M934">
        <f t="shared" si="134"/>
        <v>1.0522512241505877</v>
      </c>
      <c r="N934">
        <f>VLOOKUP(K934,RPM!$A$2:$D$62,4,FALSE)</f>
        <v>18.773560975609758</v>
      </c>
      <c r="O934">
        <f>VLOOKUP(K934,RPM!$A$2:$D$62,3,FALSE)</f>
        <v>10.8</v>
      </c>
      <c r="P934">
        <f t="shared" si="135"/>
        <v>13.999444419512198</v>
      </c>
      <c r="Q934" cm="1">
        <f t="array" ref="Q934">_xlfn.XLOOKUP(O934,BSFC!$A$2:$A$24,_xlfn.XLOOKUP(K934,BSFC!$B$2:$O$2,BSFC!$B$2:$O$24,,-1),,-1)</f>
        <v>360</v>
      </c>
      <c r="R934">
        <f t="shared" si="136"/>
        <v>1.3999444419512199</v>
      </c>
      <c r="S934">
        <f t="shared" si="138"/>
        <v>2.929256792267388E-4</v>
      </c>
      <c r="T934">
        <f t="shared" si="139"/>
        <v>0.10545324452162597</v>
      </c>
      <c r="U934">
        <f t="shared" si="140"/>
        <v>124.08168999681263</v>
      </c>
    </row>
    <row r="935" spans="1:21">
      <c r="A935">
        <f t="shared" si="137"/>
        <v>934</v>
      </c>
      <c r="B935">
        <f t="shared" si="132"/>
        <v>13.259633376556588</v>
      </c>
      <c r="C935">
        <f>Specification!$G$29</f>
        <v>164.943378</v>
      </c>
      <c r="D935">
        <f>0.5*Specification!$K$4*Track!B935^2*Specification!$K$3*Specification!$K$2</f>
        <v>91.06605011941754</v>
      </c>
      <c r="E935">
        <v>8</v>
      </c>
      <c r="F935">
        <f>Specification!$C$23*9.81*SIN((E935*PI()/180))</f>
        <v>765.1893799696079</v>
      </c>
      <c r="G935" s="2">
        <f>IF(J935=1,VLOOKUP(K935,RPM!$E$2:$H$62,3,FALSE)-F935-E935-D935,IF(J935=2,VLOOKUP(K935,RPM!$H$2:$K$62,3,FALSE)-F935-E935-D935,IF(J935=3,VLOOKUP(K935,RPM!$K$2:$N$62,3,FALSE)-F935-E935-D935)))</f>
        <v>-243.39750806098624</v>
      </c>
      <c r="H935" s="2">
        <f>IF(J935=1,Specification!$I$14,IF(J935=2,Specification!$I$15,IF(J935=3,Specification!$I$16)))</f>
        <v>578.8367922628039</v>
      </c>
      <c r="I935">
        <f t="shared" si="141"/>
        <v>-0.42049418992440052</v>
      </c>
      <c r="J935">
        <v>3</v>
      </c>
      <c r="K935">
        <f>IF(J935=1,VLOOKUP(B935,RPM!$F$2:$H$62,3,TRUE),IF(J935=2,VLOOKUP(B935,RPM!$I$2:$K$62,3,TRUE),IF(J935=3,VLOOKUP(B935,RPM!$L$2:$N$62,3,TRUE))))</f>
        <v>4100</v>
      </c>
      <c r="L935">
        <f t="shared" si="133"/>
        <v>87.61173505306914</v>
      </c>
      <c r="M935">
        <f t="shared" si="134"/>
        <v>1.1927920588529792</v>
      </c>
      <c r="N935">
        <f>VLOOKUP(K935,RPM!$A$2:$D$62,4,FALSE)</f>
        <v>18.773560975609758</v>
      </c>
      <c r="O935">
        <f>VLOOKUP(K935,RPM!$A$2:$D$62,3,FALSE)</f>
        <v>10.8</v>
      </c>
      <c r="P935">
        <f t="shared" si="135"/>
        <v>13.999444419512198</v>
      </c>
      <c r="Q935" cm="1">
        <f t="array" ref="Q935">_xlfn.XLOOKUP(O935,BSFC!$A$2:$A$24,_xlfn.XLOOKUP(K935,BSFC!$B$2:$O$2,BSFC!$B$2:$O$24,,-1),,-1)</f>
        <v>360</v>
      </c>
      <c r="R935">
        <f t="shared" si="136"/>
        <v>1.3999444419512199</v>
      </c>
      <c r="S935">
        <f t="shared" si="138"/>
        <v>2.9362772291405801E-4</v>
      </c>
      <c r="T935">
        <f t="shared" si="139"/>
        <v>0.10570598024906089</v>
      </c>
      <c r="U935">
        <f t="shared" si="140"/>
        <v>124.18739597706168</v>
      </c>
    </row>
    <row r="936" spans="1:21">
      <c r="A936">
        <f t="shared" si="137"/>
        <v>935</v>
      </c>
      <c r="B936">
        <f t="shared" si="132"/>
        <v>13.227883009039832</v>
      </c>
      <c r="C936">
        <f>Specification!$G$29</f>
        <v>164.943378</v>
      </c>
      <c r="D936">
        <f>0.5*Specification!$K$4*Track!B936^2*Specification!$K$3*Specification!$K$2</f>
        <v>90.630454541006102</v>
      </c>
      <c r="E936">
        <v>8</v>
      </c>
      <c r="F936">
        <f>Specification!$C$23*9.81*SIN((E936*PI()/180))</f>
        <v>765.1893799696079</v>
      </c>
      <c r="G936" s="2">
        <f>IF(J936=1,VLOOKUP(K936,RPM!$E$2:$H$62,3,FALSE)-F936-E936-D936,IF(J936=2,VLOOKUP(K936,RPM!$H$2:$K$62,3,FALSE)-F936-E936-D936,IF(J936=3,VLOOKUP(K936,RPM!$K$2:$N$62,3,FALSE)-F936-E936-D936)))</f>
        <v>-242.9619124825748</v>
      </c>
      <c r="H936" s="2">
        <f>IF(J936=1,Specification!$I$14,IF(J936=2,Specification!$I$15,IF(J936=3,Specification!$I$16)))</f>
        <v>578.8367922628039</v>
      </c>
      <c r="I936">
        <f t="shared" si="141"/>
        <v>-0.41974165383092144</v>
      </c>
      <c r="J936">
        <v>3</v>
      </c>
      <c r="K936">
        <f>IF(J936=1,VLOOKUP(B936,RPM!$F$2:$H$62,3,TRUE),IF(J936=2,VLOOKUP(B936,RPM!$I$2:$K$62,3,TRUE),IF(J936=3,VLOOKUP(B936,RPM!$L$2:$N$62,3,TRUE))))</f>
        <v>4100</v>
      </c>
      <c r="L936">
        <f t="shared" si="133"/>
        <v>87.6874238314971</v>
      </c>
      <c r="M936">
        <f t="shared" si="134"/>
        <v>1.3333328935553708</v>
      </c>
      <c r="N936">
        <f>VLOOKUP(K936,RPM!$A$2:$D$62,4,FALSE)</f>
        <v>18.773560975609758</v>
      </c>
      <c r="O936">
        <f>VLOOKUP(K936,RPM!$A$2:$D$62,3,FALSE)</f>
        <v>10.8</v>
      </c>
      <c r="P936">
        <f t="shared" si="135"/>
        <v>13.999444419512198</v>
      </c>
      <c r="Q936" cm="1">
        <f t="array" ref="Q936">_xlfn.XLOOKUP(O936,BSFC!$A$2:$A$24,_xlfn.XLOOKUP(K936,BSFC!$B$2:$O$2,BSFC!$B$2:$O$24,,-1),,-1)</f>
        <v>360</v>
      </c>
      <c r="R936">
        <f t="shared" si="136"/>
        <v>1.3999444419512199</v>
      </c>
      <c r="S936">
        <f t="shared" si="138"/>
        <v>2.9433356855083269E-4</v>
      </c>
      <c r="T936">
        <f t="shared" si="139"/>
        <v>0.10596008467829977</v>
      </c>
      <c r="U936">
        <f t="shared" si="140"/>
        <v>124.29335606173998</v>
      </c>
    </row>
    <row r="937" spans="1:21">
      <c r="A937">
        <f t="shared" si="137"/>
        <v>936</v>
      </c>
      <c r="B937">
        <f t="shared" si="132"/>
        <v>13.19611327600604</v>
      </c>
      <c r="C937">
        <f>Specification!$G$29</f>
        <v>164.943378</v>
      </c>
      <c r="D937">
        <f>0.5*Specification!$K$4*Track!B937^2*Specification!$K$3*Specification!$K$2</f>
        <v>90.19563852484012</v>
      </c>
      <c r="E937">
        <v>8</v>
      </c>
      <c r="F937">
        <f>Specification!$C$23*9.81*SIN((E937*PI()/180))</f>
        <v>765.1893799696079</v>
      </c>
      <c r="G937" s="2">
        <f>IF(J937=1,VLOOKUP(K937,RPM!$E$2:$H$62,3,FALSE)-F937-E937-D937,IF(J937=2,VLOOKUP(K937,RPM!$H$2:$K$62,3,FALSE)-F937-E937-D937,IF(J937=3,VLOOKUP(K937,RPM!$K$2:$N$62,3,FALSE)-F937-E937-D937)))</f>
        <v>-242.52709646640884</v>
      </c>
      <c r="H937" s="2">
        <f>IF(J937=1,Specification!$I$14,IF(J937=2,Specification!$I$15,IF(J937=3,Specification!$I$16)))</f>
        <v>578.8367922628039</v>
      </c>
      <c r="I937">
        <f t="shared" si="141"/>
        <v>-0.41899046451127542</v>
      </c>
      <c r="J937">
        <v>3</v>
      </c>
      <c r="K937">
        <f>IF(J937=1,VLOOKUP(B937,RPM!$F$2:$H$62,3,TRUE),IF(J937=2,VLOOKUP(B937,RPM!$I$2:$K$62,3,TRUE),IF(J937=3,VLOOKUP(B937,RPM!$L$2:$N$62,3,TRUE))))</f>
        <v>4100</v>
      </c>
      <c r="L937">
        <f t="shared" si="133"/>
        <v>87.763295107227279</v>
      </c>
      <c r="M937">
        <f t="shared" si="134"/>
        <v>1.4738737282577623</v>
      </c>
      <c r="N937">
        <f>VLOOKUP(K937,RPM!$A$2:$D$62,4,FALSE)</f>
        <v>18.773560975609758</v>
      </c>
      <c r="O937">
        <f>VLOOKUP(K937,RPM!$A$2:$D$62,3,FALSE)</f>
        <v>10.8</v>
      </c>
      <c r="P937">
        <f t="shared" si="135"/>
        <v>13.999444419512198</v>
      </c>
      <c r="Q937" cm="1">
        <f t="array" ref="Q937">_xlfn.XLOOKUP(O937,BSFC!$A$2:$A$24,_xlfn.XLOOKUP(K937,BSFC!$B$2:$O$2,BSFC!$B$2:$O$24,,-1),,-1)</f>
        <v>360</v>
      </c>
      <c r="R937">
        <f t="shared" si="136"/>
        <v>1.3999444419512199</v>
      </c>
      <c r="S937">
        <f t="shared" si="138"/>
        <v>2.9504325211725859E-4</v>
      </c>
      <c r="T937">
        <f t="shared" si="139"/>
        <v>0.10621557076221309</v>
      </c>
      <c r="U937">
        <f t="shared" si="140"/>
        <v>124.3995716325022</v>
      </c>
    </row>
    <row r="938" spans="1:21">
      <c r="A938">
        <f t="shared" si="137"/>
        <v>937</v>
      </c>
      <c r="B938">
        <f t="shared" si="132"/>
        <v>13.16432393494479</v>
      </c>
      <c r="C938">
        <f>Specification!$G$29</f>
        <v>164.943378</v>
      </c>
      <c r="D938">
        <f>0.5*Specification!$K$4*Track!B938^2*Specification!$K$3*Specification!$K$2</f>
        <v>89.761600675778524</v>
      </c>
      <c r="E938">
        <v>8</v>
      </c>
      <c r="F938">
        <f>Specification!$C$23*9.81*SIN((E938*PI()/180))</f>
        <v>765.1893799696079</v>
      </c>
      <c r="G938" s="2">
        <f>IF(J938=1,VLOOKUP(K938,RPM!$E$2:$H$62,3,FALSE)-F938-E938-D938,IF(J938=2,VLOOKUP(K938,RPM!$H$2:$K$62,3,FALSE)-F938-E938-D938,IF(J938=3,VLOOKUP(K938,RPM!$K$2:$N$62,3,FALSE)-F938-E938-D938)))</f>
        <v>-242.09305861734725</v>
      </c>
      <c r="H938" s="2">
        <f>IF(J938=1,Specification!$I$14,IF(J938=2,Specification!$I$15,IF(J938=3,Specification!$I$16)))</f>
        <v>578.8367922628039</v>
      </c>
      <c r="I938">
        <f t="shared" si="141"/>
        <v>-0.41824061955521302</v>
      </c>
      <c r="J938">
        <v>3</v>
      </c>
      <c r="K938">
        <f>IF(J938=1,VLOOKUP(B938,RPM!$F$2:$H$62,3,TRUE),IF(J938=2,VLOOKUP(B938,RPM!$I$2:$K$62,3,TRUE),IF(J938=3,VLOOKUP(B938,RPM!$L$2:$N$62,3,TRUE))))</f>
        <v>4100</v>
      </c>
      <c r="L938">
        <f t="shared" si="133"/>
        <v>87.839349876571944</v>
      </c>
      <c r="M938">
        <f t="shared" si="134"/>
        <v>1.6144145629601538</v>
      </c>
      <c r="N938">
        <f>VLOOKUP(K938,RPM!$A$2:$D$62,4,FALSE)</f>
        <v>18.773560975609758</v>
      </c>
      <c r="O938">
        <f>VLOOKUP(K938,RPM!$A$2:$D$62,3,FALSE)</f>
        <v>10.8</v>
      </c>
      <c r="P938">
        <f t="shared" si="135"/>
        <v>13.999444419512198</v>
      </c>
      <c r="Q938" cm="1">
        <f t="array" ref="Q938">_xlfn.XLOOKUP(O938,BSFC!$A$2:$A$24,_xlfn.XLOOKUP(K938,BSFC!$B$2:$O$2,BSFC!$B$2:$O$24,,-1),,-1)</f>
        <v>360</v>
      </c>
      <c r="R938">
        <f t="shared" si="136"/>
        <v>1.3999444419512199</v>
      </c>
      <c r="S938">
        <f t="shared" si="138"/>
        <v>2.9575681007762861E-4</v>
      </c>
      <c r="T938">
        <f t="shared" si="139"/>
        <v>0.1064724516279463</v>
      </c>
      <c r="U938">
        <f t="shared" si="140"/>
        <v>124.50604408413015</v>
      </c>
    </row>
    <row r="939" spans="1:21">
      <c r="A939">
        <f t="shared" si="137"/>
        <v>938</v>
      </c>
      <c r="B939">
        <f t="shared" si="132"/>
        <v>13.132514741093948</v>
      </c>
      <c r="C939">
        <f>Specification!$G$29</f>
        <v>164.943378</v>
      </c>
      <c r="D939">
        <f>0.5*Specification!$K$4*Track!B939^2*Specification!$K$3*Specification!$K$2</f>
        <v>89.328339601177063</v>
      </c>
      <c r="E939">
        <v>8</v>
      </c>
      <c r="F939">
        <f>Specification!$C$23*9.81*SIN((E939*PI()/180))</f>
        <v>765.1893799696079</v>
      </c>
      <c r="G939" s="2">
        <f>IF(J939=1,VLOOKUP(K939,RPM!$E$2:$H$62,3,FALSE)-F939-E939-D939,IF(J939=2,VLOOKUP(K939,RPM!$H$2:$K$62,3,FALSE)-F939-E939-D939,IF(J939=3,VLOOKUP(K939,RPM!$K$2:$N$62,3,FALSE)-F939-E939-D939)))</f>
        <v>-241.65979754274576</v>
      </c>
      <c r="H939" s="2">
        <f>IF(J939=1,Specification!$I$14,IF(J939=2,Specification!$I$15,IF(J939=3,Specification!$I$16)))</f>
        <v>578.8367922628039</v>
      </c>
      <c r="I939">
        <f t="shared" si="141"/>
        <v>-0.4174921165567983</v>
      </c>
      <c r="J939">
        <v>3</v>
      </c>
      <c r="K939">
        <f>IF(J939=1,VLOOKUP(B939,RPM!$F$2:$H$62,3,TRUE),IF(J939=2,VLOOKUP(B939,RPM!$I$2:$K$62,3,TRUE),IF(J939=3,VLOOKUP(B939,RPM!$L$2:$N$62,3,TRUE))))</f>
        <v>4100</v>
      </c>
      <c r="L939">
        <f t="shared" si="133"/>
        <v>87.915589145346956</v>
      </c>
      <c r="M939">
        <f t="shared" si="134"/>
        <v>1.7549553976625454</v>
      </c>
      <c r="N939">
        <f>VLOOKUP(K939,RPM!$A$2:$D$62,4,FALSE)</f>
        <v>18.773560975609758</v>
      </c>
      <c r="O939">
        <f>VLOOKUP(K939,RPM!$A$2:$D$62,3,FALSE)</f>
        <v>10.8</v>
      </c>
      <c r="P939">
        <f t="shared" si="135"/>
        <v>13.999444419512198</v>
      </c>
      <c r="Q939" cm="1">
        <f t="array" ref="Q939">_xlfn.XLOOKUP(O939,BSFC!$A$2:$A$24,_xlfn.XLOOKUP(K939,BSFC!$B$2:$O$2,BSFC!$B$2:$O$24,,-1),,-1)</f>
        <v>360</v>
      </c>
      <c r="R939">
        <f t="shared" si="136"/>
        <v>1.3999444419512199</v>
      </c>
      <c r="S939">
        <f t="shared" si="138"/>
        <v>2.9647427938889859E-4</v>
      </c>
      <c r="T939">
        <f t="shared" si="139"/>
        <v>0.10673074058000349</v>
      </c>
      <c r="U939">
        <f t="shared" si="140"/>
        <v>124.61277482471016</v>
      </c>
    </row>
    <row r="940" spans="1:21">
      <c r="A940">
        <f t="shared" si="137"/>
        <v>939</v>
      </c>
      <c r="B940">
        <f t="shared" si="132"/>
        <v>13.100685447408324</v>
      </c>
      <c r="C940">
        <f>Specification!$G$29</f>
        <v>164.943378</v>
      </c>
      <c r="D940">
        <f>0.5*Specification!$K$4*Track!B940^2*Specification!$K$3*Specification!$K$2</f>
        <v>88.895853910883744</v>
      </c>
      <c r="E940">
        <v>8</v>
      </c>
      <c r="F940">
        <f>Specification!$C$23*9.81*SIN((E940*PI()/180))</f>
        <v>765.1893799696079</v>
      </c>
      <c r="G940" s="2">
        <f>IF(J940=1,VLOOKUP(K940,RPM!$E$2:$H$62,3,FALSE)-F940-E940-D940,IF(J940=2,VLOOKUP(K940,RPM!$H$2:$K$62,3,FALSE)-F940-E940-D940,IF(J940=3,VLOOKUP(K940,RPM!$K$2:$N$62,3,FALSE)-F940-E940-D940)))</f>
        <v>-241.22731185245246</v>
      </c>
      <c r="H940" s="2">
        <f>IF(J940=1,Specification!$I$14,IF(J940=2,Specification!$I$15,IF(J940=3,Specification!$I$16)))</f>
        <v>578.8367922628039</v>
      </c>
      <c r="I940">
        <f t="shared" si="141"/>
        <v>-0.41674495311440096</v>
      </c>
      <c r="J940">
        <v>3</v>
      </c>
      <c r="K940">
        <f>IF(J940=1,VLOOKUP(B940,RPM!$F$2:$H$62,3,TRUE),IF(J940=2,VLOOKUP(B940,RPM!$I$2:$K$62,3,TRUE),IF(J940=3,VLOOKUP(B940,RPM!$L$2:$N$62,3,TRUE))))</f>
        <v>4100</v>
      </c>
      <c r="L940">
        <f t="shared" si="133"/>
        <v>87.992013929000649</v>
      </c>
      <c r="M940">
        <f t="shared" si="134"/>
        <v>1.8954962323649369</v>
      </c>
      <c r="N940">
        <f>VLOOKUP(K940,RPM!$A$2:$D$62,4,FALSE)</f>
        <v>18.773560975609758</v>
      </c>
      <c r="O940">
        <f>VLOOKUP(K940,RPM!$A$2:$D$62,3,FALSE)</f>
        <v>10.8</v>
      </c>
      <c r="P940">
        <f t="shared" si="135"/>
        <v>13.999444419512198</v>
      </c>
      <c r="Q940" cm="1">
        <f t="array" ref="Q940">_xlfn.XLOOKUP(O940,BSFC!$A$2:$A$24,_xlfn.XLOOKUP(K940,BSFC!$B$2:$O$2,BSFC!$B$2:$O$24,,-1),,-1)</f>
        <v>360</v>
      </c>
      <c r="R940">
        <f t="shared" si="136"/>
        <v>1.3999444419512199</v>
      </c>
      <c r="S940">
        <f t="shared" si="138"/>
        <v>2.9719569750919763E-4</v>
      </c>
      <c r="T940">
        <f t="shared" si="139"/>
        <v>0.10699045110331115</v>
      </c>
      <c r="U940">
        <f t="shared" si="140"/>
        <v>124.71976527581347</v>
      </c>
    </row>
    <row r="941" spans="1:21">
      <c r="A941">
        <f t="shared" si="137"/>
        <v>940</v>
      </c>
      <c r="B941">
        <f t="shared" si="132"/>
        <v>13.068835804527787</v>
      </c>
      <c r="C941">
        <f>Specification!$G$29</f>
        <v>164.943378</v>
      </c>
      <c r="D941">
        <f>0.5*Specification!$K$4*Track!B941^2*Specification!$K$3*Specification!$K$2</f>
        <v>88.46414221723451</v>
      </c>
      <c r="E941">
        <v>8</v>
      </c>
      <c r="F941">
        <f>Specification!$C$23*9.81*SIN((E941*PI()/180))</f>
        <v>765.1893799696079</v>
      </c>
      <c r="G941" s="2">
        <f>IF(J941=1,VLOOKUP(K941,RPM!$E$2:$H$62,3,FALSE)-F941-E941-D941,IF(J941=2,VLOOKUP(K941,RPM!$H$2:$K$62,3,FALSE)-F941-E941-D941,IF(J941=3,VLOOKUP(K941,RPM!$K$2:$N$62,3,FALSE)-F941-E941-D941)))</f>
        <v>-240.79560015880321</v>
      </c>
      <c r="H941" s="2">
        <f>IF(J941=1,Specification!$I$14,IF(J941=2,Specification!$I$15,IF(J941=3,Specification!$I$16)))</f>
        <v>578.8367922628039</v>
      </c>
      <c r="I941">
        <f t="shared" si="141"/>
        <v>-0.41599912683068879</v>
      </c>
      <c r="J941">
        <v>3</v>
      </c>
      <c r="K941">
        <f>IF(J941=1,VLOOKUP(B941,RPM!$F$2:$H$62,3,TRUE),IF(J941=2,VLOOKUP(B941,RPM!$I$2:$K$62,3,TRUE),IF(J941=3,VLOOKUP(B941,RPM!$L$2:$N$62,3,TRUE))))</f>
        <v>4100</v>
      </c>
      <c r="L941">
        <f t="shared" si="133"/>
        <v>88.06862525274498</v>
      </c>
      <c r="M941">
        <f t="shared" si="134"/>
        <v>2.0360370670673285</v>
      </c>
      <c r="N941">
        <f>VLOOKUP(K941,RPM!$A$2:$D$62,4,FALSE)</f>
        <v>18.773560975609758</v>
      </c>
      <c r="O941">
        <f>VLOOKUP(K941,RPM!$A$2:$D$62,3,FALSE)</f>
        <v>10.8</v>
      </c>
      <c r="P941">
        <f t="shared" si="135"/>
        <v>13.999444419512198</v>
      </c>
      <c r="Q941" cm="1">
        <f t="array" ref="Q941">_xlfn.XLOOKUP(O941,BSFC!$A$2:$A$24,_xlfn.XLOOKUP(K941,BSFC!$B$2:$O$2,BSFC!$B$2:$O$24,,-1),,-1)</f>
        <v>360</v>
      </c>
      <c r="R941">
        <f t="shared" si="136"/>
        <v>1.3999444419512199</v>
      </c>
      <c r="S941">
        <f t="shared" si="138"/>
        <v>2.9792110240667009E-4</v>
      </c>
      <c r="T941">
        <f t="shared" si="139"/>
        <v>0.10725159686640123</v>
      </c>
      <c r="U941">
        <f t="shared" si="140"/>
        <v>124.82701687267988</v>
      </c>
    </row>
    <row r="942" spans="1:21">
      <c r="A942">
        <f t="shared" si="137"/>
        <v>941</v>
      </c>
      <c r="B942">
        <f t="shared" si="132"/>
        <v>13.036965560744804</v>
      </c>
      <c r="C942">
        <f>Specification!$G$29</f>
        <v>164.943378</v>
      </c>
      <c r="D942">
        <f>0.5*Specification!$K$4*Track!B942^2*Specification!$K$3*Specification!$K$2</f>
        <v>88.033203135048737</v>
      </c>
      <c r="E942">
        <v>7</v>
      </c>
      <c r="F942">
        <f>Specification!$C$23*9.81*SIN((E942*PI()/180))</f>
        <v>670.05137252956831</v>
      </c>
      <c r="G942" s="2">
        <f>IF(J942=1,VLOOKUP(K942,RPM!$E$2:$H$62,3,FALSE)-F942-E942-D942,IF(J942=2,VLOOKUP(K942,RPM!$H$2:$K$62,3,FALSE)-F942-E942-D942,IF(J942=3,VLOOKUP(K942,RPM!$K$2:$N$62,3,FALSE)-F942-E942-D942)))</f>
        <v>-144.22665363657785</v>
      </c>
      <c r="H942" s="2">
        <f>IF(J942=1,Specification!$I$14,IF(J942=2,Specification!$I$15,IF(J942=3,Specification!$I$16)))</f>
        <v>578.8367922628039</v>
      </c>
      <c r="I942">
        <f t="shared" si="141"/>
        <v>-0.24916635494568901</v>
      </c>
      <c r="J942">
        <v>3</v>
      </c>
      <c r="K942">
        <f>IF(J942=1,VLOOKUP(B942,RPM!$F$2:$H$62,3,TRUE),IF(J942=2,VLOOKUP(B942,RPM!$I$2:$K$62,3,TRUE),IF(J942=3,VLOOKUP(B942,RPM!$L$2:$N$62,3,TRUE))))</f>
        <v>4100</v>
      </c>
      <c r="L942">
        <f t="shared" si="133"/>
        <v>88.145386526366337</v>
      </c>
      <c r="M942">
        <f t="shared" si="134"/>
        <v>2.1588216279702332</v>
      </c>
      <c r="N942">
        <f>VLOOKUP(K942,RPM!$A$2:$D$62,4,FALSE)</f>
        <v>18.773560975609758</v>
      </c>
      <c r="O942">
        <f>VLOOKUP(K942,RPM!$A$2:$D$62,3,FALSE)</f>
        <v>10.8</v>
      </c>
      <c r="P942">
        <f t="shared" si="135"/>
        <v>13.999444419512198</v>
      </c>
      <c r="Q942" cm="1">
        <f t="array" ref="Q942">_xlfn.XLOOKUP(O942,BSFC!$A$2:$A$24,_xlfn.XLOOKUP(K942,BSFC!$B$2:$O$2,BSFC!$B$2:$O$24,,-1),,-1)</f>
        <v>360</v>
      </c>
      <c r="R942">
        <f t="shared" si="136"/>
        <v>1.3999444419512199</v>
      </c>
      <c r="S942">
        <f t="shared" si="138"/>
        <v>2.9850421767587982E-4</v>
      </c>
      <c r="T942">
        <f t="shared" si="139"/>
        <v>0.10746151836331673</v>
      </c>
      <c r="U942">
        <f t="shared" si="140"/>
        <v>124.9344783910432</v>
      </c>
    </row>
    <row r="943" spans="1:21">
      <c r="A943">
        <f t="shared" si="137"/>
        <v>942</v>
      </c>
      <c r="B943">
        <f t="shared" si="132"/>
        <v>13.017839233995582</v>
      </c>
      <c r="C943">
        <f>Specification!$G$29</f>
        <v>164.943378</v>
      </c>
      <c r="D943">
        <f>0.5*Specification!$K$4*Track!B943^2*Specification!$K$3*Specification!$K$2</f>
        <v>87.775088361756019</v>
      </c>
      <c r="E943">
        <v>6</v>
      </c>
      <c r="F943">
        <f>Specification!$C$23*9.81*SIN((E943*PI()/180))</f>
        <v>574.70926095052266</v>
      </c>
      <c r="G943" s="2">
        <f>IF(J943=1,VLOOKUP(K943,RPM!$E$2:$H$62,3,FALSE)-F943-E943-D943,IF(J943=2,VLOOKUP(K943,RPM!$H$2:$K$62,3,FALSE)-F943-E943-D943,IF(J943=3,VLOOKUP(K943,RPM!$K$2:$N$62,3,FALSE)-F943-E943-D943)))</f>
        <v>-47.626427284239497</v>
      </c>
      <c r="H943" s="2">
        <f>IF(J943=1,Specification!$I$14,IF(J943=2,Specification!$I$15,IF(J943=3,Specification!$I$16)))</f>
        <v>578.8367922628039</v>
      </c>
      <c r="I943">
        <f t="shared" si="141"/>
        <v>-8.2279543942010022E-2</v>
      </c>
      <c r="J943">
        <v>3</v>
      </c>
      <c r="K943">
        <f>IF(J943=1,VLOOKUP(B943,RPM!$F$2:$H$62,3,TRUE),IF(J943=2,VLOOKUP(B943,RPM!$I$2:$K$62,3,TRUE),IF(J943=3,VLOOKUP(B943,RPM!$L$2:$N$62,3,TRUE))))</f>
        <v>4100</v>
      </c>
      <c r="L943">
        <f t="shared" si="133"/>
        <v>88.222222847958747</v>
      </c>
      <c r="M943">
        <f t="shared" si="134"/>
        <v>2.2639258632359098</v>
      </c>
      <c r="N943">
        <f>VLOOKUP(K943,RPM!$A$2:$D$62,4,FALSE)</f>
        <v>18.773560975609758</v>
      </c>
      <c r="O943">
        <f>VLOOKUP(K943,RPM!$A$2:$D$62,3,FALSE)</f>
        <v>10.8</v>
      </c>
      <c r="P943">
        <f t="shared" si="135"/>
        <v>13.999444419512198</v>
      </c>
      <c r="Q943" cm="1">
        <f t="array" ref="Q943">_xlfn.XLOOKUP(O943,BSFC!$A$2:$A$24,_xlfn.XLOOKUP(K943,BSFC!$B$2:$O$2,BSFC!$B$2:$O$24,,-1),,-1)</f>
        <v>360</v>
      </c>
      <c r="R943">
        <f t="shared" si="136"/>
        <v>1.3999444419512199</v>
      </c>
      <c r="S943">
        <f t="shared" si="138"/>
        <v>2.9879605931464021E-4</v>
      </c>
      <c r="T943">
        <f t="shared" si="139"/>
        <v>0.10756658135327048</v>
      </c>
      <c r="U943">
        <f t="shared" si="140"/>
        <v>125.04204497239647</v>
      </c>
    </row>
    <row r="944" spans="1:21">
      <c r="A944">
        <f t="shared" si="137"/>
        <v>943</v>
      </c>
      <c r="B944">
        <f t="shared" si="132"/>
        <v>13.011517176496778</v>
      </c>
      <c r="C944">
        <f>Specification!$G$29</f>
        <v>164.943378</v>
      </c>
      <c r="D944">
        <f>0.5*Specification!$K$4*Track!B944^2*Specification!$K$3*Specification!$K$2</f>
        <v>87.689853877205124</v>
      </c>
      <c r="E944">
        <v>5</v>
      </c>
      <c r="F944">
        <f>Specification!$C$23*9.81*SIN((E944*PI()/180))</f>
        <v>479.192087363258</v>
      </c>
      <c r="G944" s="2">
        <f>IF(J944=1,VLOOKUP(K944,RPM!$E$2:$H$62,3,FALSE)-F944-E944-D944,IF(J944=2,VLOOKUP(K944,RPM!$H$2:$K$62,3,FALSE)-F944-E944-D944,IF(J944=3,VLOOKUP(K944,RPM!$K$2:$N$62,3,FALSE)-F944-E944-D944)))</f>
        <v>48.975980787576063</v>
      </c>
      <c r="H944" s="2">
        <f>IF(J944=1,Specification!$I$14,IF(J944=2,Specification!$I$15,IF(J944=3,Specification!$I$16)))</f>
        <v>578.8367922628039</v>
      </c>
      <c r="I944">
        <f t="shared" si="141"/>
        <v>8.461103620610895E-2</v>
      </c>
      <c r="J944">
        <v>3</v>
      </c>
      <c r="K944">
        <f>IF(J944=1,VLOOKUP(B944,RPM!$F$2:$H$62,3,TRUE),IF(J944=2,VLOOKUP(B944,RPM!$I$2:$K$62,3,TRUE),IF(J944=3,VLOOKUP(B944,RPM!$L$2:$N$62,3,TRUE))))</f>
        <v>4100</v>
      </c>
      <c r="L944">
        <f t="shared" si="133"/>
        <v>88.299058640871934</v>
      </c>
      <c r="M944">
        <f t="shared" si="134"/>
        <v>2.3514145267618338</v>
      </c>
      <c r="N944">
        <f>VLOOKUP(K944,RPM!$A$2:$D$62,4,FALSE)</f>
        <v>18.773560975609758</v>
      </c>
      <c r="O944">
        <f>VLOOKUP(K944,RPM!$A$2:$D$62,3,FALSE)</f>
        <v>10.8</v>
      </c>
      <c r="P944">
        <f t="shared" si="135"/>
        <v>13.999444419512198</v>
      </c>
      <c r="Q944" cm="1">
        <f t="array" ref="Q944">_xlfn.XLOOKUP(O944,BSFC!$A$2:$A$24,_xlfn.XLOOKUP(K944,BSFC!$B$2:$O$2,BSFC!$B$2:$O$24,,-1),,-1)</f>
        <v>360</v>
      </c>
      <c r="R944">
        <f t="shared" si="136"/>
        <v>1.3999444419512199</v>
      </c>
      <c r="S944">
        <f t="shared" si="138"/>
        <v>2.9879400342147384E-4</v>
      </c>
      <c r="T944">
        <f t="shared" si="139"/>
        <v>0.10756584123173057</v>
      </c>
      <c r="U944">
        <f t="shared" si="140"/>
        <v>125.1496108136282</v>
      </c>
    </row>
    <row r="945" spans="1:21">
      <c r="A945">
        <f t="shared" si="137"/>
        <v>944</v>
      </c>
      <c r="B945">
        <f t="shared" ref="B945:B1008" si="142">IF(SQRT(B944^2+2*I944)&gt;13.4112,13.4112,SQRT(B944^2+2*I944))</f>
        <v>13.018018332552881</v>
      </c>
      <c r="C945">
        <f>Specification!$G$29</f>
        <v>164.943378</v>
      </c>
      <c r="D945">
        <f>0.5*Specification!$K$4*Track!B945^2*Specification!$K$3*Specification!$K$2</f>
        <v>87.777503585903403</v>
      </c>
      <c r="E945">
        <v>4</v>
      </c>
      <c r="F945">
        <f>Specification!$C$23*9.81*SIN((E945*PI()/180))</f>
        <v>383.52894722414453</v>
      </c>
      <c r="G945" s="2">
        <f>IF(J945=1,VLOOKUP(K945,RPM!$E$2:$H$62,3,FALSE)-F945-E945-D945,IF(J945=2,VLOOKUP(K945,RPM!$H$2:$K$62,3,FALSE)-F945-E945-D945,IF(J945=3,VLOOKUP(K945,RPM!$K$2:$N$62,3,FALSE)-F945-E945-D945)))</f>
        <v>145.55147121799126</v>
      </c>
      <c r="H945" s="2">
        <f>IF(J945=1,Specification!$I$14,IF(J945=2,Specification!$I$15,IF(J945=3,Specification!$I$16)))</f>
        <v>578.8367922628039</v>
      </c>
      <c r="I945">
        <f t="shared" si="141"/>
        <v>0.25145511336450754</v>
      </c>
      <c r="J945">
        <v>3</v>
      </c>
      <c r="K945">
        <f>IF(J945=1,VLOOKUP(B945,RPM!$F$2:$H$62,3,TRUE),IF(J945=2,VLOOKUP(B945,RPM!$I$2:$K$62,3,TRUE),IF(J945=3,VLOOKUP(B945,RPM!$L$2:$N$62,3,TRUE))))</f>
        <v>4100</v>
      </c>
      <c r="L945">
        <f t="shared" ref="L945:L1008" si="143">IF(I945=0,ABS(1/B945)+L944,ABS((B946-B945)/I945)+L944)</f>
        <v>88.37581834278599</v>
      </c>
      <c r="M945">
        <f t="shared" si="134"/>
        <v>2.4213413387053442</v>
      </c>
      <c r="N945">
        <f>VLOOKUP(K945,RPM!$A$2:$D$62,4,FALSE)</f>
        <v>18.773560975609758</v>
      </c>
      <c r="O945">
        <f>VLOOKUP(K945,RPM!$A$2:$D$62,3,FALSE)</f>
        <v>10.8</v>
      </c>
      <c r="P945">
        <f t="shared" si="135"/>
        <v>13.999444419512198</v>
      </c>
      <c r="Q945" cm="1">
        <f t="array" ref="Q945">_xlfn.XLOOKUP(O945,BSFC!$A$2:$A$24,_xlfn.XLOOKUP(K945,BSFC!$B$2:$O$2,BSFC!$B$2:$O$24,,-1),,-1)</f>
        <v>360</v>
      </c>
      <c r="R945">
        <f t="shared" si="136"/>
        <v>1.3999444419512199</v>
      </c>
      <c r="S945">
        <f t="shared" si="138"/>
        <v>2.9849810572337793E-4</v>
      </c>
      <c r="T945">
        <f t="shared" si="139"/>
        <v>0.10745931806041606</v>
      </c>
      <c r="U945">
        <f t="shared" si="140"/>
        <v>125.25707013168862</v>
      </c>
    </row>
    <row r="946" spans="1:21">
      <c r="A946">
        <f t="shared" si="137"/>
        <v>945</v>
      </c>
      <c r="B946">
        <f t="shared" si="142"/>
        <v>13.037319952099507</v>
      </c>
      <c r="C946">
        <f>Specification!$G$29</f>
        <v>164.943378</v>
      </c>
      <c r="D946">
        <f>0.5*Specification!$K$4*Track!B946^2*Specification!$K$3*Specification!$K$2</f>
        <v>88.037989314779267</v>
      </c>
      <c r="E946">
        <v>3</v>
      </c>
      <c r="F946">
        <f>Specification!$C$23*9.81*SIN((E946*PI()/180))</f>
        <v>287.74898045237813</v>
      </c>
      <c r="G946" s="2">
        <f>IF(J946=1,VLOOKUP(K946,RPM!$E$2:$H$62,3,FALSE)-F946-E946-D946,IF(J946=2,VLOOKUP(K946,RPM!$H$2:$K$62,3,FALSE)-F946-E946-D946,IF(J946=3,VLOOKUP(K946,RPM!$K$2:$N$62,3,FALSE)-F946-E946-D946)))</f>
        <v>242.07095226088177</v>
      </c>
      <c r="H946" s="2">
        <f>IF(J946=1,Specification!$I$14,IF(J946=2,Specification!$I$15,IF(J946=3,Specification!$I$16)))</f>
        <v>578.8367922628039</v>
      </c>
      <c r="I946">
        <f t="shared" si="141"/>
        <v>0.41820242855429368</v>
      </c>
      <c r="J946">
        <v>3</v>
      </c>
      <c r="K946">
        <f>IF(J946=1,VLOOKUP(B946,RPM!$F$2:$H$62,3,TRUE),IF(J946=2,VLOOKUP(B946,RPM!$I$2:$K$62,3,TRUE),IF(J946=3,VLOOKUP(B946,RPM!$L$2:$N$62,3,TRUE))))</f>
        <v>4100</v>
      </c>
      <c r="L946">
        <f t="shared" si="143"/>
        <v>88.452427094383808</v>
      </c>
      <c r="M946">
        <f t="shared" si="134"/>
        <v>2.4737491179883855</v>
      </c>
      <c r="N946">
        <f>VLOOKUP(K946,RPM!$A$2:$D$62,4,FALSE)</f>
        <v>18.773560975609758</v>
      </c>
      <c r="O946">
        <f>VLOOKUP(K946,RPM!$A$2:$D$62,3,FALSE)</f>
        <v>10.8</v>
      </c>
      <c r="P946">
        <f t="shared" si="135"/>
        <v>13.999444419512198</v>
      </c>
      <c r="Q946" cm="1">
        <f t="array" ref="Q946">_xlfn.XLOOKUP(O946,BSFC!$A$2:$A$24,_xlfn.XLOOKUP(K946,BSFC!$B$2:$O$2,BSFC!$B$2:$O$24,,-1),,-1)</f>
        <v>360</v>
      </c>
      <c r="R946">
        <f t="shared" si="136"/>
        <v>1.3999444419512199</v>
      </c>
      <c r="S946">
        <f t="shared" si="138"/>
        <v>2.979111000116269E-4</v>
      </c>
      <c r="T946">
        <f t="shared" si="139"/>
        <v>0.10724799600418568</v>
      </c>
      <c r="U946">
        <f t="shared" si="140"/>
        <v>125.36431812769281</v>
      </c>
    </row>
    <row r="947" spans="1:21">
      <c r="A947">
        <f t="shared" si="137"/>
        <v>946</v>
      </c>
      <c r="B947">
        <f t="shared" si="142"/>
        <v>13.069357918066229</v>
      </c>
      <c r="C947">
        <f>Specification!$G$29</f>
        <v>164.943378</v>
      </c>
      <c r="D947">
        <f>0.5*Specification!$K$4*Track!B947^2*Specification!$K$3*Specification!$K$2</f>
        <v>88.47121082680998</v>
      </c>
      <c r="E947">
        <v>2</v>
      </c>
      <c r="F947">
        <f>Specification!$C$23*9.81*SIN((E947*PI()/180))</f>
        <v>191.88136255367905</v>
      </c>
      <c r="G947" s="2">
        <f>IF(J947=1,VLOOKUP(K947,RPM!$E$2:$H$62,3,FALSE)-F947-E947-D947,IF(J947=2,VLOOKUP(K947,RPM!$H$2:$K$62,3,FALSE)-F947-E947-D947,IF(J947=3,VLOOKUP(K947,RPM!$K$2:$N$62,3,FALSE)-F947-E947-D947)))</f>
        <v>338.50534864755014</v>
      </c>
      <c r="H947" s="2">
        <f>IF(J947=1,Specification!$I$14,IF(J947=2,Specification!$I$15,IF(J947=3,Specification!$I$16)))</f>
        <v>578.8367922628039</v>
      </c>
      <c r="I947">
        <f t="shared" si="141"/>
        <v>0.58480275126302217</v>
      </c>
      <c r="J947">
        <v>3</v>
      </c>
      <c r="K947">
        <f>IF(J947=1,VLOOKUP(B947,RPM!$F$2:$H$62,3,TRUE),IF(J947=2,VLOOKUP(B947,RPM!$I$2:$K$62,3,TRUE),IF(J947=3,VLOOKUP(B947,RPM!$L$2:$N$62,3,TRUE))))</f>
        <v>4100</v>
      </c>
      <c r="L947">
        <f t="shared" si="143"/>
        <v>88.528811410414932</v>
      </c>
      <c r="M947">
        <f t="shared" ref="M947:M1010" si="144">TAN(E947*PI()/180)+M946</f>
        <v>2.5086698874801332</v>
      </c>
      <c r="N947">
        <f>VLOOKUP(K947,RPM!$A$2:$D$62,4,FALSE)</f>
        <v>18.773560975609758</v>
      </c>
      <c r="O947">
        <f>VLOOKUP(K947,RPM!$A$2:$D$62,3,FALSE)</f>
        <v>10.8</v>
      </c>
      <c r="P947">
        <f t="shared" si="135"/>
        <v>13.999444419512198</v>
      </c>
      <c r="Q947" cm="1">
        <f t="array" ref="Q947">_xlfn.XLOOKUP(O947,BSFC!$A$2:$A$24,_xlfn.XLOOKUP(K947,BSFC!$B$2:$O$2,BSFC!$B$2:$O$24,,-1),,-1)</f>
        <v>360</v>
      </c>
      <c r="R947">
        <f t="shared" si="136"/>
        <v>1.3999444419512199</v>
      </c>
      <c r="S947">
        <f t="shared" si="138"/>
        <v>2.9703832966671511E-4</v>
      </c>
      <c r="T947">
        <f t="shared" si="139"/>
        <v>0.10693379868001744</v>
      </c>
      <c r="U947">
        <f t="shared" si="140"/>
        <v>125.47125192637283</v>
      </c>
    </row>
    <row r="948" spans="1:21">
      <c r="A948">
        <f t="shared" si="137"/>
        <v>947</v>
      </c>
      <c r="B948">
        <f t="shared" si="142"/>
        <v>13.114027676234578</v>
      </c>
      <c r="C948">
        <f>Specification!$G$29</f>
        <v>164.943378</v>
      </c>
      <c r="D948">
        <f>0.5*Specification!$K$4*Track!B948^2*Specification!$K$3*Specification!$K$2</f>
        <v>89.077015850510378</v>
      </c>
      <c r="E948">
        <v>1</v>
      </c>
      <c r="F948">
        <f>Specification!$C$23*9.81*SIN((E948*PI()/180))</f>
        <v>95.955295733149597</v>
      </c>
      <c r="G948" s="2">
        <f>IF(J948=1,VLOOKUP(K948,RPM!$E$2:$H$62,3,FALSE)-F948-E948-D948,IF(J948=2,VLOOKUP(K948,RPM!$H$2:$K$62,3,FALSE)-F948-E948-D948,IF(J948=3,VLOOKUP(K948,RPM!$K$2:$N$62,3,FALSE)-F948-E948-D948)))</f>
        <v>434.82561044437921</v>
      </c>
      <c r="H948" s="2">
        <f>IF(J948=1,Specification!$I$14,IF(J948=2,Specification!$I$15,IF(J948=3,Specification!$I$16)))</f>
        <v>578.8367922628039</v>
      </c>
      <c r="I948">
        <f t="shared" si="141"/>
        <v>0.75120589474720079</v>
      </c>
      <c r="J948">
        <v>3</v>
      </c>
      <c r="K948">
        <f>IF(J948=1,VLOOKUP(B948,RPM!$F$2:$H$62,3,TRUE),IF(J948=2,VLOOKUP(B948,RPM!$I$2:$K$62,3,TRUE),IF(J948=3,VLOOKUP(B948,RPM!$L$2:$N$62,3,TRUE))))</f>
        <v>4100</v>
      </c>
      <c r="L948">
        <f t="shared" si="143"/>
        <v>88.604899816799986</v>
      </c>
      <c r="M948">
        <f t="shared" si="144"/>
        <v>2.5261249524083507</v>
      </c>
      <c r="N948">
        <f>VLOOKUP(K948,RPM!$A$2:$D$62,4,FALSE)</f>
        <v>18.773560975609758</v>
      </c>
      <c r="O948">
        <f>VLOOKUP(K948,RPM!$A$2:$D$62,3,FALSE)</f>
        <v>10.8</v>
      </c>
      <c r="P948">
        <f t="shared" si="135"/>
        <v>13.999444419512198</v>
      </c>
      <c r="Q948" cm="1">
        <f t="array" ref="Q948">_xlfn.XLOOKUP(O948,BSFC!$A$2:$A$24,_xlfn.XLOOKUP(K948,BSFC!$B$2:$O$2,BSFC!$B$2:$O$24,,-1),,-1)</f>
        <v>360</v>
      </c>
      <c r="R948">
        <f t="shared" si="136"/>
        <v>1.3999444419512199</v>
      </c>
      <c r="S948">
        <f t="shared" si="138"/>
        <v>2.9588761559911676E-4</v>
      </c>
      <c r="T948">
        <f t="shared" si="139"/>
        <v>0.10651954161568203</v>
      </c>
      <c r="U948">
        <f t="shared" si="140"/>
        <v>125.57777146798851</v>
      </c>
    </row>
    <row r="949" spans="1:21">
      <c r="A949">
        <f t="shared" si="137"/>
        <v>948</v>
      </c>
      <c r="B949">
        <f t="shared" si="142"/>
        <v>13.17118573563295</v>
      </c>
      <c r="C949">
        <f>Specification!$G$29</f>
        <v>164.943378</v>
      </c>
      <c r="D949">
        <f>0.5*Specification!$K$4*Track!B949^2*Specification!$K$3*Specification!$K$2</f>
        <v>89.855200125273697</v>
      </c>
      <c r="E949">
        <v>0</v>
      </c>
      <c r="F949">
        <f>Specification!$C$23*9.81*SIN((E949*PI()/180))</f>
        <v>0</v>
      </c>
      <c r="G949" s="2">
        <f>IF(J949=1,VLOOKUP(K949,RPM!$E$2:$H$62,3,FALSE)-F949-E949-D949,IF(J949=2,VLOOKUP(K949,RPM!$H$2:$K$62,3,FALSE)-F949-E949-D949,IF(J949=3,VLOOKUP(K949,RPM!$K$2:$N$62,3,FALSE)-F949-E949-D949)))</f>
        <v>531.00272190276553</v>
      </c>
      <c r="H949" s="2">
        <f>IF(J949=1,Specification!$I$14,IF(J949=2,Specification!$I$15,IF(J949=3,Specification!$I$16)))</f>
        <v>578.8367922628039</v>
      </c>
      <c r="I949">
        <f t="shared" si="141"/>
        <v>0.91736173132145904</v>
      </c>
      <c r="J949">
        <v>3</v>
      </c>
      <c r="K949">
        <f>IF(J949=1,VLOOKUP(B949,RPM!$F$2:$H$62,3,TRUE),IF(J949=2,VLOOKUP(B949,RPM!$I$2:$K$62,3,TRUE),IF(J949=3,VLOOKUP(B949,RPM!$L$2:$N$62,3,TRUE))))</f>
        <v>4100</v>
      </c>
      <c r="L949">
        <f t="shared" si="143"/>
        <v>88.68062343904775</v>
      </c>
      <c r="M949">
        <f t="shared" si="144"/>
        <v>2.5261249524083507</v>
      </c>
      <c r="N949">
        <f>VLOOKUP(K949,RPM!$A$2:$D$62,4,FALSE)</f>
        <v>18.773560975609758</v>
      </c>
      <c r="O949">
        <f>VLOOKUP(K949,RPM!$A$2:$D$62,3,FALSE)</f>
        <v>10.8</v>
      </c>
      <c r="P949">
        <f t="shared" si="135"/>
        <v>13.999444419512198</v>
      </c>
      <c r="Q949" cm="1">
        <f t="array" ref="Q949">_xlfn.XLOOKUP(O949,BSFC!$A$2:$A$24,_xlfn.XLOOKUP(K949,BSFC!$B$2:$O$2,BSFC!$B$2:$O$24,,-1),,-1)</f>
        <v>360</v>
      </c>
      <c r="R949">
        <f t="shared" si="136"/>
        <v>1.3999444419512199</v>
      </c>
      <c r="S949">
        <f t="shared" si="138"/>
        <v>2.9446906691714311E-4</v>
      </c>
      <c r="T949">
        <f t="shared" si="139"/>
        <v>0.10600886409017152</v>
      </c>
      <c r="U949">
        <f t="shared" si="140"/>
        <v>125.68378033207868</v>
      </c>
    </row>
    <row r="950" spans="1:21">
      <c r="A950">
        <f t="shared" si="137"/>
        <v>949</v>
      </c>
      <c r="B950">
        <f t="shared" si="142"/>
        <v>13.240651688840085</v>
      </c>
      <c r="C950">
        <f>Specification!$G$29</f>
        <v>164.943378</v>
      </c>
      <c r="D950">
        <f>0.5*Specification!$K$4*Track!B950^2*Specification!$K$3*Specification!$K$2</f>
        <v>90.805507462550693</v>
      </c>
      <c r="E950">
        <v>0</v>
      </c>
      <c r="F950">
        <f>Specification!$C$23*9.81*SIN((E950*PI()/180))</f>
        <v>0</v>
      </c>
      <c r="G950" s="2">
        <f>IF(J950=1,VLOOKUP(K950,RPM!$E$2:$H$62,3,FALSE)-F950-E950-D950,IF(J950=2,VLOOKUP(K950,RPM!$H$2:$K$62,3,FALSE)-F950-E950-D950,IF(J950=3,VLOOKUP(K950,RPM!$K$2:$N$62,3,FALSE)-F950-E950-D950)))</f>
        <v>530.05241456548845</v>
      </c>
      <c r="H950" s="2">
        <f>IF(J950=1,Specification!$I$14,IF(J950=2,Specification!$I$15,IF(J950=3,Specification!$I$16)))</f>
        <v>578.8367922628039</v>
      </c>
      <c r="I950">
        <f t="shared" si="141"/>
        <v>0.91571997780824144</v>
      </c>
      <c r="J950">
        <v>3</v>
      </c>
      <c r="K950">
        <f>IF(J950=1,VLOOKUP(B950,RPM!$F$2:$H$62,3,TRUE),IF(J950=2,VLOOKUP(B950,RPM!$I$2:$K$62,3,TRUE),IF(J950=3,VLOOKUP(B950,RPM!$L$2:$N$62,3,TRUE))))</f>
        <v>4100</v>
      </c>
      <c r="L950">
        <f t="shared" si="143"/>
        <v>88.755952201741721</v>
      </c>
      <c r="M950">
        <f t="shared" si="144"/>
        <v>2.5261249524083507</v>
      </c>
      <c r="N950">
        <f>VLOOKUP(K950,RPM!$A$2:$D$62,4,FALSE)</f>
        <v>18.773560975609758</v>
      </c>
      <c r="O950">
        <f>VLOOKUP(K950,RPM!$A$2:$D$62,3,FALSE)</f>
        <v>10.8</v>
      </c>
      <c r="P950">
        <f t="shared" si="135"/>
        <v>13.999444419512198</v>
      </c>
      <c r="Q950" cm="1">
        <f t="array" ref="Q950">_xlfn.XLOOKUP(O950,BSFC!$A$2:$A$24,_xlfn.XLOOKUP(K950,BSFC!$B$2:$O$2,BSFC!$B$2:$O$24,,-1),,-1)</f>
        <v>360</v>
      </c>
      <c r="R950">
        <f t="shared" si="136"/>
        <v>1.3999444419512199</v>
      </c>
      <c r="S950">
        <f t="shared" si="138"/>
        <v>2.9293356292357499E-4</v>
      </c>
      <c r="T950">
        <f t="shared" si="139"/>
        <v>0.105456082652487</v>
      </c>
      <c r="U950">
        <f t="shared" si="140"/>
        <v>125.78923641473116</v>
      </c>
    </row>
    <row r="951" spans="1:21">
      <c r="A951">
        <f t="shared" si="137"/>
        <v>950</v>
      </c>
      <c r="B951">
        <f t="shared" si="142"/>
        <v>13.309631741742528</v>
      </c>
      <c r="C951">
        <f>Specification!$G$29</f>
        <v>164.943378</v>
      </c>
      <c r="D951">
        <f>0.5*Specification!$K$4*Track!B951^2*Specification!$K$3*Specification!$K$2</f>
        <v>91.754114085315237</v>
      </c>
      <c r="E951">
        <v>0</v>
      </c>
      <c r="F951">
        <f>Specification!$C$23*9.81*SIN((E951*PI()/180))</f>
        <v>0</v>
      </c>
      <c r="G951" s="2">
        <f>IF(J951=1,VLOOKUP(K951,RPM!$E$2:$H$62,3,FALSE)-F951-E951-D951,IF(J951=2,VLOOKUP(K951,RPM!$H$2:$K$62,3,FALSE)-F951-E951-D951,IF(J951=3,VLOOKUP(K951,RPM!$K$2:$N$62,3,FALSE)-F951-E951-D951)))</f>
        <v>531.15690953673197</v>
      </c>
      <c r="H951" s="2">
        <f>IF(J951=1,Specification!$I$14,IF(J951=2,Specification!$I$15,IF(J951=3,Specification!$I$16)))</f>
        <v>578.8367922628039</v>
      </c>
      <c r="I951">
        <f t="shared" si="141"/>
        <v>0.91762810629282832</v>
      </c>
      <c r="J951">
        <v>3</v>
      </c>
      <c r="K951">
        <f>IF(J951=1,VLOOKUP(B951,RPM!$F$2:$H$62,3,TRUE),IF(J951=2,VLOOKUP(B951,RPM!$I$2:$K$62,3,TRUE),IF(J951=3,VLOOKUP(B951,RPM!$L$2:$N$62,3,TRUE))))</f>
        <v>4200</v>
      </c>
      <c r="L951">
        <f t="shared" si="143"/>
        <v>88.830892164061552</v>
      </c>
      <c r="M951">
        <f t="shared" si="144"/>
        <v>2.5261249524083507</v>
      </c>
      <c r="N951">
        <f>VLOOKUP(K951,RPM!$A$2:$D$62,4,FALSE)</f>
        <v>18.835642857142858</v>
      </c>
      <c r="O951">
        <f>VLOOKUP(K951,RPM!$A$2:$D$62,3,FALSE)</f>
        <v>11.1</v>
      </c>
      <c r="P951">
        <f t="shared" si="135"/>
        <v>14.045738878571429</v>
      </c>
      <c r="Q951" cm="1">
        <f t="array" ref="Q951">_xlfn.XLOOKUP(O951,BSFC!$A$2:$A$24,_xlfn.XLOOKUP(K951,BSFC!$B$2:$O$2,BSFC!$B$2:$O$24,,-1),,-1)</f>
        <v>340</v>
      </c>
      <c r="R951">
        <f t="shared" si="136"/>
        <v>1.3265420051984127</v>
      </c>
      <c r="S951">
        <f t="shared" si="138"/>
        <v>2.9238531730953746E-4</v>
      </c>
      <c r="T951">
        <f t="shared" si="139"/>
        <v>9.9411007885242736E-2</v>
      </c>
      <c r="U951">
        <f t="shared" si="140"/>
        <v>125.8886474226164</v>
      </c>
    </row>
    <row r="952" spans="1:21">
      <c r="A952">
        <f t="shared" si="137"/>
        <v>951</v>
      </c>
      <c r="B952">
        <f t="shared" si="142"/>
        <v>13.378398757451727</v>
      </c>
      <c r="C952">
        <f>Specification!$G$29</f>
        <v>164.943378</v>
      </c>
      <c r="D952">
        <f>0.5*Specification!$K$4*Track!B952^2*Specification!$K$3*Specification!$K$2</f>
        <v>92.704697364002413</v>
      </c>
      <c r="E952">
        <v>0</v>
      </c>
      <c r="F952">
        <f>Specification!$C$23*9.81*SIN((E952*PI()/180))</f>
        <v>0</v>
      </c>
      <c r="G952" s="2">
        <f>IF(J952=1,VLOOKUP(K952,RPM!$E$2:$H$62,3,FALSE)-F952-E952-D952,IF(J952=2,VLOOKUP(K952,RPM!$H$2:$K$62,3,FALSE)-F952-E952-D952,IF(J952=3,VLOOKUP(K952,RPM!$K$2:$N$62,3,FALSE)-F952-E952-D952)))</f>
        <v>530.20632625804478</v>
      </c>
      <c r="H952" s="2">
        <f>IF(J952=1,Specification!$I$14,IF(J952=2,Specification!$I$15,IF(J952=3,Specification!$I$16)))</f>
        <v>578.8367922628039</v>
      </c>
      <c r="I952">
        <f t="shared" si="141"/>
        <v>0.91598587606248794</v>
      </c>
      <c r="J952">
        <v>3</v>
      </c>
      <c r="K952">
        <f>IF(J952=1,VLOOKUP(B952,RPM!$F$2:$H$62,3,TRUE),IF(J952=2,VLOOKUP(B952,RPM!$I$2:$K$62,3,TRUE),IF(J952=3,VLOOKUP(B952,RPM!$L$2:$N$62,3,TRUE))))</f>
        <v>4200</v>
      </c>
      <c r="L952">
        <f t="shared" si="143"/>
        <v>88.866701932973356</v>
      </c>
      <c r="M952">
        <f t="shared" si="144"/>
        <v>2.5261249524083507</v>
      </c>
      <c r="N952">
        <f>VLOOKUP(K952,RPM!$A$2:$D$62,4,FALSE)</f>
        <v>18.835642857142858</v>
      </c>
      <c r="O952">
        <f>VLOOKUP(K952,RPM!$A$2:$D$62,3,FALSE)</f>
        <v>11.1</v>
      </c>
      <c r="P952">
        <f t="shared" si="135"/>
        <v>14.045738878571429</v>
      </c>
      <c r="Q952" cm="1">
        <f t="array" ref="Q952">_xlfn.XLOOKUP(O952,BSFC!$A$2:$A$24,_xlfn.XLOOKUP(K952,BSFC!$B$2:$O$2,BSFC!$B$2:$O$24,,-1),,-1)</f>
        <v>340</v>
      </c>
      <c r="R952">
        <f t="shared" si="136"/>
        <v>1.3265420051984127</v>
      </c>
      <c r="S952">
        <f t="shared" si="138"/>
        <v>1.3971518428810661E-4</v>
      </c>
      <c r="T952">
        <f t="shared" si="139"/>
        <v>4.7503162657956247E-2</v>
      </c>
      <c r="U952">
        <f t="shared" si="140"/>
        <v>125.93615058527436</v>
      </c>
    </row>
    <row r="953" spans="1:21">
      <c r="A953">
        <f t="shared" si="137"/>
        <v>952</v>
      </c>
      <c r="B953">
        <f t="shared" si="142"/>
        <v>13.411199999999999</v>
      </c>
      <c r="C953">
        <f>Specification!$G$29</f>
        <v>164.943378</v>
      </c>
      <c r="D953">
        <f>0.5*Specification!$K$4*Track!B953^2*Specification!$K$3*Specification!$K$2</f>
        <v>93.159842569492653</v>
      </c>
      <c r="E953">
        <v>-1</v>
      </c>
      <c r="F953">
        <f>Specification!$C$23*9.81*SIN((E953*PI()/180))</f>
        <v>-95.955295733149597</v>
      </c>
      <c r="G953" s="2">
        <f>IF(J953=1,VLOOKUP(K953,RPM!$E$2:$H$62,3,FALSE)-F953-E953-D953,IF(J953=2,VLOOKUP(K953,RPM!$H$2:$K$62,3,FALSE)-F953-E953-D953,IF(J953=3,VLOOKUP(K953,RPM!$K$2:$N$62,3,FALSE)-F953-E953-D953)))</f>
        <v>626.70647678570413</v>
      </c>
      <c r="H953" s="2">
        <f>IF(J953=1,Specification!$I$14,IF(J953=2,Specification!$I$15,IF(J953=3,Specification!$I$16)))</f>
        <v>578.8367922628039</v>
      </c>
      <c r="I953">
        <f t="shared" si="141"/>
        <v>1.0826997958021412</v>
      </c>
      <c r="J953">
        <v>3</v>
      </c>
      <c r="K953">
        <f>IF(J953=1,VLOOKUP(B953,RPM!$F$2:$H$62,3,TRUE),IF(J953=2,VLOOKUP(B953,RPM!$I$2:$K$62,3,TRUE),IF(J953=3,VLOOKUP(B953,RPM!$L$2:$N$62,3,TRUE))))</f>
        <v>4200</v>
      </c>
      <c r="L953">
        <f t="shared" si="143"/>
        <v>88.866701932973356</v>
      </c>
      <c r="M953">
        <f t="shared" si="144"/>
        <v>2.5086698874801332</v>
      </c>
      <c r="N953">
        <f>VLOOKUP(K953,RPM!$A$2:$D$62,4,FALSE)</f>
        <v>18.835642857142858</v>
      </c>
      <c r="O953">
        <f>VLOOKUP(K953,RPM!$A$2:$D$62,3,FALSE)</f>
        <v>11.1</v>
      </c>
      <c r="P953">
        <f t="shared" si="135"/>
        <v>14.045738878571429</v>
      </c>
      <c r="Q953" cm="1">
        <f t="array" ref="Q953">_xlfn.XLOOKUP(O953,BSFC!$A$2:$A$24,_xlfn.XLOOKUP(K953,BSFC!$B$2:$O$2,BSFC!$B$2:$O$24,,-1),,-1)</f>
        <v>340</v>
      </c>
      <c r="R953">
        <f t="shared" si="136"/>
        <v>1.3265420051984127</v>
      </c>
      <c r="S953">
        <f t="shared" si="138"/>
        <v>0</v>
      </c>
      <c r="T953">
        <f t="shared" si="139"/>
        <v>0</v>
      </c>
      <c r="U953">
        <f t="shared" si="140"/>
        <v>125.93615058527436</v>
      </c>
    </row>
    <row r="954" spans="1:21">
      <c r="A954">
        <f t="shared" si="137"/>
        <v>953</v>
      </c>
      <c r="B954">
        <f t="shared" si="142"/>
        <v>13.411199999999999</v>
      </c>
      <c r="C954">
        <f>Specification!$G$29</f>
        <v>164.943378</v>
      </c>
      <c r="D954">
        <f>0.5*Specification!$K$4*Track!B954^2*Specification!$K$3*Specification!$K$2</f>
        <v>93.159842569492653</v>
      </c>
      <c r="E954">
        <v>-2</v>
      </c>
      <c r="F954">
        <f>Specification!$C$23*9.81*SIN((E954*PI()/180))</f>
        <v>-191.88136255367905</v>
      </c>
      <c r="G954" s="2">
        <f>IF(J954=1,VLOOKUP(K954,RPM!$E$2:$H$62,3,FALSE)-F954-E954-D954,IF(J954=2,VLOOKUP(K954,RPM!$H$2:$K$62,3,FALSE)-F954-E954-D954,IF(J954=3,VLOOKUP(K954,RPM!$K$2:$N$62,3,FALSE)-F954-E954-D954)))</f>
        <v>723.63254360623364</v>
      </c>
      <c r="H954" s="2">
        <f>IF(J954=1,Specification!$I$14,IF(J954=2,Specification!$I$15,IF(J954=3,Specification!$I$16)))</f>
        <v>578.8367922628039</v>
      </c>
      <c r="I954">
        <f t="shared" si="141"/>
        <v>1.2501495296755247</v>
      </c>
      <c r="J954">
        <v>3</v>
      </c>
      <c r="K954">
        <f>IF(J954=1,VLOOKUP(B954,RPM!$F$2:$H$62,3,TRUE),IF(J954=2,VLOOKUP(B954,RPM!$I$2:$K$62,3,TRUE),IF(J954=3,VLOOKUP(B954,RPM!$L$2:$N$62,3,TRUE))))</f>
        <v>4200</v>
      </c>
      <c r="L954">
        <f t="shared" si="143"/>
        <v>88.866701932973356</v>
      </c>
      <c r="M954">
        <f t="shared" si="144"/>
        <v>2.4737491179883855</v>
      </c>
      <c r="N954">
        <f>VLOOKUP(K954,RPM!$A$2:$D$62,4,FALSE)</f>
        <v>18.835642857142858</v>
      </c>
      <c r="O954">
        <f>VLOOKUP(K954,RPM!$A$2:$D$62,3,FALSE)</f>
        <v>11.1</v>
      </c>
      <c r="P954">
        <f t="shared" si="135"/>
        <v>14.045738878571429</v>
      </c>
      <c r="Q954" cm="1">
        <f t="array" ref="Q954">_xlfn.XLOOKUP(O954,BSFC!$A$2:$A$24,_xlfn.XLOOKUP(K954,BSFC!$B$2:$O$2,BSFC!$B$2:$O$24,,-1),,-1)</f>
        <v>340</v>
      </c>
      <c r="R954">
        <f t="shared" si="136"/>
        <v>1.3265420051984127</v>
      </c>
      <c r="S954">
        <f t="shared" si="138"/>
        <v>0</v>
      </c>
      <c r="T954">
        <f t="shared" si="139"/>
        <v>0</v>
      </c>
      <c r="U954">
        <f t="shared" si="140"/>
        <v>125.93615058527436</v>
      </c>
    </row>
    <row r="955" spans="1:21">
      <c r="A955">
        <f t="shared" si="137"/>
        <v>954</v>
      </c>
      <c r="B955">
        <f t="shared" si="142"/>
        <v>13.411199999999999</v>
      </c>
      <c r="C955">
        <f>Specification!$G$29</f>
        <v>164.943378</v>
      </c>
      <c r="D955">
        <f>0.5*Specification!$K$4*Track!B955^2*Specification!$K$3*Specification!$K$2</f>
        <v>93.159842569492653</v>
      </c>
      <c r="E955">
        <v>-3</v>
      </c>
      <c r="F955">
        <f>Specification!$C$23*9.81*SIN((E955*PI()/180))</f>
        <v>-287.74898045237813</v>
      </c>
      <c r="G955" s="2">
        <f>IF(J955=1,VLOOKUP(K955,RPM!$E$2:$H$62,3,FALSE)-F955-E955-D955,IF(J955=2,VLOOKUP(K955,RPM!$H$2:$K$62,3,FALSE)-F955-E955-D955,IF(J955=3,VLOOKUP(K955,RPM!$K$2:$N$62,3,FALSE)-F955-E955-D955)))</f>
        <v>820.50016150493275</v>
      </c>
      <c r="H955" s="2">
        <f>IF(J955=1,Specification!$I$14,IF(J955=2,Specification!$I$15,IF(J955=3,Specification!$I$16)))</f>
        <v>578.8367922628039</v>
      </c>
      <c r="I955">
        <f t="shared" si="141"/>
        <v>1.4174982870342643</v>
      </c>
      <c r="J955">
        <v>3</v>
      </c>
      <c r="K955">
        <f>IF(J955=1,VLOOKUP(B955,RPM!$F$2:$H$62,3,TRUE),IF(J955=2,VLOOKUP(B955,RPM!$I$2:$K$62,3,TRUE),IF(J955=3,VLOOKUP(B955,RPM!$L$2:$N$62,3,TRUE))))</f>
        <v>4200</v>
      </c>
      <c r="L955">
        <f t="shared" si="143"/>
        <v>88.866701932973356</v>
      </c>
      <c r="M955">
        <f t="shared" si="144"/>
        <v>2.4213413387053442</v>
      </c>
      <c r="N955">
        <f>VLOOKUP(K955,RPM!$A$2:$D$62,4,FALSE)</f>
        <v>18.835642857142858</v>
      </c>
      <c r="O955">
        <f>VLOOKUP(K955,RPM!$A$2:$D$62,3,FALSE)</f>
        <v>11.1</v>
      </c>
      <c r="P955">
        <f t="shared" si="135"/>
        <v>14.045738878571429</v>
      </c>
      <c r="Q955" cm="1">
        <f t="array" ref="Q955">_xlfn.XLOOKUP(O955,BSFC!$A$2:$A$24,_xlfn.XLOOKUP(K955,BSFC!$B$2:$O$2,BSFC!$B$2:$O$24,,-1),,-1)</f>
        <v>340</v>
      </c>
      <c r="R955">
        <f t="shared" si="136"/>
        <v>1.3265420051984127</v>
      </c>
      <c r="S955">
        <f t="shared" si="138"/>
        <v>0</v>
      </c>
      <c r="T955">
        <f t="shared" si="139"/>
        <v>0</v>
      </c>
      <c r="U955">
        <f t="shared" si="140"/>
        <v>125.93615058527436</v>
      </c>
    </row>
    <row r="956" spans="1:21">
      <c r="A956">
        <f t="shared" si="137"/>
        <v>955</v>
      </c>
      <c r="B956">
        <f t="shared" si="142"/>
        <v>13.411199999999999</v>
      </c>
      <c r="C956">
        <f>Specification!$G$29</f>
        <v>164.943378</v>
      </c>
      <c r="D956">
        <f>0.5*Specification!$K$4*Track!B956^2*Specification!$K$3*Specification!$K$2</f>
        <v>93.159842569492653</v>
      </c>
      <c r="E956">
        <v>-4</v>
      </c>
      <c r="F956">
        <f>Specification!$C$23*9.81*SIN((E956*PI()/180))</f>
        <v>-383.52894722414453</v>
      </c>
      <c r="G956" s="2">
        <f>IF(J956=1,VLOOKUP(K956,RPM!$E$2:$H$62,3,FALSE)-F956-E956-D956,IF(J956=2,VLOOKUP(K956,RPM!$H$2:$K$62,3,FALSE)-F956-E956-D956,IF(J956=3,VLOOKUP(K956,RPM!$K$2:$N$62,3,FALSE)-F956-E956-D956)))</f>
        <v>917.28012827669909</v>
      </c>
      <c r="H956" s="2">
        <f>IF(J956=1,Specification!$I$14,IF(J956=2,Specification!$I$15,IF(J956=3,Specification!$I$16)))</f>
        <v>578.8367922628039</v>
      </c>
      <c r="I956">
        <v>0</v>
      </c>
      <c r="J956">
        <v>3</v>
      </c>
      <c r="K956">
        <f>IF(J956=1,VLOOKUP(B956,RPM!$F$2:$H$62,3,TRUE),IF(J956=2,VLOOKUP(B956,RPM!$I$2:$K$62,3,TRUE),IF(J956=3,VLOOKUP(B956,RPM!$L$2:$N$62,3,TRUE))))</f>
        <v>4200</v>
      </c>
      <c r="L956">
        <f t="shared" si="143"/>
        <v>88.941266476041832</v>
      </c>
      <c r="M956">
        <f t="shared" si="144"/>
        <v>2.3514145267618338</v>
      </c>
      <c r="N956">
        <f>VLOOKUP(K956,RPM!$A$2:$D$62,4,FALSE)</f>
        <v>18.835642857142858</v>
      </c>
      <c r="O956">
        <f>VLOOKUP(K956,RPM!$A$2:$D$62,3,FALSE)</f>
        <v>11.1</v>
      </c>
      <c r="P956">
        <f t="shared" si="135"/>
        <v>14.045738878571429</v>
      </c>
      <c r="Q956" cm="1">
        <f t="array" ref="Q956">_xlfn.XLOOKUP(O956,BSFC!$A$2:$A$24,_xlfn.XLOOKUP(K956,BSFC!$B$2:$O$2,BSFC!$B$2:$O$24,,-1),,-1)</f>
        <v>340</v>
      </c>
      <c r="R956">
        <f t="shared" si="136"/>
        <v>1.3265420051984127</v>
      </c>
      <c r="S956">
        <f t="shared" si="138"/>
        <v>2.9092058376105768E-4</v>
      </c>
      <c r="T956">
        <f t="shared" si="139"/>
        <v>9.8912998478759617E-2</v>
      </c>
      <c r="U956">
        <f t="shared" si="140"/>
        <v>126.03506358375313</v>
      </c>
    </row>
    <row r="957" spans="1:21">
      <c r="A957">
        <f t="shared" si="137"/>
        <v>956</v>
      </c>
      <c r="B957">
        <f t="shared" si="142"/>
        <v>13.411199999999999</v>
      </c>
      <c r="C957">
        <f>Specification!$G$29</f>
        <v>164.943378</v>
      </c>
      <c r="D957">
        <f>0.5*Specification!$K$4*Track!B957^2*Specification!$K$3*Specification!$K$2</f>
        <v>93.159842569492653</v>
      </c>
      <c r="E957">
        <v>-5</v>
      </c>
      <c r="F957">
        <f>Specification!$C$23*9.81*SIN((E957*PI()/180))</f>
        <v>-479.192087363258</v>
      </c>
      <c r="G957" s="2">
        <f>IF(J957=1,VLOOKUP(K957,RPM!$E$2:$H$62,3,FALSE)-F957-E957-D957,IF(J957=2,VLOOKUP(K957,RPM!$H$2:$K$62,3,FALSE)-F957-E957-D957,IF(J957=3,VLOOKUP(K957,RPM!$K$2:$N$62,3,FALSE)-F957-E957-D957)))</f>
        <v>1013.9432684158126</v>
      </c>
      <c r="H957" s="2">
        <f>IF(J957=1,Specification!$I$14,IF(J957=2,Specification!$I$15,IF(J957=3,Specification!$I$16)))</f>
        <v>578.8367922628039</v>
      </c>
      <c r="I957">
        <v>0</v>
      </c>
      <c r="J957">
        <v>3</v>
      </c>
      <c r="K957">
        <f>IF(J957=1,VLOOKUP(B957,RPM!$F$2:$H$62,3,TRUE),IF(J957=2,VLOOKUP(B957,RPM!$I$2:$K$62,3,TRUE),IF(J957=3,VLOOKUP(B957,RPM!$L$2:$N$62,3,TRUE))))</f>
        <v>4200</v>
      </c>
      <c r="L957">
        <f t="shared" si="143"/>
        <v>89.015831019110308</v>
      </c>
      <c r="M957">
        <f t="shared" si="144"/>
        <v>2.2639258632359098</v>
      </c>
      <c r="N957">
        <f>VLOOKUP(K957,RPM!$A$2:$D$62,4,FALSE)</f>
        <v>18.835642857142858</v>
      </c>
      <c r="O957">
        <f>VLOOKUP(K957,RPM!$A$2:$D$62,3,FALSE)</f>
        <v>11.1</v>
      </c>
      <c r="P957">
        <f t="shared" si="135"/>
        <v>14.045738878571429</v>
      </c>
      <c r="Q957" cm="1">
        <f t="array" ref="Q957">_xlfn.XLOOKUP(O957,BSFC!$A$2:$A$24,_xlfn.XLOOKUP(K957,BSFC!$B$2:$O$2,BSFC!$B$2:$O$24,,-1),,-1)</f>
        <v>340</v>
      </c>
      <c r="R957">
        <f t="shared" si="136"/>
        <v>1.3265420051984127</v>
      </c>
      <c r="S957">
        <f t="shared" si="138"/>
        <v>2.9092058376105768E-4</v>
      </c>
      <c r="T957">
        <f t="shared" si="139"/>
        <v>9.8912998478759617E-2</v>
      </c>
      <c r="U957">
        <f t="shared" si="140"/>
        <v>126.1339765822319</v>
      </c>
    </row>
    <row r="958" spans="1:21">
      <c r="A958">
        <f t="shared" si="137"/>
        <v>957</v>
      </c>
      <c r="B958">
        <f t="shared" si="142"/>
        <v>13.411199999999999</v>
      </c>
      <c r="C958">
        <f>Specification!$G$29</f>
        <v>164.943378</v>
      </c>
      <c r="D958">
        <f>0.5*Specification!$K$4*Track!B958^2*Specification!$K$3*Specification!$K$2</f>
        <v>93.159842569492653</v>
      </c>
      <c r="E958">
        <v>-6</v>
      </c>
      <c r="F958">
        <f>Specification!$C$23*9.81*SIN((E958*PI()/180))</f>
        <v>-574.70926095052266</v>
      </c>
      <c r="G958" s="2">
        <f>IF(J958=1,VLOOKUP(K958,RPM!$E$2:$H$62,3,FALSE)-F958-E958-D958,IF(J958=2,VLOOKUP(K958,RPM!$H$2:$K$62,3,FALSE)-F958-E958-D958,IF(J958=3,VLOOKUP(K958,RPM!$K$2:$N$62,3,FALSE)-F958-E958-D958)))</f>
        <v>1110.4604420030771</v>
      </c>
      <c r="H958" s="2">
        <f>IF(J958=1,Specification!$I$14,IF(J958=2,Specification!$I$15,IF(J958=3,Specification!$I$16)))</f>
        <v>578.8367922628039</v>
      </c>
      <c r="I958">
        <v>0</v>
      </c>
      <c r="J958">
        <v>3</v>
      </c>
      <c r="K958">
        <f>IF(J958=1,VLOOKUP(B958,RPM!$F$2:$H$62,3,TRUE),IF(J958=2,VLOOKUP(B958,RPM!$I$2:$K$62,3,TRUE),IF(J958=3,VLOOKUP(B958,RPM!$L$2:$N$62,3,TRUE))))</f>
        <v>4200</v>
      </c>
      <c r="L958">
        <f t="shared" si="143"/>
        <v>89.090395562178784</v>
      </c>
      <c r="M958">
        <f t="shared" si="144"/>
        <v>2.1588216279702332</v>
      </c>
      <c r="N958">
        <f>VLOOKUP(K958,RPM!$A$2:$D$62,4,FALSE)</f>
        <v>18.835642857142858</v>
      </c>
      <c r="O958">
        <f>VLOOKUP(K958,RPM!$A$2:$D$62,3,FALSE)</f>
        <v>11.1</v>
      </c>
      <c r="P958">
        <f t="shared" si="135"/>
        <v>14.045738878571429</v>
      </c>
      <c r="Q958" cm="1">
        <f t="array" ref="Q958">_xlfn.XLOOKUP(O958,BSFC!$A$2:$A$24,_xlfn.XLOOKUP(K958,BSFC!$B$2:$O$2,BSFC!$B$2:$O$24,,-1),,-1)</f>
        <v>340</v>
      </c>
      <c r="R958">
        <f t="shared" si="136"/>
        <v>1.3265420051984127</v>
      </c>
      <c r="S958">
        <f t="shared" si="138"/>
        <v>2.9092058376105768E-4</v>
      </c>
      <c r="T958">
        <f t="shared" si="139"/>
        <v>9.8912998478759617E-2</v>
      </c>
      <c r="U958">
        <f t="shared" si="140"/>
        <v>126.23288958071066</v>
      </c>
    </row>
    <row r="959" spans="1:21">
      <c r="A959">
        <f t="shared" si="137"/>
        <v>958</v>
      </c>
      <c r="B959">
        <f t="shared" si="142"/>
        <v>13.411199999999999</v>
      </c>
      <c r="C959">
        <f>Specification!$G$29</f>
        <v>164.943378</v>
      </c>
      <c r="D959">
        <f>0.5*Specification!$K$4*Track!B959^2*Specification!$K$3*Specification!$K$2</f>
        <v>93.159842569492653</v>
      </c>
      <c r="E959">
        <v>-7</v>
      </c>
      <c r="F959">
        <f>Specification!$C$23*9.81*SIN((E959*PI()/180))</f>
        <v>-670.05137252956831</v>
      </c>
      <c r="G959" s="2">
        <f>IF(J959=1,VLOOKUP(K959,RPM!$E$2:$H$62,3,FALSE)-F959-E959-D959,IF(J959=2,VLOOKUP(K959,RPM!$H$2:$K$62,3,FALSE)-F959-E959-D959,IF(J959=3,VLOOKUP(K959,RPM!$K$2:$N$62,3,FALSE)-F959-E959-D959)))</f>
        <v>1206.8025535821228</v>
      </c>
      <c r="H959" s="2">
        <f>IF(J959=1,Specification!$I$14,IF(J959=2,Specification!$I$15,IF(J959=3,Specification!$I$16)))</f>
        <v>578.8367922628039</v>
      </c>
      <c r="I959">
        <v>0</v>
      </c>
      <c r="J959">
        <v>3</v>
      </c>
      <c r="K959">
        <f>IF(J959=1,VLOOKUP(B959,RPM!$F$2:$H$62,3,TRUE),IF(J959=2,VLOOKUP(B959,RPM!$I$2:$K$62,3,TRUE),IF(J959=3,VLOOKUP(B959,RPM!$L$2:$N$62,3,TRUE))))</f>
        <v>4200</v>
      </c>
      <c r="L959">
        <f t="shared" si="143"/>
        <v>89.16496010524726</v>
      </c>
      <c r="M959">
        <f t="shared" si="144"/>
        <v>2.0360370670673285</v>
      </c>
      <c r="N959">
        <f>VLOOKUP(K959,RPM!$A$2:$D$62,4,FALSE)</f>
        <v>18.835642857142858</v>
      </c>
      <c r="O959">
        <f>VLOOKUP(K959,RPM!$A$2:$D$62,3,FALSE)</f>
        <v>11.1</v>
      </c>
      <c r="P959">
        <f t="shared" si="135"/>
        <v>14.045738878571429</v>
      </c>
      <c r="Q959" cm="1">
        <f t="array" ref="Q959">_xlfn.XLOOKUP(O959,BSFC!$A$2:$A$24,_xlfn.XLOOKUP(K959,BSFC!$B$2:$O$2,BSFC!$B$2:$O$24,,-1),,-1)</f>
        <v>340</v>
      </c>
      <c r="R959">
        <f t="shared" si="136"/>
        <v>1.3265420051984127</v>
      </c>
      <c r="S959">
        <f t="shared" si="138"/>
        <v>2.9092058376105768E-4</v>
      </c>
      <c r="T959">
        <f t="shared" si="139"/>
        <v>9.8912998478759617E-2</v>
      </c>
      <c r="U959">
        <f t="shared" si="140"/>
        <v>126.33180257918943</v>
      </c>
    </row>
    <row r="960" spans="1:21">
      <c r="A960">
        <f t="shared" si="137"/>
        <v>959</v>
      </c>
      <c r="B960">
        <f t="shared" si="142"/>
        <v>13.411199999999999</v>
      </c>
      <c r="C960">
        <f>Specification!$G$29</f>
        <v>164.943378</v>
      </c>
      <c r="D960">
        <f>0.5*Specification!$K$4*Track!B960^2*Specification!$K$3*Specification!$K$2</f>
        <v>93.159842569492653</v>
      </c>
      <c r="E960">
        <v>-8</v>
      </c>
      <c r="F960">
        <f>Specification!$C$23*9.81*SIN((E960*PI()/180))</f>
        <v>-765.1893799696079</v>
      </c>
      <c r="G960" s="2">
        <f>IF(J960=1,VLOOKUP(K960,RPM!$E$2:$H$62,3,FALSE)-F960-E960-D960,IF(J960=2,VLOOKUP(K960,RPM!$H$2:$K$62,3,FALSE)-F960-E960-D960,IF(J960=3,VLOOKUP(K960,RPM!$K$2:$N$62,3,FALSE)-F960-E960-D960)))</f>
        <v>1302.9405610221625</v>
      </c>
      <c r="H960" s="2">
        <f>IF(J960=1,Specification!$I$14,IF(J960=2,Specification!$I$15,IF(J960=3,Specification!$I$16)))</f>
        <v>578.8367922628039</v>
      </c>
      <c r="I960">
        <v>0</v>
      </c>
      <c r="J960">
        <v>3</v>
      </c>
      <c r="K960">
        <f>IF(J960=1,VLOOKUP(B960,RPM!$F$2:$H$62,3,TRUE),IF(J960=2,VLOOKUP(B960,RPM!$I$2:$K$62,3,TRUE),IF(J960=3,VLOOKUP(B960,RPM!$L$2:$N$62,3,TRUE))))</f>
        <v>4200</v>
      </c>
      <c r="L960">
        <f t="shared" si="143"/>
        <v>89.239524648315736</v>
      </c>
      <c r="M960">
        <f t="shared" si="144"/>
        <v>1.8954962323649369</v>
      </c>
      <c r="N960">
        <f>VLOOKUP(K960,RPM!$A$2:$D$62,4,FALSE)</f>
        <v>18.835642857142858</v>
      </c>
      <c r="O960">
        <f>VLOOKUP(K960,RPM!$A$2:$D$62,3,FALSE)</f>
        <v>11.1</v>
      </c>
      <c r="P960">
        <f t="shared" si="135"/>
        <v>14.045738878571429</v>
      </c>
      <c r="Q960" cm="1">
        <f t="array" ref="Q960">_xlfn.XLOOKUP(O960,BSFC!$A$2:$A$24,_xlfn.XLOOKUP(K960,BSFC!$B$2:$O$2,BSFC!$B$2:$O$24,,-1),,-1)</f>
        <v>340</v>
      </c>
      <c r="R960">
        <f t="shared" si="136"/>
        <v>1.3265420051984127</v>
      </c>
      <c r="S960">
        <f t="shared" si="138"/>
        <v>2.9092058376105768E-4</v>
      </c>
      <c r="T960">
        <f t="shared" si="139"/>
        <v>9.8912998478759617E-2</v>
      </c>
      <c r="U960">
        <f t="shared" si="140"/>
        <v>126.4307155776682</v>
      </c>
    </row>
    <row r="961" spans="1:21">
      <c r="A961">
        <f t="shared" si="137"/>
        <v>960</v>
      </c>
      <c r="B961">
        <f t="shared" si="142"/>
        <v>13.411199999999999</v>
      </c>
      <c r="C961">
        <f>Specification!$G$29</f>
        <v>164.943378</v>
      </c>
      <c r="D961">
        <f>0.5*Specification!$K$4*Track!B961^2*Specification!$K$3*Specification!$K$2</f>
        <v>93.159842569492653</v>
      </c>
      <c r="E961">
        <v>-8</v>
      </c>
      <c r="F961">
        <f>Specification!$C$23*9.81*SIN((E961*PI()/180))</f>
        <v>-765.1893799696079</v>
      </c>
      <c r="G961" s="2">
        <f>IF(J961=1,VLOOKUP(K961,RPM!$E$2:$H$62,3,FALSE)-F961-E961-D961,IF(J961=2,VLOOKUP(K961,RPM!$H$2:$K$62,3,FALSE)-F961-E961-D961,IF(J961=3,VLOOKUP(K961,RPM!$K$2:$N$62,3,FALSE)-F961-E961-D961)))</f>
        <v>1302.9405610221625</v>
      </c>
      <c r="H961" s="2">
        <f>IF(J961=1,Specification!$I$14,IF(J961=2,Specification!$I$15,IF(J961=3,Specification!$I$16)))</f>
        <v>578.8367922628039</v>
      </c>
      <c r="I961">
        <v>0</v>
      </c>
      <c r="J961">
        <v>3</v>
      </c>
      <c r="K961">
        <f>IF(J961=1,VLOOKUP(B961,RPM!$F$2:$H$62,3,TRUE),IF(J961=2,VLOOKUP(B961,RPM!$I$2:$K$62,3,TRUE),IF(J961=3,VLOOKUP(B961,RPM!$L$2:$N$62,3,TRUE))))</f>
        <v>4200</v>
      </c>
      <c r="L961">
        <f t="shared" si="143"/>
        <v>89.314089191384213</v>
      </c>
      <c r="M961">
        <f t="shared" si="144"/>
        <v>1.7549553976625454</v>
      </c>
      <c r="N961">
        <f>VLOOKUP(K961,RPM!$A$2:$D$62,4,FALSE)</f>
        <v>18.835642857142858</v>
      </c>
      <c r="O961">
        <f>VLOOKUP(K961,RPM!$A$2:$D$62,3,FALSE)</f>
        <v>11.1</v>
      </c>
      <c r="P961">
        <f t="shared" si="135"/>
        <v>14.045738878571429</v>
      </c>
      <c r="Q961" cm="1">
        <f t="array" ref="Q961">_xlfn.XLOOKUP(O961,BSFC!$A$2:$A$24,_xlfn.XLOOKUP(K961,BSFC!$B$2:$O$2,BSFC!$B$2:$O$24,,-1),,-1)</f>
        <v>340</v>
      </c>
      <c r="R961">
        <f t="shared" si="136"/>
        <v>1.3265420051984127</v>
      </c>
      <c r="S961">
        <f t="shared" si="138"/>
        <v>2.9092058376105768E-4</v>
      </c>
      <c r="T961">
        <f t="shared" si="139"/>
        <v>9.8912998478759617E-2</v>
      </c>
      <c r="U961">
        <f t="shared" si="140"/>
        <v>126.52962857614696</v>
      </c>
    </row>
    <row r="962" spans="1:21">
      <c r="A962">
        <f t="shared" si="137"/>
        <v>961</v>
      </c>
      <c r="B962">
        <f t="shared" si="142"/>
        <v>13.411199999999999</v>
      </c>
      <c r="C962">
        <f>Specification!$G$29</f>
        <v>164.943378</v>
      </c>
      <c r="D962">
        <f>0.5*Specification!$K$4*Track!B962^2*Specification!$K$3*Specification!$K$2</f>
        <v>93.159842569492653</v>
      </c>
      <c r="E962">
        <v>-8</v>
      </c>
      <c r="F962">
        <f>Specification!$C$23*9.81*SIN((E962*PI()/180))</f>
        <v>-765.1893799696079</v>
      </c>
      <c r="G962" s="2">
        <f>IF(J962=1,VLOOKUP(K962,RPM!$E$2:$H$62,3,FALSE)-F962-E962-D962,IF(J962=2,VLOOKUP(K962,RPM!$H$2:$K$62,3,FALSE)-F962-E962-D962,IF(J962=3,VLOOKUP(K962,RPM!$K$2:$N$62,3,FALSE)-F962-E962-D962)))</f>
        <v>1302.9405610221625</v>
      </c>
      <c r="H962" s="2">
        <f>IF(J962=1,Specification!$I$14,IF(J962=2,Specification!$I$15,IF(J962=3,Specification!$I$16)))</f>
        <v>578.8367922628039</v>
      </c>
      <c r="I962">
        <v>0</v>
      </c>
      <c r="J962">
        <v>3</v>
      </c>
      <c r="K962">
        <f>IF(J962=1,VLOOKUP(B962,RPM!$F$2:$H$62,3,TRUE),IF(J962=2,VLOOKUP(B962,RPM!$I$2:$K$62,3,TRUE),IF(J962=3,VLOOKUP(B962,RPM!$L$2:$N$62,3,TRUE))))</f>
        <v>4200</v>
      </c>
      <c r="L962">
        <f t="shared" si="143"/>
        <v>89.388653734452689</v>
      </c>
      <c r="M962">
        <f t="shared" si="144"/>
        <v>1.6144145629601538</v>
      </c>
      <c r="N962">
        <f>VLOOKUP(K962,RPM!$A$2:$D$62,4,FALSE)</f>
        <v>18.835642857142858</v>
      </c>
      <c r="O962">
        <f>VLOOKUP(K962,RPM!$A$2:$D$62,3,FALSE)</f>
        <v>11.1</v>
      </c>
      <c r="P962">
        <f t="shared" si="135"/>
        <v>14.045738878571429</v>
      </c>
      <c r="Q962" cm="1">
        <f t="array" ref="Q962">_xlfn.XLOOKUP(O962,BSFC!$A$2:$A$24,_xlfn.XLOOKUP(K962,BSFC!$B$2:$O$2,BSFC!$B$2:$O$24,,-1),,-1)</f>
        <v>340</v>
      </c>
      <c r="R962">
        <f t="shared" si="136"/>
        <v>1.3265420051984127</v>
      </c>
      <c r="S962">
        <f t="shared" si="138"/>
        <v>2.9092058376105768E-4</v>
      </c>
      <c r="T962">
        <f t="shared" si="139"/>
        <v>9.8912998478759617E-2</v>
      </c>
      <c r="U962">
        <f t="shared" si="140"/>
        <v>126.62854157462573</v>
      </c>
    </row>
    <row r="963" spans="1:21">
      <c r="A963">
        <f t="shared" si="137"/>
        <v>962</v>
      </c>
      <c r="B963">
        <f t="shared" si="142"/>
        <v>13.411199999999999</v>
      </c>
      <c r="C963">
        <f>Specification!$G$29</f>
        <v>164.943378</v>
      </c>
      <c r="D963">
        <f>0.5*Specification!$K$4*Track!B963^2*Specification!$K$3*Specification!$K$2</f>
        <v>93.159842569492653</v>
      </c>
      <c r="E963">
        <v>-8</v>
      </c>
      <c r="F963">
        <f>Specification!$C$23*9.81*SIN((E963*PI()/180))</f>
        <v>-765.1893799696079</v>
      </c>
      <c r="G963" s="2">
        <f>IF(J963=1,VLOOKUP(K963,RPM!$E$2:$H$62,3,FALSE)-F963-E963-D963,IF(J963=2,VLOOKUP(K963,RPM!$H$2:$K$62,3,FALSE)-F963-E963-D963,IF(J963=3,VLOOKUP(K963,RPM!$K$2:$N$62,3,FALSE)-F963-E963-D963)))</f>
        <v>1302.9405610221625</v>
      </c>
      <c r="H963" s="2">
        <f>IF(J963=1,Specification!$I$14,IF(J963=2,Specification!$I$15,IF(J963=3,Specification!$I$16)))</f>
        <v>578.8367922628039</v>
      </c>
      <c r="I963">
        <v>0</v>
      </c>
      <c r="J963">
        <v>3</v>
      </c>
      <c r="K963">
        <f>IF(J963=1,VLOOKUP(B963,RPM!$F$2:$H$62,3,TRUE),IF(J963=2,VLOOKUP(B963,RPM!$I$2:$K$62,3,TRUE),IF(J963=3,VLOOKUP(B963,RPM!$L$2:$N$62,3,TRUE))))</f>
        <v>4200</v>
      </c>
      <c r="L963">
        <f t="shared" si="143"/>
        <v>89.463218277521165</v>
      </c>
      <c r="M963">
        <f t="shared" si="144"/>
        <v>1.4738737282577623</v>
      </c>
      <c r="N963">
        <f>VLOOKUP(K963,RPM!$A$2:$D$62,4,FALSE)</f>
        <v>18.835642857142858</v>
      </c>
      <c r="O963">
        <f>VLOOKUP(K963,RPM!$A$2:$D$62,3,FALSE)</f>
        <v>11.1</v>
      </c>
      <c r="P963">
        <f t="shared" ref="P963:P1026" si="145">N963*0.7457</f>
        <v>14.045738878571429</v>
      </c>
      <c r="Q963" cm="1">
        <f t="array" ref="Q963">_xlfn.XLOOKUP(O963,BSFC!$A$2:$A$24,_xlfn.XLOOKUP(K963,BSFC!$B$2:$O$2,BSFC!$B$2:$O$24,,-1),,-1)</f>
        <v>340</v>
      </c>
      <c r="R963">
        <f t="shared" ref="R963:R1026" si="146">Q963*P963/3600</f>
        <v>1.3265420051984127</v>
      </c>
      <c r="S963">
        <f t="shared" si="138"/>
        <v>2.9092058376105768E-4</v>
      </c>
      <c r="T963">
        <f t="shared" si="139"/>
        <v>9.8912998478759617E-2</v>
      </c>
      <c r="U963">
        <f t="shared" si="140"/>
        <v>126.7274545731045</v>
      </c>
    </row>
    <row r="964" spans="1:21">
      <c r="A964">
        <f t="shared" ref="A964:A1027" si="147">A963+1</f>
        <v>963</v>
      </c>
      <c r="B964">
        <f t="shared" si="142"/>
        <v>13.411199999999999</v>
      </c>
      <c r="C964">
        <f>Specification!$G$29</f>
        <v>164.943378</v>
      </c>
      <c r="D964">
        <f>0.5*Specification!$K$4*Track!B964^2*Specification!$K$3*Specification!$K$2</f>
        <v>93.159842569492653</v>
      </c>
      <c r="E964">
        <v>-8</v>
      </c>
      <c r="F964">
        <f>Specification!$C$23*9.81*SIN((E964*PI()/180))</f>
        <v>-765.1893799696079</v>
      </c>
      <c r="G964" s="2">
        <f>IF(J964=1,VLOOKUP(K964,RPM!$E$2:$H$62,3,FALSE)-F964-E964-D964,IF(J964=2,VLOOKUP(K964,RPM!$H$2:$K$62,3,FALSE)-F964-E964-D964,IF(J964=3,VLOOKUP(K964,RPM!$K$2:$N$62,3,FALSE)-F964-E964-D964)))</f>
        <v>1302.9405610221625</v>
      </c>
      <c r="H964" s="2">
        <f>IF(J964=1,Specification!$I$14,IF(J964=2,Specification!$I$15,IF(J964=3,Specification!$I$16)))</f>
        <v>578.8367922628039</v>
      </c>
      <c r="I964">
        <v>0</v>
      </c>
      <c r="J964">
        <v>3</v>
      </c>
      <c r="K964">
        <f>IF(J964=1,VLOOKUP(B964,RPM!$F$2:$H$62,3,TRUE),IF(J964=2,VLOOKUP(B964,RPM!$I$2:$K$62,3,TRUE),IF(J964=3,VLOOKUP(B964,RPM!$L$2:$N$62,3,TRUE))))</f>
        <v>4200</v>
      </c>
      <c r="L964">
        <f t="shared" si="143"/>
        <v>89.537782820589641</v>
      </c>
      <c r="M964">
        <f t="shared" si="144"/>
        <v>1.3333328935553708</v>
      </c>
      <c r="N964">
        <f>VLOOKUP(K964,RPM!$A$2:$D$62,4,FALSE)</f>
        <v>18.835642857142858</v>
      </c>
      <c r="O964">
        <f>VLOOKUP(K964,RPM!$A$2:$D$62,3,FALSE)</f>
        <v>11.1</v>
      </c>
      <c r="P964">
        <f t="shared" si="145"/>
        <v>14.045738878571429</v>
      </c>
      <c r="Q964" cm="1">
        <f t="array" ref="Q964">_xlfn.XLOOKUP(O964,BSFC!$A$2:$A$24,_xlfn.XLOOKUP(K964,BSFC!$B$2:$O$2,BSFC!$B$2:$O$24,,-1),,-1)</f>
        <v>340</v>
      </c>
      <c r="R964">
        <f t="shared" si="146"/>
        <v>1.3265420051984127</v>
      </c>
      <c r="S964">
        <f t="shared" ref="S964:S1027" si="148">(L964-L963)/3600*P964</f>
        <v>2.9092058376105768E-4</v>
      </c>
      <c r="T964">
        <f t="shared" ref="T964:T1027" si="149">S964*Q964</f>
        <v>9.8912998478759617E-2</v>
      </c>
      <c r="U964">
        <f t="shared" ref="U964:U1027" si="150">U963+T964</f>
        <v>126.82636757158326</v>
      </c>
    </row>
    <row r="965" spans="1:21">
      <c r="A965">
        <f t="shared" si="147"/>
        <v>964</v>
      </c>
      <c r="B965">
        <f t="shared" si="142"/>
        <v>13.411199999999999</v>
      </c>
      <c r="C965">
        <f>Specification!$G$29</f>
        <v>164.943378</v>
      </c>
      <c r="D965">
        <f>0.5*Specification!$K$4*Track!B965^2*Specification!$K$3*Specification!$K$2</f>
        <v>93.159842569492653</v>
      </c>
      <c r="E965">
        <v>-8</v>
      </c>
      <c r="F965">
        <f>Specification!$C$23*9.81*SIN((E965*PI()/180))</f>
        <v>-765.1893799696079</v>
      </c>
      <c r="G965" s="2">
        <f>IF(J965=1,VLOOKUP(K965,RPM!$E$2:$H$62,3,FALSE)-F965-E965-D965,IF(J965=2,VLOOKUP(K965,RPM!$H$2:$K$62,3,FALSE)-F965-E965-D965,IF(J965=3,VLOOKUP(K965,RPM!$K$2:$N$62,3,FALSE)-F965-E965-D965)))</f>
        <v>1302.9405610221625</v>
      </c>
      <c r="H965" s="2">
        <f>IF(J965=1,Specification!$I$14,IF(J965=2,Specification!$I$15,IF(J965=3,Specification!$I$16)))</f>
        <v>578.8367922628039</v>
      </c>
      <c r="I965">
        <v>0</v>
      </c>
      <c r="J965">
        <v>3</v>
      </c>
      <c r="K965">
        <f>IF(J965=1,VLOOKUP(B965,RPM!$F$2:$H$62,3,TRUE),IF(J965=2,VLOOKUP(B965,RPM!$I$2:$K$62,3,TRUE),IF(J965=3,VLOOKUP(B965,RPM!$L$2:$N$62,3,TRUE))))</f>
        <v>4200</v>
      </c>
      <c r="L965">
        <f t="shared" si="143"/>
        <v>89.612347363658117</v>
      </c>
      <c r="M965">
        <f t="shared" si="144"/>
        <v>1.1927920588529792</v>
      </c>
      <c r="N965">
        <f>VLOOKUP(K965,RPM!$A$2:$D$62,4,FALSE)</f>
        <v>18.835642857142858</v>
      </c>
      <c r="O965">
        <f>VLOOKUP(K965,RPM!$A$2:$D$62,3,FALSE)</f>
        <v>11.1</v>
      </c>
      <c r="P965">
        <f t="shared" si="145"/>
        <v>14.045738878571429</v>
      </c>
      <c r="Q965" cm="1">
        <f t="array" ref="Q965">_xlfn.XLOOKUP(O965,BSFC!$A$2:$A$24,_xlfn.XLOOKUP(K965,BSFC!$B$2:$O$2,BSFC!$B$2:$O$24,,-1),,-1)</f>
        <v>340</v>
      </c>
      <c r="R965">
        <f t="shared" si="146"/>
        <v>1.3265420051984127</v>
      </c>
      <c r="S965">
        <f t="shared" si="148"/>
        <v>2.9092058376105768E-4</v>
      </c>
      <c r="T965">
        <f t="shared" si="149"/>
        <v>9.8912998478759617E-2</v>
      </c>
      <c r="U965">
        <f t="shared" si="150"/>
        <v>126.92528057006203</v>
      </c>
    </row>
    <row r="966" spans="1:21">
      <c r="A966">
        <f t="shared" si="147"/>
        <v>965</v>
      </c>
      <c r="B966">
        <f t="shared" si="142"/>
        <v>13.411199999999999</v>
      </c>
      <c r="C966">
        <f>Specification!$G$29</f>
        <v>164.943378</v>
      </c>
      <c r="D966">
        <f>0.5*Specification!$K$4*Track!B966^2*Specification!$K$3*Specification!$K$2</f>
        <v>93.159842569492653</v>
      </c>
      <c r="E966">
        <v>-8</v>
      </c>
      <c r="F966">
        <f>Specification!$C$23*9.81*SIN((E966*PI()/180))</f>
        <v>-765.1893799696079</v>
      </c>
      <c r="G966" s="2">
        <f>IF(J966=1,VLOOKUP(K966,RPM!$E$2:$H$62,3,FALSE)-F966-E966-D966,IF(J966=2,VLOOKUP(K966,RPM!$H$2:$K$62,3,FALSE)-F966-E966-D966,IF(J966=3,VLOOKUP(K966,RPM!$K$2:$N$62,3,FALSE)-F966-E966-D966)))</f>
        <v>1302.9405610221625</v>
      </c>
      <c r="H966" s="2">
        <f>IF(J966=1,Specification!$I$14,IF(J966=2,Specification!$I$15,IF(J966=3,Specification!$I$16)))</f>
        <v>578.8367922628039</v>
      </c>
      <c r="I966">
        <v>0</v>
      </c>
      <c r="J966">
        <v>3</v>
      </c>
      <c r="K966">
        <f>IF(J966=1,VLOOKUP(B966,RPM!$F$2:$H$62,3,TRUE),IF(J966=2,VLOOKUP(B966,RPM!$I$2:$K$62,3,TRUE),IF(J966=3,VLOOKUP(B966,RPM!$L$2:$N$62,3,TRUE))))</f>
        <v>4200</v>
      </c>
      <c r="L966">
        <f t="shared" si="143"/>
        <v>89.686911906726593</v>
      </c>
      <c r="M966">
        <f t="shared" si="144"/>
        <v>1.0522512241505877</v>
      </c>
      <c r="N966">
        <f>VLOOKUP(K966,RPM!$A$2:$D$62,4,FALSE)</f>
        <v>18.835642857142858</v>
      </c>
      <c r="O966">
        <f>VLOOKUP(K966,RPM!$A$2:$D$62,3,FALSE)</f>
        <v>11.1</v>
      </c>
      <c r="P966">
        <f t="shared" si="145"/>
        <v>14.045738878571429</v>
      </c>
      <c r="Q966" cm="1">
        <f t="array" ref="Q966">_xlfn.XLOOKUP(O966,BSFC!$A$2:$A$24,_xlfn.XLOOKUP(K966,BSFC!$B$2:$O$2,BSFC!$B$2:$O$24,,-1),,-1)</f>
        <v>340</v>
      </c>
      <c r="R966">
        <f t="shared" si="146"/>
        <v>1.3265420051984127</v>
      </c>
      <c r="S966">
        <f t="shared" si="148"/>
        <v>2.9092058376105768E-4</v>
      </c>
      <c r="T966">
        <f t="shared" si="149"/>
        <v>9.8912998478759617E-2</v>
      </c>
      <c r="U966">
        <f t="shared" si="150"/>
        <v>127.0241935685408</v>
      </c>
    </row>
    <row r="967" spans="1:21">
      <c r="A967">
        <f t="shared" si="147"/>
        <v>966</v>
      </c>
      <c r="B967">
        <f t="shared" si="142"/>
        <v>13.411199999999999</v>
      </c>
      <c r="C967">
        <f>Specification!$G$29</f>
        <v>164.943378</v>
      </c>
      <c r="D967">
        <f>0.5*Specification!$K$4*Track!B967^2*Specification!$K$3*Specification!$K$2</f>
        <v>93.159842569492653</v>
      </c>
      <c r="E967">
        <v>-8</v>
      </c>
      <c r="F967">
        <f>Specification!$C$23*9.81*SIN((E967*PI()/180))</f>
        <v>-765.1893799696079</v>
      </c>
      <c r="G967" s="2">
        <f>IF(J967=1,VLOOKUP(K967,RPM!$E$2:$H$62,3,FALSE)-F967-E967-D967,IF(J967=2,VLOOKUP(K967,RPM!$H$2:$K$62,3,FALSE)-F967-E967-D967,IF(J967=3,VLOOKUP(K967,RPM!$K$2:$N$62,3,FALSE)-F967-E967-D967)))</f>
        <v>1302.9405610221625</v>
      </c>
      <c r="H967" s="2">
        <f>IF(J967=1,Specification!$I$14,IF(J967=2,Specification!$I$15,IF(J967=3,Specification!$I$16)))</f>
        <v>578.8367922628039</v>
      </c>
      <c r="I967">
        <v>0</v>
      </c>
      <c r="J967">
        <v>3</v>
      </c>
      <c r="K967">
        <f>IF(J967=1,VLOOKUP(B967,RPM!$F$2:$H$62,3,TRUE),IF(J967=2,VLOOKUP(B967,RPM!$I$2:$K$62,3,TRUE),IF(J967=3,VLOOKUP(B967,RPM!$L$2:$N$62,3,TRUE))))</f>
        <v>4200</v>
      </c>
      <c r="L967">
        <f t="shared" si="143"/>
        <v>89.761476449795069</v>
      </c>
      <c r="M967">
        <f t="shared" si="144"/>
        <v>0.91171038944819627</v>
      </c>
      <c r="N967">
        <f>VLOOKUP(K967,RPM!$A$2:$D$62,4,FALSE)</f>
        <v>18.835642857142858</v>
      </c>
      <c r="O967">
        <f>VLOOKUP(K967,RPM!$A$2:$D$62,3,FALSE)</f>
        <v>11.1</v>
      </c>
      <c r="P967">
        <f t="shared" si="145"/>
        <v>14.045738878571429</v>
      </c>
      <c r="Q967" cm="1">
        <f t="array" ref="Q967">_xlfn.XLOOKUP(O967,BSFC!$A$2:$A$24,_xlfn.XLOOKUP(K967,BSFC!$B$2:$O$2,BSFC!$B$2:$O$24,,-1),,-1)</f>
        <v>340</v>
      </c>
      <c r="R967">
        <f t="shared" si="146"/>
        <v>1.3265420051984127</v>
      </c>
      <c r="S967">
        <f t="shared" si="148"/>
        <v>2.9092058376105768E-4</v>
      </c>
      <c r="T967">
        <f t="shared" si="149"/>
        <v>9.8912998478759617E-2</v>
      </c>
      <c r="U967">
        <f t="shared" si="150"/>
        <v>127.12310656701956</v>
      </c>
    </row>
    <row r="968" spans="1:21">
      <c r="A968">
        <f t="shared" si="147"/>
        <v>967</v>
      </c>
      <c r="B968">
        <f t="shared" si="142"/>
        <v>13.411199999999999</v>
      </c>
      <c r="C968">
        <f>Specification!$G$29</f>
        <v>164.943378</v>
      </c>
      <c r="D968">
        <f>0.5*Specification!$K$4*Track!B968^2*Specification!$K$3*Specification!$K$2</f>
        <v>93.159842569492653</v>
      </c>
      <c r="E968">
        <v>-8</v>
      </c>
      <c r="F968">
        <f>Specification!$C$23*9.81*SIN((E968*PI()/180))</f>
        <v>-765.1893799696079</v>
      </c>
      <c r="G968" s="2">
        <f>IF(J968=1,VLOOKUP(K968,RPM!$E$2:$H$62,3,FALSE)-F968-E968-D968,IF(J968=2,VLOOKUP(K968,RPM!$H$2:$K$62,3,FALSE)-F968-E968-D968,IF(J968=3,VLOOKUP(K968,RPM!$K$2:$N$62,3,FALSE)-F968-E968-D968)))</f>
        <v>1302.9405610221625</v>
      </c>
      <c r="H968" s="2">
        <f>IF(J968=1,Specification!$I$14,IF(J968=2,Specification!$I$15,IF(J968=3,Specification!$I$16)))</f>
        <v>578.8367922628039</v>
      </c>
      <c r="I968">
        <v>0</v>
      </c>
      <c r="J968">
        <v>3</v>
      </c>
      <c r="K968">
        <f>IF(J968=1,VLOOKUP(B968,RPM!$F$2:$H$62,3,TRUE),IF(J968=2,VLOOKUP(B968,RPM!$I$2:$K$62,3,TRUE),IF(J968=3,VLOOKUP(B968,RPM!$L$2:$N$62,3,TRUE))))</f>
        <v>4200</v>
      </c>
      <c r="L968">
        <f t="shared" si="143"/>
        <v>89.836040992863545</v>
      </c>
      <c r="M968">
        <f t="shared" si="144"/>
        <v>0.77116955474580484</v>
      </c>
      <c r="N968">
        <f>VLOOKUP(K968,RPM!$A$2:$D$62,4,FALSE)</f>
        <v>18.835642857142858</v>
      </c>
      <c r="O968">
        <f>VLOOKUP(K968,RPM!$A$2:$D$62,3,FALSE)</f>
        <v>11.1</v>
      </c>
      <c r="P968">
        <f t="shared" si="145"/>
        <v>14.045738878571429</v>
      </c>
      <c r="Q968" cm="1">
        <f t="array" ref="Q968">_xlfn.XLOOKUP(O968,BSFC!$A$2:$A$24,_xlfn.XLOOKUP(K968,BSFC!$B$2:$O$2,BSFC!$B$2:$O$24,,-1),,-1)</f>
        <v>340</v>
      </c>
      <c r="R968">
        <f t="shared" si="146"/>
        <v>1.3265420051984127</v>
      </c>
      <c r="S968">
        <f t="shared" si="148"/>
        <v>2.9092058376105768E-4</v>
      </c>
      <c r="T968">
        <f t="shared" si="149"/>
        <v>9.8912998478759617E-2</v>
      </c>
      <c r="U968">
        <f t="shared" si="150"/>
        <v>127.22201956549833</v>
      </c>
    </row>
    <row r="969" spans="1:21">
      <c r="A969">
        <f t="shared" si="147"/>
        <v>968</v>
      </c>
      <c r="B969">
        <f t="shared" si="142"/>
        <v>13.411199999999999</v>
      </c>
      <c r="C969">
        <f>Specification!$G$29</f>
        <v>164.943378</v>
      </c>
      <c r="D969">
        <f>0.5*Specification!$K$4*Track!B969^2*Specification!$K$3*Specification!$K$2</f>
        <v>93.159842569492653</v>
      </c>
      <c r="E969">
        <v>-8</v>
      </c>
      <c r="F969">
        <f>Specification!$C$23*9.81*SIN((E969*PI()/180))</f>
        <v>-765.1893799696079</v>
      </c>
      <c r="G969" s="2">
        <f>IF(J969=1,VLOOKUP(K969,RPM!$E$2:$H$62,3,FALSE)-F969-E969-D969,IF(J969=2,VLOOKUP(K969,RPM!$H$2:$K$62,3,FALSE)-F969-E969-D969,IF(J969=3,VLOOKUP(K969,RPM!$K$2:$N$62,3,FALSE)-F969-E969-D969)))</f>
        <v>1302.9405610221625</v>
      </c>
      <c r="H969" s="2">
        <f>IF(J969=1,Specification!$I$14,IF(J969=2,Specification!$I$15,IF(J969=3,Specification!$I$16)))</f>
        <v>578.8367922628039</v>
      </c>
      <c r="I969">
        <v>0</v>
      </c>
      <c r="J969">
        <v>3</v>
      </c>
      <c r="K969">
        <f>IF(J969=1,VLOOKUP(B969,RPM!$F$2:$H$62,3,TRUE),IF(J969=2,VLOOKUP(B969,RPM!$I$2:$K$62,3,TRUE),IF(J969=3,VLOOKUP(B969,RPM!$L$2:$N$62,3,TRUE))))</f>
        <v>4200</v>
      </c>
      <c r="L969">
        <f t="shared" si="143"/>
        <v>89.910605535932021</v>
      </c>
      <c r="M969">
        <f t="shared" si="144"/>
        <v>0.63062872004341342</v>
      </c>
      <c r="N969">
        <f>VLOOKUP(K969,RPM!$A$2:$D$62,4,FALSE)</f>
        <v>18.835642857142858</v>
      </c>
      <c r="O969">
        <f>VLOOKUP(K969,RPM!$A$2:$D$62,3,FALSE)</f>
        <v>11.1</v>
      </c>
      <c r="P969">
        <f t="shared" si="145"/>
        <v>14.045738878571429</v>
      </c>
      <c r="Q969" cm="1">
        <f t="array" ref="Q969">_xlfn.XLOOKUP(O969,BSFC!$A$2:$A$24,_xlfn.XLOOKUP(K969,BSFC!$B$2:$O$2,BSFC!$B$2:$O$24,,-1),,-1)</f>
        <v>340</v>
      </c>
      <c r="R969">
        <f t="shared" si="146"/>
        <v>1.3265420051984127</v>
      </c>
      <c r="S969">
        <f t="shared" si="148"/>
        <v>2.9092058376105768E-4</v>
      </c>
      <c r="T969">
        <f t="shared" si="149"/>
        <v>9.8912998478759617E-2</v>
      </c>
      <c r="U969">
        <f t="shared" si="150"/>
        <v>127.3209325639771</v>
      </c>
    </row>
    <row r="970" spans="1:21">
      <c r="A970">
        <f t="shared" si="147"/>
        <v>969</v>
      </c>
      <c r="B970">
        <f t="shared" si="142"/>
        <v>13.411199999999999</v>
      </c>
      <c r="C970">
        <f>Specification!$G$29</f>
        <v>164.943378</v>
      </c>
      <c r="D970">
        <f>0.5*Specification!$K$4*Track!B970^2*Specification!$K$3*Specification!$K$2</f>
        <v>93.159842569492653</v>
      </c>
      <c r="E970">
        <v>-8</v>
      </c>
      <c r="F970">
        <f>Specification!$C$23*9.81*SIN((E970*PI()/180))</f>
        <v>-765.1893799696079</v>
      </c>
      <c r="G970" s="2">
        <f>IF(J970=1,VLOOKUP(K970,RPM!$E$2:$H$62,3,FALSE)-F970-E970-D970,IF(J970=2,VLOOKUP(K970,RPM!$H$2:$K$62,3,FALSE)-F970-E970-D970,IF(J970=3,VLOOKUP(K970,RPM!$K$2:$N$62,3,FALSE)-F970-E970-D970)))</f>
        <v>1302.9405610221625</v>
      </c>
      <c r="H970" s="2">
        <f>IF(J970=1,Specification!$I$14,IF(J970=2,Specification!$I$15,IF(J970=3,Specification!$I$16)))</f>
        <v>578.8367922628039</v>
      </c>
      <c r="I970">
        <v>0</v>
      </c>
      <c r="J970">
        <v>3</v>
      </c>
      <c r="K970">
        <f>IF(J970=1,VLOOKUP(B970,RPM!$F$2:$H$62,3,TRUE),IF(J970=2,VLOOKUP(B970,RPM!$I$2:$K$62,3,TRUE),IF(J970=3,VLOOKUP(B970,RPM!$L$2:$N$62,3,TRUE))))</f>
        <v>4200</v>
      </c>
      <c r="L970">
        <f t="shared" si="143"/>
        <v>89.985170079000497</v>
      </c>
      <c r="M970">
        <f t="shared" si="144"/>
        <v>0.49008788534102199</v>
      </c>
      <c r="N970">
        <f>VLOOKUP(K970,RPM!$A$2:$D$62,4,FALSE)</f>
        <v>18.835642857142858</v>
      </c>
      <c r="O970">
        <f>VLOOKUP(K970,RPM!$A$2:$D$62,3,FALSE)</f>
        <v>11.1</v>
      </c>
      <c r="P970">
        <f t="shared" si="145"/>
        <v>14.045738878571429</v>
      </c>
      <c r="Q970" cm="1">
        <f t="array" ref="Q970">_xlfn.XLOOKUP(O970,BSFC!$A$2:$A$24,_xlfn.XLOOKUP(K970,BSFC!$B$2:$O$2,BSFC!$B$2:$O$24,,-1),,-1)</f>
        <v>340</v>
      </c>
      <c r="R970">
        <f t="shared" si="146"/>
        <v>1.3265420051984127</v>
      </c>
      <c r="S970">
        <f t="shared" si="148"/>
        <v>2.9092058376105768E-4</v>
      </c>
      <c r="T970">
        <f t="shared" si="149"/>
        <v>9.8912998478759617E-2</v>
      </c>
      <c r="U970">
        <f t="shared" si="150"/>
        <v>127.41984556245586</v>
      </c>
    </row>
    <row r="971" spans="1:21">
      <c r="A971">
        <f t="shared" si="147"/>
        <v>970</v>
      </c>
      <c r="B971">
        <f t="shared" si="142"/>
        <v>13.411199999999999</v>
      </c>
      <c r="C971">
        <f>Specification!$G$29</f>
        <v>164.943378</v>
      </c>
      <c r="D971">
        <f>0.5*Specification!$K$4*Track!B971^2*Specification!$K$3*Specification!$K$2</f>
        <v>93.159842569492653</v>
      </c>
      <c r="E971">
        <v>-7</v>
      </c>
      <c r="F971">
        <f>Specification!$C$23*9.81*SIN((E971*PI()/180))</f>
        <v>-670.05137252956831</v>
      </c>
      <c r="G971" s="2">
        <f>IF(J971=1,VLOOKUP(K971,RPM!$E$2:$H$62,3,FALSE)-F971-E971-D971,IF(J971=2,VLOOKUP(K971,RPM!$H$2:$K$62,3,FALSE)-F971-E971-D971,IF(J971=3,VLOOKUP(K971,RPM!$K$2:$N$62,3,FALSE)-F971-E971-D971)))</f>
        <v>1206.8025535821228</v>
      </c>
      <c r="H971" s="2">
        <f>IF(J971=1,Specification!$I$14,IF(J971=2,Specification!$I$15,IF(J971=3,Specification!$I$16)))</f>
        <v>578.8367922628039</v>
      </c>
      <c r="I971">
        <v>0</v>
      </c>
      <c r="J971">
        <v>3</v>
      </c>
      <c r="K971">
        <f>IF(J971=1,VLOOKUP(B971,RPM!$F$2:$H$62,3,TRUE),IF(J971=2,VLOOKUP(B971,RPM!$I$2:$K$62,3,TRUE),IF(J971=3,VLOOKUP(B971,RPM!$L$2:$N$62,3,TRUE))))</f>
        <v>4200</v>
      </c>
      <c r="L971">
        <f t="shared" si="143"/>
        <v>90.059734622068973</v>
      </c>
      <c r="M971">
        <f t="shared" si="144"/>
        <v>0.36730332443811742</v>
      </c>
      <c r="N971">
        <f>VLOOKUP(K971,RPM!$A$2:$D$62,4,FALSE)</f>
        <v>18.835642857142858</v>
      </c>
      <c r="O971">
        <f>VLOOKUP(K971,RPM!$A$2:$D$62,3,FALSE)</f>
        <v>11.1</v>
      </c>
      <c r="P971">
        <f t="shared" si="145"/>
        <v>14.045738878571429</v>
      </c>
      <c r="Q971" cm="1">
        <f t="array" ref="Q971">_xlfn.XLOOKUP(O971,BSFC!$A$2:$A$24,_xlfn.XLOOKUP(K971,BSFC!$B$2:$O$2,BSFC!$B$2:$O$24,,-1),,-1)</f>
        <v>340</v>
      </c>
      <c r="R971">
        <f t="shared" si="146"/>
        <v>1.3265420051984127</v>
      </c>
      <c r="S971">
        <f t="shared" si="148"/>
        <v>2.9092058376105768E-4</v>
      </c>
      <c r="T971">
        <f t="shared" si="149"/>
        <v>9.8912998478759617E-2</v>
      </c>
      <c r="U971">
        <f t="shared" si="150"/>
        <v>127.51875856093463</v>
      </c>
    </row>
    <row r="972" spans="1:21">
      <c r="A972">
        <f t="shared" si="147"/>
        <v>971</v>
      </c>
      <c r="B972">
        <f t="shared" si="142"/>
        <v>13.411199999999999</v>
      </c>
      <c r="C972">
        <f>Specification!$G$29</f>
        <v>164.943378</v>
      </c>
      <c r="D972">
        <f>0.5*Specification!$K$4*Track!B972^2*Specification!$K$3*Specification!$K$2</f>
        <v>93.159842569492653</v>
      </c>
      <c r="E972">
        <v>-6</v>
      </c>
      <c r="F972">
        <f>Specification!$C$23*9.81*SIN((E972*PI()/180))</f>
        <v>-574.70926095052266</v>
      </c>
      <c r="G972" s="2">
        <f>IF(J972=1,VLOOKUP(K972,RPM!$E$2:$H$62,3,FALSE)-F972-E972-D972,IF(J972=2,VLOOKUP(K972,RPM!$H$2:$K$62,3,FALSE)-F972-E972-D972,IF(J972=3,VLOOKUP(K972,RPM!$K$2:$N$62,3,FALSE)-F972-E972-D972)))</f>
        <v>1110.4604420030771</v>
      </c>
      <c r="H972" s="2">
        <f>IF(J972=1,Specification!$I$14,IF(J972=2,Specification!$I$15,IF(J972=3,Specification!$I$16)))</f>
        <v>578.8367922628039</v>
      </c>
      <c r="I972">
        <v>0</v>
      </c>
      <c r="J972">
        <v>3</v>
      </c>
      <c r="K972">
        <f>IF(J972=1,VLOOKUP(B972,RPM!$F$2:$H$62,3,TRUE),IF(J972=2,VLOOKUP(B972,RPM!$I$2:$K$62,3,TRUE),IF(J972=3,VLOOKUP(B972,RPM!$L$2:$N$62,3,TRUE))))</f>
        <v>4200</v>
      </c>
      <c r="L972">
        <f t="shared" si="143"/>
        <v>90.134299165137449</v>
      </c>
      <c r="M972">
        <f t="shared" si="144"/>
        <v>0.26219908917244095</v>
      </c>
      <c r="N972">
        <f>VLOOKUP(K972,RPM!$A$2:$D$62,4,FALSE)</f>
        <v>18.835642857142858</v>
      </c>
      <c r="O972">
        <f>VLOOKUP(K972,RPM!$A$2:$D$62,3,FALSE)</f>
        <v>11.1</v>
      </c>
      <c r="P972">
        <f t="shared" si="145"/>
        <v>14.045738878571429</v>
      </c>
      <c r="Q972" cm="1">
        <f t="array" ref="Q972">_xlfn.XLOOKUP(O972,BSFC!$A$2:$A$24,_xlfn.XLOOKUP(K972,BSFC!$B$2:$O$2,BSFC!$B$2:$O$24,,-1),,-1)</f>
        <v>340</v>
      </c>
      <c r="R972">
        <f t="shared" si="146"/>
        <v>1.3265420051984127</v>
      </c>
      <c r="S972">
        <f t="shared" si="148"/>
        <v>2.9092058376105768E-4</v>
      </c>
      <c r="T972">
        <f t="shared" si="149"/>
        <v>9.8912998478759617E-2</v>
      </c>
      <c r="U972">
        <f t="shared" si="150"/>
        <v>127.6176715594134</v>
      </c>
    </row>
    <row r="973" spans="1:21">
      <c r="A973">
        <f t="shared" si="147"/>
        <v>972</v>
      </c>
      <c r="B973">
        <f t="shared" si="142"/>
        <v>13.411199999999999</v>
      </c>
      <c r="C973">
        <f>Specification!$G$29</f>
        <v>164.943378</v>
      </c>
      <c r="D973">
        <f>0.5*Specification!$K$4*Track!B973^2*Specification!$K$3*Specification!$K$2</f>
        <v>93.159842569492653</v>
      </c>
      <c r="E973">
        <v>-5</v>
      </c>
      <c r="F973">
        <f>Specification!$C$23*9.81*SIN((E973*PI()/180))</f>
        <v>-479.192087363258</v>
      </c>
      <c r="G973" s="2">
        <f>IF(J973=1,VLOOKUP(K973,RPM!$E$2:$H$62,3,FALSE)-F973-E973-D973,IF(J973=2,VLOOKUP(K973,RPM!$H$2:$K$62,3,FALSE)-F973-E973-D973,IF(J973=3,VLOOKUP(K973,RPM!$K$2:$N$62,3,FALSE)-F973-E973-D973)))</f>
        <v>1013.9432684158126</v>
      </c>
      <c r="H973" s="2">
        <f>IF(J973=1,Specification!$I$14,IF(J973=2,Specification!$I$15,IF(J973=3,Specification!$I$16)))</f>
        <v>578.8367922628039</v>
      </c>
      <c r="I973">
        <v>0</v>
      </c>
      <c r="J973">
        <v>3</v>
      </c>
      <c r="K973">
        <f>IF(J973=1,VLOOKUP(B973,RPM!$F$2:$H$62,3,TRUE),IF(J973=2,VLOOKUP(B973,RPM!$I$2:$K$62,3,TRUE),IF(J973=3,VLOOKUP(B973,RPM!$L$2:$N$62,3,TRUE))))</f>
        <v>4200</v>
      </c>
      <c r="L973">
        <f t="shared" si="143"/>
        <v>90.208863708205925</v>
      </c>
      <c r="M973">
        <f t="shared" si="144"/>
        <v>0.17471042564651695</v>
      </c>
      <c r="N973">
        <f>VLOOKUP(K973,RPM!$A$2:$D$62,4,FALSE)</f>
        <v>18.835642857142858</v>
      </c>
      <c r="O973">
        <f>VLOOKUP(K973,RPM!$A$2:$D$62,3,FALSE)</f>
        <v>11.1</v>
      </c>
      <c r="P973">
        <f t="shared" si="145"/>
        <v>14.045738878571429</v>
      </c>
      <c r="Q973" cm="1">
        <f t="array" ref="Q973">_xlfn.XLOOKUP(O973,BSFC!$A$2:$A$24,_xlfn.XLOOKUP(K973,BSFC!$B$2:$O$2,BSFC!$B$2:$O$24,,-1),,-1)</f>
        <v>340</v>
      </c>
      <c r="R973">
        <f t="shared" si="146"/>
        <v>1.3265420051984127</v>
      </c>
      <c r="S973">
        <f t="shared" si="148"/>
        <v>2.9092058376105768E-4</v>
      </c>
      <c r="T973">
        <f t="shared" si="149"/>
        <v>9.8912998478759617E-2</v>
      </c>
      <c r="U973">
        <f t="shared" si="150"/>
        <v>127.71658455789216</v>
      </c>
    </row>
    <row r="974" spans="1:21">
      <c r="A974">
        <f t="shared" si="147"/>
        <v>973</v>
      </c>
      <c r="B974">
        <f t="shared" si="142"/>
        <v>13.411199999999999</v>
      </c>
      <c r="C974">
        <f>Specification!$G$29</f>
        <v>164.943378</v>
      </c>
      <c r="D974">
        <f>0.5*Specification!$K$4*Track!B974^2*Specification!$K$3*Specification!$K$2</f>
        <v>93.159842569492653</v>
      </c>
      <c r="E974">
        <v>-4</v>
      </c>
      <c r="F974">
        <f>Specification!$C$23*9.81*SIN((E974*PI()/180))</f>
        <v>-383.52894722414453</v>
      </c>
      <c r="G974" s="2">
        <f>IF(J974=1,VLOOKUP(K974,RPM!$E$2:$H$62,3,FALSE)-F974-E974-D974,IF(J974=2,VLOOKUP(K974,RPM!$H$2:$K$62,3,FALSE)-F974-E974-D974,IF(J974=3,VLOOKUP(K974,RPM!$K$2:$N$62,3,FALSE)-F974-E974-D974)))</f>
        <v>917.28012827669909</v>
      </c>
      <c r="H974" s="2">
        <f>IF(J974=1,Specification!$I$14,IF(J974=2,Specification!$I$15,IF(J974=3,Specification!$I$16)))</f>
        <v>578.8367922628039</v>
      </c>
      <c r="I974">
        <v>0</v>
      </c>
      <c r="J974">
        <v>3</v>
      </c>
      <c r="K974">
        <f>IF(J974=1,VLOOKUP(B974,RPM!$F$2:$H$62,3,TRUE),IF(J974=2,VLOOKUP(B974,RPM!$I$2:$K$62,3,TRUE),IF(J974=3,VLOOKUP(B974,RPM!$L$2:$N$62,3,TRUE))))</f>
        <v>4200</v>
      </c>
      <c r="L974">
        <f t="shared" si="143"/>
        <v>90.283428251274401</v>
      </c>
      <c r="M974">
        <f t="shared" si="144"/>
        <v>0.10478361370300654</v>
      </c>
      <c r="N974">
        <f>VLOOKUP(K974,RPM!$A$2:$D$62,4,FALSE)</f>
        <v>18.835642857142858</v>
      </c>
      <c r="O974">
        <f>VLOOKUP(K974,RPM!$A$2:$D$62,3,FALSE)</f>
        <v>11.1</v>
      </c>
      <c r="P974">
        <f t="shared" si="145"/>
        <v>14.045738878571429</v>
      </c>
      <c r="Q974" cm="1">
        <f t="array" ref="Q974">_xlfn.XLOOKUP(O974,BSFC!$A$2:$A$24,_xlfn.XLOOKUP(K974,BSFC!$B$2:$O$2,BSFC!$B$2:$O$24,,-1),,-1)</f>
        <v>340</v>
      </c>
      <c r="R974">
        <f t="shared" si="146"/>
        <v>1.3265420051984127</v>
      </c>
      <c r="S974">
        <f t="shared" si="148"/>
        <v>2.9092058376105768E-4</v>
      </c>
      <c r="T974">
        <f t="shared" si="149"/>
        <v>9.8912998478759617E-2</v>
      </c>
      <c r="U974">
        <f t="shared" si="150"/>
        <v>127.81549755637093</v>
      </c>
    </row>
    <row r="975" spans="1:21">
      <c r="A975">
        <f t="shared" si="147"/>
        <v>974</v>
      </c>
      <c r="B975">
        <f t="shared" si="142"/>
        <v>13.411199999999999</v>
      </c>
      <c r="C975">
        <f>Specification!$G$29</f>
        <v>164.943378</v>
      </c>
      <c r="D975">
        <f>0.5*Specification!$K$4*Track!B975^2*Specification!$K$3*Specification!$K$2</f>
        <v>93.159842569492653</v>
      </c>
      <c r="E975">
        <v>-3</v>
      </c>
      <c r="F975">
        <f>Specification!$C$23*9.81*SIN((E975*PI()/180))</f>
        <v>-287.74898045237813</v>
      </c>
      <c r="G975" s="2">
        <f>IF(J975=1,VLOOKUP(K975,RPM!$E$2:$H$62,3,FALSE)-F975-E975-D975,IF(J975=2,VLOOKUP(K975,RPM!$H$2:$K$62,3,FALSE)-F975-E975-D975,IF(J975=3,VLOOKUP(K975,RPM!$K$2:$N$62,3,FALSE)-F975-E975-D975)))</f>
        <v>820.50016150493275</v>
      </c>
      <c r="H975" s="2">
        <f>IF(J975=1,Specification!$I$14,IF(J975=2,Specification!$I$15,IF(J975=3,Specification!$I$16)))</f>
        <v>578.8367922628039</v>
      </c>
      <c r="I975">
        <v>0</v>
      </c>
      <c r="J975">
        <v>3</v>
      </c>
      <c r="K975">
        <f>IF(J975=1,VLOOKUP(B975,RPM!$F$2:$H$62,3,TRUE),IF(J975=2,VLOOKUP(B975,RPM!$I$2:$K$62,3,TRUE),IF(J975=3,VLOOKUP(B975,RPM!$L$2:$N$62,3,TRUE))))</f>
        <v>4200</v>
      </c>
      <c r="L975">
        <f t="shared" si="143"/>
        <v>90.357992794342877</v>
      </c>
      <c r="M975">
        <f t="shared" si="144"/>
        <v>5.2375834419965343E-2</v>
      </c>
      <c r="N975">
        <f>VLOOKUP(K975,RPM!$A$2:$D$62,4,FALSE)</f>
        <v>18.835642857142858</v>
      </c>
      <c r="O975">
        <f>VLOOKUP(K975,RPM!$A$2:$D$62,3,FALSE)</f>
        <v>11.1</v>
      </c>
      <c r="P975">
        <f t="shared" si="145"/>
        <v>14.045738878571429</v>
      </c>
      <c r="Q975" cm="1">
        <f t="array" ref="Q975">_xlfn.XLOOKUP(O975,BSFC!$A$2:$A$24,_xlfn.XLOOKUP(K975,BSFC!$B$2:$O$2,BSFC!$B$2:$O$24,,-1),,-1)</f>
        <v>340</v>
      </c>
      <c r="R975">
        <f t="shared" si="146"/>
        <v>1.3265420051984127</v>
      </c>
      <c r="S975">
        <f t="shared" si="148"/>
        <v>2.9092058376105768E-4</v>
      </c>
      <c r="T975">
        <f t="shared" si="149"/>
        <v>9.8912998478759617E-2</v>
      </c>
      <c r="U975">
        <f t="shared" si="150"/>
        <v>127.9144105548497</v>
      </c>
    </row>
    <row r="976" spans="1:21">
      <c r="A976">
        <f t="shared" si="147"/>
        <v>975</v>
      </c>
      <c r="B976">
        <f t="shared" si="142"/>
        <v>13.411199999999999</v>
      </c>
      <c r="C976">
        <f>Specification!$G$29</f>
        <v>164.943378</v>
      </c>
      <c r="D976">
        <f>0.5*Specification!$K$4*Track!B976^2*Specification!$K$3*Specification!$K$2</f>
        <v>93.159842569492653</v>
      </c>
      <c r="E976">
        <v>-2</v>
      </c>
      <c r="F976">
        <f>Specification!$C$23*9.81*SIN((E976*PI()/180))</f>
        <v>-191.88136255367905</v>
      </c>
      <c r="G976" s="2">
        <f>IF(J976=1,VLOOKUP(K976,RPM!$E$2:$H$62,3,FALSE)-F976-E976-D976,IF(J976=2,VLOOKUP(K976,RPM!$H$2:$K$62,3,FALSE)-F976-E976-D976,IF(J976=3,VLOOKUP(K976,RPM!$K$2:$N$62,3,FALSE)-F976-E976-D976)))</f>
        <v>723.63254360623364</v>
      </c>
      <c r="H976" s="2">
        <f>IF(J976=1,Specification!$I$14,IF(J976=2,Specification!$I$15,IF(J976=3,Specification!$I$16)))</f>
        <v>578.8367922628039</v>
      </c>
      <c r="I976">
        <v>0</v>
      </c>
      <c r="J976">
        <v>3</v>
      </c>
      <c r="K976">
        <f>IF(J976=1,VLOOKUP(B976,RPM!$F$2:$H$62,3,TRUE),IF(J976=2,VLOOKUP(B976,RPM!$I$2:$K$62,3,TRUE),IF(J976=3,VLOOKUP(B976,RPM!$L$2:$N$62,3,TRUE))))</f>
        <v>4200</v>
      </c>
      <c r="L976">
        <f t="shared" si="143"/>
        <v>90.432557337411353</v>
      </c>
      <c r="M976">
        <f t="shared" si="144"/>
        <v>1.7455064928217613E-2</v>
      </c>
      <c r="N976">
        <f>VLOOKUP(K976,RPM!$A$2:$D$62,4,FALSE)</f>
        <v>18.835642857142858</v>
      </c>
      <c r="O976">
        <f>VLOOKUP(K976,RPM!$A$2:$D$62,3,FALSE)</f>
        <v>11.1</v>
      </c>
      <c r="P976">
        <f t="shared" si="145"/>
        <v>14.045738878571429</v>
      </c>
      <c r="Q976" cm="1">
        <f t="array" ref="Q976">_xlfn.XLOOKUP(O976,BSFC!$A$2:$A$24,_xlfn.XLOOKUP(K976,BSFC!$B$2:$O$2,BSFC!$B$2:$O$24,,-1),,-1)</f>
        <v>340</v>
      </c>
      <c r="R976">
        <f t="shared" si="146"/>
        <v>1.3265420051984127</v>
      </c>
      <c r="S976">
        <f t="shared" si="148"/>
        <v>2.9092058376105768E-4</v>
      </c>
      <c r="T976">
        <f t="shared" si="149"/>
        <v>9.8912998478759617E-2</v>
      </c>
      <c r="U976">
        <f t="shared" si="150"/>
        <v>128.01332355332846</v>
      </c>
    </row>
    <row r="977" spans="1:21">
      <c r="A977">
        <f t="shared" si="147"/>
        <v>976</v>
      </c>
      <c r="B977">
        <f t="shared" si="142"/>
        <v>13.411199999999999</v>
      </c>
      <c r="C977">
        <f>Specification!$G$29</f>
        <v>164.943378</v>
      </c>
      <c r="D977">
        <f>0.5*Specification!$K$4*Track!B977^2*Specification!$K$3*Specification!$K$2</f>
        <v>93.159842569492653</v>
      </c>
      <c r="E977">
        <v>-1</v>
      </c>
      <c r="F977">
        <f>Specification!$C$23*9.81*SIN((E977*PI()/180))</f>
        <v>-95.955295733149597</v>
      </c>
      <c r="G977" s="2">
        <f>IF(J977=1,VLOOKUP(K977,RPM!$E$2:$H$62,3,FALSE)-F977-E977-D977,IF(J977=2,VLOOKUP(K977,RPM!$H$2:$K$62,3,FALSE)-F977-E977-D977,IF(J977=3,VLOOKUP(K977,RPM!$K$2:$N$62,3,FALSE)-F977-E977-D977)))</f>
        <v>626.70647678570413</v>
      </c>
      <c r="H977" s="2">
        <f>IF(J977=1,Specification!$I$14,IF(J977=2,Specification!$I$15,IF(J977=3,Specification!$I$16)))</f>
        <v>578.8367922628039</v>
      </c>
      <c r="I977">
        <v>0</v>
      </c>
      <c r="J977">
        <v>3</v>
      </c>
      <c r="K977">
        <f>IF(J977=1,VLOOKUP(B977,RPM!$F$2:$H$62,3,TRUE),IF(J977=2,VLOOKUP(B977,RPM!$I$2:$K$62,3,TRUE),IF(J977=3,VLOOKUP(B977,RPM!$L$2:$N$62,3,TRUE))))</f>
        <v>4200</v>
      </c>
      <c r="L977">
        <f t="shared" si="143"/>
        <v>90.507121880479829</v>
      </c>
      <c r="M977">
        <v>0</v>
      </c>
      <c r="N977">
        <f>VLOOKUP(K977,RPM!$A$2:$D$62,4,FALSE)</f>
        <v>18.835642857142858</v>
      </c>
      <c r="O977">
        <f>VLOOKUP(K977,RPM!$A$2:$D$62,3,FALSE)</f>
        <v>11.1</v>
      </c>
      <c r="P977">
        <f t="shared" si="145"/>
        <v>14.045738878571429</v>
      </c>
      <c r="Q977" cm="1">
        <f t="array" ref="Q977">_xlfn.XLOOKUP(O977,BSFC!$A$2:$A$24,_xlfn.XLOOKUP(K977,BSFC!$B$2:$O$2,BSFC!$B$2:$O$24,,-1),,-1)</f>
        <v>340</v>
      </c>
      <c r="R977">
        <f t="shared" si="146"/>
        <v>1.3265420051984127</v>
      </c>
      <c r="S977">
        <f t="shared" si="148"/>
        <v>2.9092058376105768E-4</v>
      </c>
      <c r="T977">
        <f t="shared" si="149"/>
        <v>9.8912998478759617E-2</v>
      </c>
      <c r="U977">
        <f t="shared" si="150"/>
        <v>128.11223655180723</v>
      </c>
    </row>
    <row r="978" spans="1:21">
      <c r="A978">
        <f t="shared" si="147"/>
        <v>977</v>
      </c>
      <c r="B978">
        <f t="shared" si="142"/>
        <v>13.411199999999999</v>
      </c>
      <c r="C978">
        <f>Specification!$G$29</f>
        <v>164.943378</v>
      </c>
      <c r="D978">
        <f>0.5*Specification!$K$4*Track!B978^2*Specification!$K$3*Specification!$K$2</f>
        <v>93.159842569492653</v>
      </c>
      <c r="E978">
        <v>0</v>
      </c>
      <c r="F978">
        <f>Specification!$C$23*9.81*SIN((E978*PI()/180))</f>
        <v>0</v>
      </c>
      <c r="G978" s="2">
        <f>IF(J978=1,VLOOKUP(K978,RPM!$E$2:$H$62,3,FALSE)-F978-E978-D978,IF(J978=2,VLOOKUP(K978,RPM!$H$2:$K$62,3,FALSE)-F978-E978-D978,IF(J978=3,VLOOKUP(K978,RPM!$K$2:$N$62,3,FALSE)-F978-E978-D978)))</f>
        <v>529.75118105255456</v>
      </c>
      <c r="H978" s="2">
        <f>IF(J978=1,Specification!$I$14,IF(J978=2,Specification!$I$15,IF(J978=3,Specification!$I$16)))</f>
        <v>578.8367922628039</v>
      </c>
      <c r="I978">
        <v>0</v>
      </c>
      <c r="J978">
        <v>3</v>
      </c>
      <c r="K978">
        <f>IF(J978=1,VLOOKUP(B978,RPM!$F$2:$H$62,3,TRUE),IF(J978=2,VLOOKUP(B978,RPM!$I$2:$K$62,3,TRUE),IF(J978=3,VLOOKUP(B978,RPM!$L$2:$N$62,3,TRUE))))</f>
        <v>4200</v>
      </c>
      <c r="L978">
        <f t="shared" si="143"/>
        <v>90.581686423548305</v>
      </c>
      <c r="M978">
        <f t="shared" si="144"/>
        <v>0</v>
      </c>
      <c r="N978">
        <f>VLOOKUP(K978,RPM!$A$2:$D$62,4,FALSE)</f>
        <v>18.835642857142858</v>
      </c>
      <c r="O978">
        <f>VLOOKUP(K978,RPM!$A$2:$D$62,3,FALSE)</f>
        <v>11.1</v>
      </c>
      <c r="P978">
        <f t="shared" si="145"/>
        <v>14.045738878571429</v>
      </c>
      <c r="Q978" cm="1">
        <f t="array" ref="Q978">_xlfn.XLOOKUP(O978,BSFC!$A$2:$A$24,_xlfn.XLOOKUP(K978,BSFC!$B$2:$O$2,BSFC!$B$2:$O$24,,-1),,-1)</f>
        <v>340</v>
      </c>
      <c r="R978">
        <f t="shared" si="146"/>
        <v>1.3265420051984127</v>
      </c>
      <c r="S978">
        <f t="shared" si="148"/>
        <v>2.9092058376105768E-4</v>
      </c>
      <c r="T978">
        <f t="shared" si="149"/>
        <v>9.8912998478759617E-2</v>
      </c>
      <c r="U978">
        <f t="shared" si="150"/>
        <v>128.211149550286</v>
      </c>
    </row>
    <row r="979" spans="1:21">
      <c r="A979">
        <f t="shared" si="147"/>
        <v>978</v>
      </c>
      <c r="B979">
        <f t="shared" si="142"/>
        <v>13.411199999999999</v>
      </c>
      <c r="C979">
        <f>Specification!$G$29</f>
        <v>164.943378</v>
      </c>
      <c r="D979">
        <f>0.5*Specification!$K$4*Track!B979^2*Specification!$K$3*Specification!$K$2</f>
        <v>93.159842569492653</v>
      </c>
      <c r="E979">
        <v>0</v>
      </c>
      <c r="F979">
        <f>Specification!$C$23*9.81*SIN((E979*PI()/180))</f>
        <v>0</v>
      </c>
      <c r="G979" s="2">
        <f>IF(J979=1,VLOOKUP(K979,RPM!$E$2:$H$62,3,FALSE)-F979-E979-D979,IF(J979=2,VLOOKUP(K979,RPM!$H$2:$K$62,3,FALSE)-F979-E979-D979,IF(J979=3,VLOOKUP(K979,RPM!$K$2:$N$62,3,FALSE)-F979-E979-D979)))</f>
        <v>529.75118105255456</v>
      </c>
      <c r="H979" s="2">
        <f>IF(J979=1,Specification!$I$14,IF(J979=2,Specification!$I$15,IF(J979=3,Specification!$I$16)))</f>
        <v>578.8367922628039</v>
      </c>
      <c r="I979">
        <v>0</v>
      </c>
      <c r="J979">
        <v>3</v>
      </c>
      <c r="K979">
        <f>IF(J979=1,VLOOKUP(B979,RPM!$F$2:$H$62,3,TRUE),IF(J979=2,VLOOKUP(B979,RPM!$I$2:$K$62,3,TRUE),IF(J979=3,VLOOKUP(B979,RPM!$L$2:$N$62,3,TRUE))))</f>
        <v>4200</v>
      </c>
      <c r="L979">
        <f t="shared" si="143"/>
        <v>90.656250966616781</v>
      </c>
      <c r="M979">
        <f t="shared" si="144"/>
        <v>0</v>
      </c>
      <c r="N979">
        <f>VLOOKUP(K979,RPM!$A$2:$D$62,4,FALSE)</f>
        <v>18.835642857142858</v>
      </c>
      <c r="O979">
        <f>VLOOKUP(K979,RPM!$A$2:$D$62,3,FALSE)</f>
        <v>11.1</v>
      </c>
      <c r="P979">
        <f t="shared" si="145"/>
        <v>14.045738878571429</v>
      </c>
      <c r="Q979" cm="1">
        <f t="array" ref="Q979">_xlfn.XLOOKUP(O979,BSFC!$A$2:$A$24,_xlfn.XLOOKUP(K979,BSFC!$B$2:$O$2,BSFC!$B$2:$O$24,,-1),,-1)</f>
        <v>340</v>
      </c>
      <c r="R979">
        <f t="shared" si="146"/>
        <v>1.3265420051984127</v>
      </c>
      <c r="S979">
        <f t="shared" si="148"/>
        <v>2.9092058376105768E-4</v>
      </c>
      <c r="T979">
        <f t="shared" si="149"/>
        <v>9.8912998478759617E-2</v>
      </c>
      <c r="U979">
        <f t="shared" si="150"/>
        <v>128.31006254876476</v>
      </c>
    </row>
    <row r="980" spans="1:21">
      <c r="A980">
        <f t="shared" si="147"/>
        <v>979</v>
      </c>
      <c r="B980">
        <f t="shared" si="142"/>
        <v>13.411199999999999</v>
      </c>
      <c r="C980">
        <f>Specification!$G$29</f>
        <v>164.943378</v>
      </c>
      <c r="D980">
        <f>0.5*Specification!$K$4*Track!B980^2*Specification!$K$3*Specification!$K$2</f>
        <v>93.159842569492653</v>
      </c>
      <c r="E980">
        <v>0</v>
      </c>
      <c r="F980">
        <f>Specification!$C$23*9.81*SIN((E980*PI()/180))</f>
        <v>0</v>
      </c>
      <c r="G980" s="2">
        <f>IF(J980=1,VLOOKUP(K980,RPM!$E$2:$H$62,3,FALSE)-F980-E980-D980,IF(J980=2,VLOOKUP(K980,RPM!$H$2:$K$62,3,FALSE)-F980-E980-D980,IF(J980=3,VLOOKUP(K980,RPM!$K$2:$N$62,3,FALSE)-F980-E980-D980)))</f>
        <v>529.75118105255456</v>
      </c>
      <c r="H980" s="2">
        <f>IF(J980=1,Specification!$I$14,IF(J980=2,Specification!$I$15,IF(J980=3,Specification!$I$16)))</f>
        <v>578.8367922628039</v>
      </c>
      <c r="I980">
        <v>0</v>
      </c>
      <c r="J980">
        <v>3</v>
      </c>
      <c r="K980">
        <f>IF(J980=1,VLOOKUP(B980,RPM!$F$2:$H$62,3,TRUE),IF(J980=2,VLOOKUP(B980,RPM!$I$2:$K$62,3,TRUE),IF(J980=3,VLOOKUP(B980,RPM!$L$2:$N$62,3,TRUE))))</f>
        <v>4200</v>
      </c>
      <c r="L980">
        <f t="shared" si="143"/>
        <v>90.730815509685257</v>
      </c>
      <c r="M980">
        <f t="shared" si="144"/>
        <v>0</v>
      </c>
      <c r="N980">
        <f>VLOOKUP(K980,RPM!$A$2:$D$62,4,FALSE)</f>
        <v>18.835642857142858</v>
      </c>
      <c r="O980">
        <f>VLOOKUP(K980,RPM!$A$2:$D$62,3,FALSE)</f>
        <v>11.1</v>
      </c>
      <c r="P980">
        <f t="shared" si="145"/>
        <v>14.045738878571429</v>
      </c>
      <c r="Q980" cm="1">
        <f t="array" ref="Q980">_xlfn.XLOOKUP(O980,BSFC!$A$2:$A$24,_xlfn.XLOOKUP(K980,BSFC!$B$2:$O$2,BSFC!$B$2:$O$24,,-1),,-1)</f>
        <v>340</v>
      </c>
      <c r="R980">
        <f t="shared" si="146"/>
        <v>1.3265420051984127</v>
      </c>
      <c r="S980">
        <f t="shared" si="148"/>
        <v>2.9092058376105768E-4</v>
      </c>
      <c r="T980">
        <f t="shared" si="149"/>
        <v>9.8912998478759617E-2</v>
      </c>
      <c r="U980">
        <f t="shared" si="150"/>
        <v>128.40897554724353</v>
      </c>
    </row>
    <row r="981" spans="1:21">
      <c r="A981">
        <f t="shared" si="147"/>
        <v>980</v>
      </c>
      <c r="B981">
        <f t="shared" si="142"/>
        <v>13.411199999999999</v>
      </c>
      <c r="C981">
        <f>Specification!$G$29</f>
        <v>164.943378</v>
      </c>
      <c r="D981">
        <f>0.5*Specification!$K$4*Track!B981^2*Specification!$K$3*Specification!$K$2</f>
        <v>93.159842569492653</v>
      </c>
      <c r="E981">
        <v>0</v>
      </c>
      <c r="F981">
        <f>Specification!$C$23*9.81*SIN((E981*PI()/180))</f>
        <v>0</v>
      </c>
      <c r="G981" s="2">
        <f>IF(J981=1,VLOOKUP(K981,RPM!$E$2:$H$62,3,FALSE)-F981-E981-D981,IF(J981=2,VLOOKUP(K981,RPM!$H$2:$K$62,3,FALSE)-F981-E981-D981,IF(J981=3,VLOOKUP(K981,RPM!$K$2:$N$62,3,FALSE)-F981-E981-D981)))</f>
        <v>529.75118105255456</v>
      </c>
      <c r="H981" s="2">
        <f>IF(J981=1,Specification!$I$14,IF(J981=2,Specification!$I$15,IF(J981=3,Specification!$I$16)))</f>
        <v>578.8367922628039</v>
      </c>
      <c r="I981">
        <v>0</v>
      </c>
      <c r="J981">
        <v>3</v>
      </c>
      <c r="K981">
        <f>IF(J981=1,VLOOKUP(B981,RPM!$F$2:$H$62,3,TRUE),IF(J981=2,VLOOKUP(B981,RPM!$I$2:$K$62,3,TRUE),IF(J981=3,VLOOKUP(B981,RPM!$L$2:$N$62,3,TRUE))))</f>
        <v>4200</v>
      </c>
      <c r="L981">
        <f t="shared" si="143"/>
        <v>90.805380052753733</v>
      </c>
      <c r="M981">
        <f t="shared" si="144"/>
        <v>0</v>
      </c>
      <c r="N981">
        <f>VLOOKUP(K981,RPM!$A$2:$D$62,4,FALSE)</f>
        <v>18.835642857142858</v>
      </c>
      <c r="O981">
        <f>VLOOKUP(K981,RPM!$A$2:$D$62,3,FALSE)</f>
        <v>11.1</v>
      </c>
      <c r="P981">
        <f t="shared" si="145"/>
        <v>14.045738878571429</v>
      </c>
      <c r="Q981" cm="1">
        <f t="array" ref="Q981">_xlfn.XLOOKUP(O981,BSFC!$A$2:$A$24,_xlfn.XLOOKUP(K981,BSFC!$B$2:$O$2,BSFC!$B$2:$O$24,,-1),,-1)</f>
        <v>340</v>
      </c>
      <c r="R981">
        <f t="shared" si="146"/>
        <v>1.3265420051984127</v>
      </c>
      <c r="S981">
        <f t="shared" si="148"/>
        <v>2.9092058376105768E-4</v>
      </c>
      <c r="T981">
        <f t="shared" si="149"/>
        <v>9.8912998478759617E-2</v>
      </c>
      <c r="U981">
        <f t="shared" si="150"/>
        <v>128.5078885457223</v>
      </c>
    </row>
    <row r="982" spans="1:21">
      <c r="A982">
        <f t="shared" si="147"/>
        <v>981</v>
      </c>
      <c r="B982">
        <f t="shared" si="142"/>
        <v>13.411199999999999</v>
      </c>
      <c r="C982">
        <f>Specification!$G$29</f>
        <v>164.943378</v>
      </c>
      <c r="D982">
        <f>0.5*Specification!$K$4*Track!B982^2*Specification!$K$3*Specification!$K$2</f>
        <v>93.159842569492653</v>
      </c>
      <c r="E982">
        <v>0</v>
      </c>
      <c r="F982">
        <f>Specification!$C$23*9.81*SIN((E982*PI()/180))</f>
        <v>0</v>
      </c>
      <c r="G982" s="2">
        <f>IF(J982=1,VLOOKUP(K982,RPM!$E$2:$H$62,3,FALSE)-F982-E982-D982,IF(J982=2,VLOOKUP(K982,RPM!$H$2:$K$62,3,FALSE)-F982-E982-D982,IF(J982=3,VLOOKUP(K982,RPM!$K$2:$N$62,3,FALSE)-F982-E982-D982)))</f>
        <v>529.75118105255456</v>
      </c>
      <c r="H982" s="2">
        <f>IF(J982=1,Specification!$I$14,IF(J982=2,Specification!$I$15,IF(J982=3,Specification!$I$16)))</f>
        <v>578.8367922628039</v>
      </c>
      <c r="I982">
        <v>0</v>
      </c>
      <c r="J982">
        <v>3</v>
      </c>
      <c r="K982">
        <f>IF(J982=1,VLOOKUP(B982,RPM!$F$2:$H$62,3,TRUE),IF(J982=2,VLOOKUP(B982,RPM!$I$2:$K$62,3,TRUE),IF(J982=3,VLOOKUP(B982,RPM!$L$2:$N$62,3,TRUE))))</f>
        <v>4200</v>
      </c>
      <c r="L982">
        <f t="shared" si="143"/>
        <v>90.879944595822209</v>
      </c>
      <c r="M982">
        <f t="shared" si="144"/>
        <v>0</v>
      </c>
      <c r="N982">
        <f>VLOOKUP(K982,RPM!$A$2:$D$62,4,FALSE)</f>
        <v>18.835642857142858</v>
      </c>
      <c r="O982">
        <f>VLOOKUP(K982,RPM!$A$2:$D$62,3,FALSE)</f>
        <v>11.1</v>
      </c>
      <c r="P982">
        <f t="shared" si="145"/>
        <v>14.045738878571429</v>
      </c>
      <c r="Q982" cm="1">
        <f t="array" ref="Q982">_xlfn.XLOOKUP(O982,BSFC!$A$2:$A$24,_xlfn.XLOOKUP(K982,BSFC!$B$2:$O$2,BSFC!$B$2:$O$24,,-1),,-1)</f>
        <v>340</v>
      </c>
      <c r="R982">
        <f t="shared" si="146"/>
        <v>1.3265420051984127</v>
      </c>
      <c r="S982">
        <f t="shared" si="148"/>
        <v>2.9092058376105768E-4</v>
      </c>
      <c r="T982">
        <f t="shared" si="149"/>
        <v>9.8912998478759617E-2</v>
      </c>
      <c r="U982">
        <f t="shared" si="150"/>
        <v>128.60680154420106</v>
      </c>
    </row>
    <row r="983" spans="1:21">
      <c r="A983">
        <f t="shared" si="147"/>
        <v>982</v>
      </c>
      <c r="B983">
        <f t="shared" si="142"/>
        <v>13.411199999999999</v>
      </c>
      <c r="C983">
        <f>Specification!$G$29</f>
        <v>164.943378</v>
      </c>
      <c r="D983">
        <f>0.5*Specification!$K$4*Track!B983^2*Specification!$K$3*Specification!$K$2</f>
        <v>93.159842569492653</v>
      </c>
      <c r="E983">
        <v>0</v>
      </c>
      <c r="F983">
        <f>Specification!$C$23*9.81*SIN((E983*PI()/180))</f>
        <v>0</v>
      </c>
      <c r="G983" s="2">
        <f>IF(J983=1,VLOOKUP(K983,RPM!$E$2:$H$62,3,FALSE)-F983-E983-D983,IF(J983=2,VLOOKUP(K983,RPM!$H$2:$K$62,3,FALSE)-F983-E983-D983,IF(J983=3,VLOOKUP(K983,RPM!$K$2:$N$62,3,FALSE)-F983-E983-D983)))</f>
        <v>529.75118105255456</v>
      </c>
      <c r="H983" s="2">
        <f>IF(J983=1,Specification!$I$14,IF(J983=2,Specification!$I$15,IF(J983=3,Specification!$I$16)))</f>
        <v>578.8367922628039</v>
      </c>
      <c r="I983">
        <v>0</v>
      </c>
      <c r="J983">
        <v>3</v>
      </c>
      <c r="K983">
        <f>IF(J983=1,VLOOKUP(B983,RPM!$F$2:$H$62,3,TRUE),IF(J983=2,VLOOKUP(B983,RPM!$I$2:$K$62,3,TRUE),IF(J983=3,VLOOKUP(B983,RPM!$L$2:$N$62,3,TRUE))))</f>
        <v>4200</v>
      </c>
      <c r="L983">
        <f t="shared" si="143"/>
        <v>90.954509138890685</v>
      </c>
      <c r="M983">
        <f t="shared" si="144"/>
        <v>0</v>
      </c>
      <c r="N983">
        <f>VLOOKUP(K983,RPM!$A$2:$D$62,4,FALSE)</f>
        <v>18.835642857142858</v>
      </c>
      <c r="O983">
        <f>VLOOKUP(K983,RPM!$A$2:$D$62,3,FALSE)</f>
        <v>11.1</v>
      </c>
      <c r="P983">
        <f t="shared" si="145"/>
        <v>14.045738878571429</v>
      </c>
      <c r="Q983" cm="1">
        <f t="array" ref="Q983">_xlfn.XLOOKUP(O983,BSFC!$A$2:$A$24,_xlfn.XLOOKUP(K983,BSFC!$B$2:$O$2,BSFC!$B$2:$O$24,,-1),,-1)</f>
        <v>340</v>
      </c>
      <c r="R983">
        <f t="shared" si="146"/>
        <v>1.3265420051984127</v>
      </c>
      <c r="S983">
        <f t="shared" si="148"/>
        <v>2.9092058376105768E-4</v>
      </c>
      <c r="T983">
        <f t="shared" si="149"/>
        <v>9.8912998478759617E-2</v>
      </c>
      <c r="U983">
        <f t="shared" si="150"/>
        <v>128.70571454267983</v>
      </c>
    </row>
    <row r="984" spans="1:21">
      <c r="A984">
        <f t="shared" si="147"/>
        <v>983</v>
      </c>
      <c r="B984">
        <f t="shared" si="142"/>
        <v>13.411199999999999</v>
      </c>
      <c r="C984">
        <f>Specification!$G$29</f>
        <v>164.943378</v>
      </c>
      <c r="D984">
        <f>0.5*Specification!$K$4*Track!B984^2*Specification!$K$3*Specification!$K$2</f>
        <v>93.159842569492653</v>
      </c>
      <c r="E984">
        <v>0</v>
      </c>
      <c r="F984">
        <f>Specification!$C$23*9.81*SIN((E984*PI()/180))</f>
        <v>0</v>
      </c>
      <c r="G984" s="2">
        <f>IF(J984=1,VLOOKUP(K984,RPM!$E$2:$H$62,3,FALSE)-F984-E984-D984,IF(J984=2,VLOOKUP(K984,RPM!$H$2:$K$62,3,FALSE)-F984-E984-D984,IF(J984=3,VLOOKUP(K984,RPM!$K$2:$N$62,3,FALSE)-F984-E984-D984)))</f>
        <v>529.75118105255456</v>
      </c>
      <c r="H984" s="2">
        <f>IF(J984=1,Specification!$I$14,IF(J984=2,Specification!$I$15,IF(J984=3,Specification!$I$16)))</f>
        <v>578.8367922628039</v>
      </c>
      <c r="I984">
        <v>0</v>
      </c>
      <c r="J984">
        <v>3</v>
      </c>
      <c r="K984">
        <f>IF(J984=1,VLOOKUP(B984,RPM!$F$2:$H$62,3,TRUE),IF(J984=2,VLOOKUP(B984,RPM!$I$2:$K$62,3,TRUE),IF(J984=3,VLOOKUP(B984,RPM!$L$2:$N$62,3,TRUE))))</f>
        <v>4200</v>
      </c>
      <c r="L984">
        <f t="shared" si="143"/>
        <v>91.029073681959161</v>
      </c>
      <c r="M984">
        <f t="shared" si="144"/>
        <v>0</v>
      </c>
      <c r="N984">
        <f>VLOOKUP(K984,RPM!$A$2:$D$62,4,FALSE)</f>
        <v>18.835642857142858</v>
      </c>
      <c r="O984">
        <f>VLOOKUP(K984,RPM!$A$2:$D$62,3,FALSE)</f>
        <v>11.1</v>
      </c>
      <c r="P984">
        <f t="shared" si="145"/>
        <v>14.045738878571429</v>
      </c>
      <c r="Q984" cm="1">
        <f t="array" ref="Q984">_xlfn.XLOOKUP(O984,BSFC!$A$2:$A$24,_xlfn.XLOOKUP(K984,BSFC!$B$2:$O$2,BSFC!$B$2:$O$24,,-1),,-1)</f>
        <v>340</v>
      </c>
      <c r="R984">
        <f t="shared" si="146"/>
        <v>1.3265420051984127</v>
      </c>
      <c r="S984">
        <f t="shared" si="148"/>
        <v>2.9092058376105768E-4</v>
      </c>
      <c r="T984">
        <f t="shared" si="149"/>
        <v>9.8912998478759617E-2</v>
      </c>
      <c r="U984">
        <f t="shared" si="150"/>
        <v>128.8046275411586</v>
      </c>
    </row>
    <row r="985" spans="1:21">
      <c r="A985">
        <f t="shared" si="147"/>
        <v>984</v>
      </c>
      <c r="B985">
        <f t="shared" si="142"/>
        <v>13.411199999999999</v>
      </c>
      <c r="C985">
        <f>Specification!$G$29</f>
        <v>164.943378</v>
      </c>
      <c r="D985">
        <f>0.5*Specification!$K$4*Track!B985^2*Specification!$K$3*Specification!$K$2</f>
        <v>93.159842569492653</v>
      </c>
      <c r="E985">
        <v>0</v>
      </c>
      <c r="F985">
        <f>Specification!$C$23*9.81*SIN((E985*PI()/180))</f>
        <v>0</v>
      </c>
      <c r="G985" s="2">
        <f>IF(J985=1,VLOOKUP(K985,RPM!$E$2:$H$62,3,FALSE)-F985-E985-D985,IF(J985=2,VLOOKUP(K985,RPM!$H$2:$K$62,3,FALSE)-F985-E985-D985,IF(J985=3,VLOOKUP(K985,RPM!$K$2:$N$62,3,FALSE)-F985-E985-D985)))</f>
        <v>529.75118105255456</v>
      </c>
      <c r="H985" s="2">
        <f>IF(J985=1,Specification!$I$14,IF(J985=2,Specification!$I$15,IF(J985=3,Specification!$I$16)))</f>
        <v>578.8367922628039</v>
      </c>
      <c r="I985">
        <v>0</v>
      </c>
      <c r="J985">
        <v>3</v>
      </c>
      <c r="K985">
        <f>IF(J985=1,VLOOKUP(B985,RPM!$F$2:$H$62,3,TRUE),IF(J985=2,VLOOKUP(B985,RPM!$I$2:$K$62,3,TRUE),IF(J985=3,VLOOKUP(B985,RPM!$L$2:$N$62,3,TRUE))))</f>
        <v>4200</v>
      </c>
      <c r="L985">
        <f t="shared" si="143"/>
        <v>91.103638225027638</v>
      </c>
      <c r="M985">
        <f t="shared" si="144"/>
        <v>0</v>
      </c>
      <c r="N985">
        <f>VLOOKUP(K985,RPM!$A$2:$D$62,4,FALSE)</f>
        <v>18.835642857142858</v>
      </c>
      <c r="O985">
        <f>VLOOKUP(K985,RPM!$A$2:$D$62,3,FALSE)</f>
        <v>11.1</v>
      </c>
      <c r="P985">
        <f t="shared" si="145"/>
        <v>14.045738878571429</v>
      </c>
      <c r="Q985" cm="1">
        <f t="array" ref="Q985">_xlfn.XLOOKUP(O985,BSFC!$A$2:$A$24,_xlfn.XLOOKUP(K985,BSFC!$B$2:$O$2,BSFC!$B$2:$O$24,,-1),,-1)</f>
        <v>340</v>
      </c>
      <c r="R985">
        <f t="shared" si="146"/>
        <v>1.3265420051984127</v>
      </c>
      <c r="S985">
        <f t="shared" si="148"/>
        <v>2.9092058376105768E-4</v>
      </c>
      <c r="T985">
        <f t="shared" si="149"/>
        <v>9.8912998478759617E-2</v>
      </c>
      <c r="U985">
        <f t="shared" si="150"/>
        <v>128.90354053963736</v>
      </c>
    </row>
    <row r="986" spans="1:21">
      <c r="A986">
        <f t="shared" si="147"/>
        <v>985</v>
      </c>
      <c r="B986">
        <f t="shared" si="142"/>
        <v>13.411199999999999</v>
      </c>
      <c r="C986">
        <f>Specification!$G$29</f>
        <v>164.943378</v>
      </c>
      <c r="D986">
        <f>0.5*Specification!$K$4*Track!B986^2*Specification!$K$3*Specification!$K$2</f>
        <v>93.159842569492653</v>
      </c>
      <c r="E986">
        <v>0</v>
      </c>
      <c r="F986">
        <f>Specification!$C$23*9.81*SIN((E986*PI()/180))</f>
        <v>0</v>
      </c>
      <c r="G986" s="2">
        <f>IF(J986=1,VLOOKUP(K986,RPM!$E$2:$H$62,3,FALSE)-F986-E986-D986,IF(J986=2,VLOOKUP(K986,RPM!$H$2:$K$62,3,FALSE)-F986-E986-D986,IF(J986=3,VLOOKUP(K986,RPM!$K$2:$N$62,3,FALSE)-F986-E986-D986)))</f>
        <v>529.75118105255456</v>
      </c>
      <c r="H986" s="2">
        <f>IF(J986=1,Specification!$I$14,IF(J986=2,Specification!$I$15,IF(J986=3,Specification!$I$16)))</f>
        <v>578.8367922628039</v>
      </c>
      <c r="I986">
        <v>0</v>
      </c>
      <c r="J986">
        <v>3</v>
      </c>
      <c r="K986">
        <f>IF(J986=1,VLOOKUP(B986,RPM!$F$2:$H$62,3,TRUE),IF(J986=2,VLOOKUP(B986,RPM!$I$2:$K$62,3,TRUE),IF(J986=3,VLOOKUP(B986,RPM!$L$2:$N$62,3,TRUE))))</f>
        <v>4200</v>
      </c>
      <c r="L986">
        <f t="shared" si="143"/>
        <v>91.178202768096114</v>
      </c>
      <c r="M986">
        <f t="shared" si="144"/>
        <v>0</v>
      </c>
      <c r="N986">
        <f>VLOOKUP(K986,RPM!$A$2:$D$62,4,FALSE)</f>
        <v>18.835642857142858</v>
      </c>
      <c r="O986">
        <f>VLOOKUP(K986,RPM!$A$2:$D$62,3,FALSE)</f>
        <v>11.1</v>
      </c>
      <c r="P986">
        <f t="shared" si="145"/>
        <v>14.045738878571429</v>
      </c>
      <c r="Q986" cm="1">
        <f t="array" ref="Q986">_xlfn.XLOOKUP(O986,BSFC!$A$2:$A$24,_xlfn.XLOOKUP(K986,BSFC!$B$2:$O$2,BSFC!$B$2:$O$24,,-1),,-1)</f>
        <v>340</v>
      </c>
      <c r="R986">
        <f t="shared" si="146"/>
        <v>1.3265420051984127</v>
      </c>
      <c r="S986">
        <f t="shared" si="148"/>
        <v>2.9092058376105768E-4</v>
      </c>
      <c r="T986">
        <f t="shared" si="149"/>
        <v>9.8912998478759617E-2</v>
      </c>
      <c r="U986">
        <f t="shared" si="150"/>
        <v>129.00245353811613</v>
      </c>
    </row>
    <row r="987" spans="1:21">
      <c r="A987">
        <f t="shared" si="147"/>
        <v>986</v>
      </c>
      <c r="B987">
        <f t="shared" si="142"/>
        <v>13.411199999999999</v>
      </c>
      <c r="C987">
        <f>Specification!$G$29</f>
        <v>164.943378</v>
      </c>
      <c r="D987">
        <f>0.5*Specification!$K$4*Track!B987^2*Specification!$K$3*Specification!$K$2</f>
        <v>93.159842569492653</v>
      </c>
      <c r="E987">
        <v>0</v>
      </c>
      <c r="F987">
        <f>Specification!$C$23*9.81*SIN((E987*PI()/180))</f>
        <v>0</v>
      </c>
      <c r="G987" s="2">
        <f>IF(J987=1,VLOOKUP(K987,RPM!$E$2:$H$62,3,FALSE)-F987-E987-D987,IF(J987=2,VLOOKUP(K987,RPM!$H$2:$K$62,3,FALSE)-F987-E987-D987,IF(J987=3,VLOOKUP(K987,RPM!$K$2:$N$62,3,FALSE)-F987-E987-D987)))</f>
        <v>529.75118105255456</v>
      </c>
      <c r="H987" s="2">
        <f>IF(J987=1,Specification!$I$14,IF(J987=2,Specification!$I$15,IF(J987=3,Specification!$I$16)))</f>
        <v>578.8367922628039</v>
      </c>
      <c r="I987">
        <v>0</v>
      </c>
      <c r="J987">
        <v>3</v>
      </c>
      <c r="K987">
        <f>IF(J987=1,VLOOKUP(B987,RPM!$F$2:$H$62,3,TRUE),IF(J987=2,VLOOKUP(B987,RPM!$I$2:$K$62,3,TRUE),IF(J987=3,VLOOKUP(B987,RPM!$L$2:$N$62,3,TRUE))))</f>
        <v>4200</v>
      </c>
      <c r="L987">
        <f t="shared" si="143"/>
        <v>91.25276731116459</v>
      </c>
      <c r="M987">
        <f t="shared" si="144"/>
        <v>0</v>
      </c>
      <c r="N987">
        <f>VLOOKUP(K987,RPM!$A$2:$D$62,4,FALSE)</f>
        <v>18.835642857142858</v>
      </c>
      <c r="O987">
        <f>VLOOKUP(K987,RPM!$A$2:$D$62,3,FALSE)</f>
        <v>11.1</v>
      </c>
      <c r="P987">
        <f t="shared" si="145"/>
        <v>14.045738878571429</v>
      </c>
      <c r="Q987" cm="1">
        <f t="array" ref="Q987">_xlfn.XLOOKUP(O987,BSFC!$A$2:$A$24,_xlfn.XLOOKUP(K987,BSFC!$B$2:$O$2,BSFC!$B$2:$O$24,,-1),,-1)</f>
        <v>340</v>
      </c>
      <c r="R987">
        <f t="shared" si="146"/>
        <v>1.3265420051984127</v>
      </c>
      <c r="S987">
        <f t="shared" si="148"/>
        <v>2.9092058376105768E-4</v>
      </c>
      <c r="T987">
        <f t="shared" si="149"/>
        <v>9.8912998478759617E-2</v>
      </c>
      <c r="U987">
        <f t="shared" si="150"/>
        <v>129.1013665365949</v>
      </c>
    </row>
    <row r="988" spans="1:21">
      <c r="A988">
        <f t="shared" si="147"/>
        <v>987</v>
      </c>
      <c r="B988">
        <f t="shared" si="142"/>
        <v>13.411199999999999</v>
      </c>
      <c r="C988">
        <f>Specification!$G$29</f>
        <v>164.943378</v>
      </c>
      <c r="D988">
        <f>0.5*Specification!$K$4*Track!B988^2*Specification!$K$3*Specification!$K$2</f>
        <v>93.159842569492653</v>
      </c>
      <c r="E988">
        <v>0</v>
      </c>
      <c r="F988">
        <f>Specification!$C$23*9.81*SIN((E988*PI()/180))</f>
        <v>0</v>
      </c>
      <c r="G988" s="2">
        <f>IF(J988=1,VLOOKUP(K988,RPM!$E$2:$H$62,3,FALSE)-F988-E988-D988,IF(J988=2,VLOOKUP(K988,RPM!$H$2:$K$62,3,FALSE)-F988-E988-D988,IF(J988=3,VLOOKUP(K988,RPM!$K$2:$N$62,3,FALSE)-F988-E988-D988)))</f>
        <v>529.75118105255456</v>
      </c>
      <c r="H988" s="2">
        <f>IF(J988=1,Specification!$I$14,IF(J988=2,Specification!$I$15,IF(J988=3,Specification!$I$16)))</f>
        <v>578.8367922628039</v>
      </c>
      <c r="I988">
        <v>0</v>
      </c>
      <c r="J988">
        <v>3</v>
      </c>
      <c r="K988">
        <f>IF(J988=1,VLOOKUP(B988,RPM!$F$2:$H$62,3,TRUE),IF(J988=2,VLOOKUP(B988,RPM!$I$2:$K$62,3,TRUE),IF(J988=3,VLOOKUP(B988,RPM!$L$2:$N$62,3,TRUE))))</f>
        <v>4200</v>
      </c>
      <c r="L988">
        <f t="shared" si="143"/>
        <v>91.327331854233066</v>
      </c>
      <c r="M988">
        <f t="shared" si="144"/>
        <v>0</v>
      </c>
      <c r="N988">
        <f>VLOOKUP(K988,RPM!$A$2:$D$62,4,FALSE)</f>
        <v>18.835642857142858</v>
      </c>
      <c r="O988">
        <f>VLOOKUP(K988,RPM!$A$2:$D$62,3,FALSE)</f>
        <v>11.1</v>
      </c>
      <c r="P988">
        <f t="shared" si="145"/>
        <v>14.045738878571429</v>
      </c>
      <c r="Q988" cm="1">
        <f t="array" ref="Q988">_xlfn.XLOOKUP(O988,BSFC!$A$2:$A$24,_xlfn.XLOOKUP(K988,BSFC!$B$2:$O$2,BSFC!$B$2:$O$24,,-1),,-1)</f>
        <v>340</v>
      </c>
      <c r="R988">
        <f t="shared" si="146"/>
        <v>1.3265420051984127</v>
      </c>
      <c r="S988">
        <f t="shared" si="148"/>
        <v>2.9092058376105768E-4</v>
      </c>
      <c r="T988">
        <f t="shared" si="149"/>
        <v>9.8912998478759617E-2</v>
      </c>
      <c r="U988">
        <f t="shared" si="150"/>
        <v>129.20027953507366</v>
      </c>
    </row>
    <row r="989" spans="1:21">
      <c r="A989">
        <f t="shared" si="147"/>
        <v>988</v>
      </c>
      <c r="B989">
        <f t="shared" si="142"/>
        <v>13.411199999999999</v>
      </c>
      <c r="C989">
        <f>Specification!$G$29</f>
        <v>164.943378</v>
      </c>
      <c r="D989">
        <f>0.5*Specification!$K$4*Track!B989^2*Specification!$K$3*Specification!$K$2</f>
        <v>93.159842569492653</v>
      </c>
      <c r="E989">
        <v>0</v>
      </c>
      <c r="F989">
        <f>Specification!$C$23*9.81*SIN((E989*PI()/180))</f>
        <v>0</v>
      </c>
      <c r="G989" s="2">
        <f>IF(J989=1,VLOOKUP(K989,RPM!$E$2:$H$62,3,FALSE)-F989-E989-D989,IF(J989=2,VLOOKUP(K989,RPM!$H$2:$K$62,3,FALSE)-F989-E989-D989,IF(J989=3,VLOOKUP(K989,RPM!$K$2:$N$62,3,FALSE)-F989-E989-D989)))</f>
        <v>529.75118105255456</v>
      </c>
      <c r="H989" s="2">
        <f>IF(J989=1,Specification!$I$14,IF(J989=2,Specification!$I$15,IF(J989=3,Specification!$I$16)))</f>
        <v>578.8367922628039</v>
      </c>
      <c r="I989">
        <v>0</v>
      </c>
      <c r="J989">
        <v>3</v>
      </c>
      <c r="K989">
        <f>IF(J989=1,VLOOKUP(B989,RPM!$F$2:$H$62,3,TRUE),IF(J989=2,VLOOKUP(B989,RPM!$I$2:$K$62,3,TRUE),IF(J989=3,VLOOKUP(B989,RPM!$L$2:$N$62,3,TRUE))))</f>
        <v>4200</v>
      </c>
      <c r="L989">
        <f t="shared" si="143"/>
        <v>91.401896397301542</v>
      </c>
      <c r="M989">
        <f t="shared" si="144"/>
        <v>0</v>
      </c>
      <c r="N989">
        <f>VLOOKUP(K989,RPM!$A$2:$D$62,4,FALSE)</f>
        <v>18.835642857142858</v>
      </c>
      <c r="O989">
        <f>VLOOKUP(K989,RPM!$A$2:$D$62,3,FALSE)</f>
        <v>11.1</v>
      </c>
      <c r="P989">
        <f t="shared" si="145"/>
        <v>14.045738878571429</v>
      </c>
      <c r="Q989" cm="1">
        <f t="array" ref="Q989">_xlfn.XLOOKUP(O989,BSFC!$A$2:$A$24,_xlfn.XLOOKUP(K989,BSFC!$B$2:$O$2,BSFC!$B$2:$O$24,,-1),,-1)</f>
        <v>340</v>
      </c>
      <c r="R989">
        <f t="shared" si="146"/>
        <v>1.3265420051984127</v>
      </c>
      <c r="S989">
        <f t="shared" si="148"/>
        <v>2.9092058376105768E-4</v>
      </c>
      <c r="T989">
        <f t="shared" si="149"/>
        <v>9.8912998478759617E-2</v>
      </c>
      <c r="U989">
        <f t="shared" si="150"/>
        <v>129.29919253355243</v>
      </c>
    </row>
    <row r="990" spans="1:21">
      <c r="A990">
        <f t="shared" si="147"/>
        <v>989</v>
      </c>
      <c r="B990">
        <f t="shared" si="142"/>
        <v>13.411199999999999</v>
      </c>
      <c r="C990">
        <f>Specification!$G$29</f>
        <v>164.943378</v>
      </c>
      <c r="D990">
        <f>0.5*Specification!$K$4*Track!B990^2*Specification!$K$3*Specification!$K$2</f>
        <v>93.159842569492653</v>
      </c>
      <c r="E990">
        <v>0</v>
      </c>
      <c r="F990">
        <f>Specification!$C$23*9.81*SIN((E990*PI()/180))</f>
        <v>0</v>
      </c>
      <c r="G990" s="2">
        <f>IF(J990=1,VLOOKUP(K990,RPM!$E$2:$H$62,3,FALSE)-F990-E990-D990,IF(J990=2,VLOOKUP(K990,RPM!$H$2:$K$62,3,FALSE)-F990-E990-D990,IF(J990=3,VLOOKUP(K990,RPM!$K$2:$N$62,3,FALSE)-F990-E990-D990)))</f>
        <v>529.75118105255456</v>
      </c>
      <c r="H990" s="2">
        <f>IF(J990=1,Specification!$I$14,IF(J990=2,Specification!$I$15,IF(J990=3,Specification!$I$16)))</f>
        <v>578.8367922628039</v>
      </c>
      <c r="I990">
        <v>0</v>
      </c>
      <c r="J990">
        <v>3</v>
      </c>
      <c r="K990">
        <f>IF(J990=1,VLOOKUP(B990,RPM!$F$2:$H$62,3,TRUE),IF(J990=2,VLOOKUP(B990,RPM!$I$2:$K$62,3,TRUE),IF(J990=3,VLOOKUP(B990,RPM!$L$2:$N$62,3,TRUE))))</f>
        <v>4200</v>
      </c>
      <c r="L990">
        <f t="shared" si="143"/>
        <v>91.476460940370018</v>
      </c>
      <c r="M990">
        <f t="shared" si="144"/>
        <v>0</v>
      </c>
      <c r="N990">
        <f>VLOOKUP(K990,RPM!$A$2:$D$62,4,FALSE)</f>
        <v>18.835642857142858</v>
      </c>
      <c r="O990">
        <f>VLOOKUP(K990,RPM!$A$2:$D$62,3,FALSE)</f>
        <v>11.1</v>
      </c>
      <c r="P990">
        <f t="shared" si="145"/>
        <v>14.045738878571429</v>
      </c>
      <c r="Q990" cm="1">
        <f t="array" ref="Q990">_xlfn.XLOOKUP(O990,BSFC!$A$2:$A$24,_xlfn.XLOOKUP(K990,BSFC!$B$2:$O$2,BSFC!$B$2:$O$24,,-1),,-1)</f>
        <v>340</v>
      </c>
      <c r="R990">
        <f t="shared" si="146"/>
        <v>1.3265420051984127</v>
      </c>
      <c r="S990">
        <f t="shared" si="148"/>
        <v>2.9092058376105768E-4</v>
      </c>
      <c r="T990">
        <f t="shared" si="149"/>
        <v>9.8912998478759617E-2</v>
      </c>
      <c r="U990">
        <f t="shared" si="150"/>
        <v>129.3981055320312</v>
      </c>
    </row>
    <row r="991" spans="1:21">
      <c r="A991">
        <f t="shared" si="147"/>
        <v>990</v>
      </c>
      <c r="B991">
        <f t="shared" si="142"/>
        <v>13.411199999999999</v>
      </c>
      <c r="C991">
        <f>Specification!$G$29</f>
        <v>164.943378</v>
      </c>
      <c r="D991">
        <f>0.5*Specification!$K$4*Track!B991^2*Specification!$K$3*Specification!$K$2</f>
        <v>93.159842569492653</v>
      </c>
      <c r="E991">
        <v>0</v>
      </c>
      <c r="F991">
        <f>Specification!$C$23*9.81*SIN((E991*PI()/180))</f>
        <v>0</v>
      </c>
      <c r="G991" s="2">
        <f>IF(J991=1,VLOOKUP(K991,RPM!$E$2:$H$62,3,FALSE)-F991-E991-D991,IF(J991=2,VLOOKUP(K991,RPM!$H$2:$K$62,3,FALSE)-F991-E991-D991,IF(J991=3,VLOOKUP(K991,RPM!$K$2:$N$62,3,FALSE)-F991-E991-D991)))</f>
        <v>529.75118105255456</v>
      </c>
      <c r="H991" s="2">
        <f>IF(J991=1,Specification!$I$14,IF(J991=2,Specification!$I$15,IF(J991=3,Specification!$I$16)))</f>
        <v>578.8367922628039</v>
      </c>
      <c r="I991">
        <v>0</v>
      </c>
      <c r="J991">
        <v>3</v>
      </c>
      <c r="K991">
        <f>IF(J991=1,VLOOKUP(B991,RPM!$F$2:$H$62,3,TRUE),IF(J991=2,VLOOKUP(B991,RPM!$I$2:$K$62,3,TRUE),IF(J991=3,VLOOKUP(B991,RPM!$L$2:$N$62,3,TRUE))))</f>
        <v>4200</v>
      </c>
      <c r="L991">
        <f t="shared" si="143"/>
        <v>91.551025483438494</v>
      </c>
      <c r="M991">
        <f t="shared" si="144"/>
        <v>0</v>
      </c>
      <c r="N991">
        <f>VLOOKUP(K991,RPM!$A$2:$D$62,4,FALSE)</f>
        <v>18.835642857142858</v>
      </c>
      <c r="O991">
        <f>VLOOKUP(K991,RPM!$A$2:$D$62,3,FALSE)</f>
        <v>11.1</v>
      </c>
      <c r="P991">
        <f t="shared" si="145"/>
        <v>14.045738878571429</v>
      </c>
      <c r="Q991" cm="1">
        <f t="array" ref="Q991">_xlfn.XLOOKUP(O991,BSFC!$A$2:$A$24,_xlfn.XLOOKUP(K991,BSFC!$B$2:$O$2,BSFC!$B$2:$O$24,,-1),,-1)</f>
        <v>340</v>
      </c>
      <c r="R991">
        <f t="shared" si="146"/>
        <v>1.3265420051984127</v>
      </c>
      <c r="S991">
        <f t="shared" si="148"/>
        <v>2.9092058376105768E-4</v>
      </c>
      <c r="T991">
        <f t="shared" si="149"/>
        <v>9.8912998478759617E-2</v>
      </c>
      <c r="U991">
        <f t="shared" si="150"/>
        <v>129.49701853050996</v>
      </c>
    </row>
    <row r="992" spans="1:21">
      <c r="A992">
        <f t="shared" si="147"/>
        <v>991</v>
      </c>
      <c r="B992">
        <f t="shared" si="142"/>
        <v>13.411199999999999</v>
      </c>
      <c r="C992">
        <f>Specification!$G$29</f>
        <v>164.943378</v>
      </c>
      <c r="D992">
        <f>0.5*Specification!$K$4*Track!B992^2*Specification!$K$3*Specification!$K$2</f>
        <v>93.159842569492653</v>
      </c>
      <c r="E992">
        <v>0</v>
      </c>
      <c r="F992">
        <f>Specification!$C$23*9.81*SIN((E992*PI()/180))</f>
        <v>0</v>
      </c>
      <c r="G992" s="2">
        <f>IF(J992=1,VLOOKUP(K992,RPM!$E$2:$H$62,3,FALSE)-F992-E992-D992,IF(J992=2,VLOOKUP(K992,RPM!$H$2:$K$62,3,FALSE)-F992-E992-D992,IF(J992=3,VLOOKUP(K992,RPM!$K$2:$N$62,3,FALSE)-F992-E992-D992)))</f>
        <v>529.75118105255456</v>
      </c>
      <c r="H992" s="2">
        <f>IF(J992=1,Specification!$I$14,IF(J992=2,Specification!$I$15,IF(J992=3,Specification!$I$16)))</f>
        <v>578.8367922628039</v>
      </c>
      <c r="I992">
        <v>0</v>
      </c>
      <c r="J992">
        <v>3</v>
      </c>
      <c r="K992">
        <f>IF(J992=1,VLOOKUP(B992,RPM!$F$2:$H$62,3,TRUE),IF(J992=2,VLOOKUP(B992,RPM!$I$2:$K$62,3,TRUE),IF(J992=3,VLOOKUP(B992,RPM!$L$2:$N$62,3,TRUE))))</f>
        <v>4200</v>
      </c>
      <c r="L992">
        <f t="shared" si="143"/>
        <v>91.62559002650697</v>
      </c>
      <c r="M992">
        <f t="shared" si="144"/>
        <v>0</v>
      </c>
      <c r="N992">
        <f>VLOOKUP(K992,RPM!$A$2:$D$62,4,FALSE)</f>
        <v>18.835642857142858</v>
      </c>
      <c r="O992">
        <f>VLOOKUP(K992,RPM!$A$2:$D$62,3,FALSE)</f>
        <v>11.1</v>
      </c>
      <c r="P992">
        <f t="shared" si="145"/>
        <v>14.045738878571429</v>
      </c>
      <c r="Q992" cm="1">
        <f t="array" ref="Q992">_xlfn.XLOOKUP(O992,BSFC!$A$2:$A$24,_xlfn.XLOOKUP(K992,BSFC!$B$2:$O$2,BSFC!$B$2:$O$24,,-1),,-1)</f>
        <v>340</v>
      </c>
      <c r="R992">
        <f t="shared" si="146"/>
        <v>1.3265420051984127</v>
      </c>
      <c r="S992">
        <f t="shared" si="148"/>
        <v>2.9092058376105768E-4</v>
      </c>
      <c r="T992">
        <f t="shared" si="149"/>
        <v>9.8912998478759617E-2</v>
      </c>
      <c r="U992">
        <f t="shared" si="150"/>
        <v>129.59593152898873</v>
      </c>
    </row>
    <row r="993" spans="1:21">
      <c r="A993">
        <f t="shared" si="147"/>
        <v>992</v>
      </c>
      <c r="B993">
        <f t="shared" si="142"/>
        <v>13.411199999999999</v>
      </c>
      <c r="C993">
        <f>Specification!$G$29</f>
        <v>164.943378</v>
      </c>
      <c r="D993">
        <f>0.5*Specification!$K$4*Track!B993^2*Specification!$K$3*Specification!$K$2</f>
        <v>93.159842569492653</v>
      </c>
      <c r="E993">
        <v>0</v>
      </c>
      <c r="F993">
        <f>Specification!$C$23*9.81*SIN((E993*PI()/180))</f>
        <v>0</v>
      </c>
      <c r="G993" s="2">
        <f>IF(J993=1,VLOOKUP(K993,RPM!$E$2:$H$62,3,FALSE)-F993-E993-D993,IF(J993=2,VLOOKUP(K993,RPM!$H$2:$K$62,3,FALSE)-F993-E993-D993,IF(J993=3,VLOOKUP(K993,RPM!$K$2:$N$62,3,FALSE)-F993-E993-D993)))</f>
        <v>529.75118105255456</v>
      </c>
      <c r="H993" s="2">
        <f>IF(J993=1,Specification!$I$14,IF(J993=2,Specification!$I$15,IF(J993=3,Specification!$I$16)))</f>
        <v>578.8367922628039</v>
      </c>
      <c r="I993">
        <v>0</v>
      </c>
      <c r="J993">
        <v>3</v>
      </c>
      <c r="K993">
        <f>IF(J993=1,VLOOKUP(B993,RPM!$F$2:$H$62,3,TRUE),IF(J993=2,VLOOKUP(B993,RPM!$I$2:$K$62,3,TRUE),IF(J993=3,VLOOKUP(B993,RPM!$L$2:$N$62,3,TRUE))))</f>
        <v>4200</v>
      </c>
      <c r="L993">
        <f t="shared" si="143"/>
        <v>91.700154569575446</v>
      </c>
      <c r="M993">
        <f t="shared" si="144"/>
        <v>0</v>
      </c>
      <c r="N993">
        <f>VLOOKUP(K993,RPM!$A$2:$D$62,4,FALSE)</f>
        <v>18.835642857142858</v>
      </c>
      <c r="O993">
        <f>VLOOKUP(K993,RPM!$A$2:$D$62,3,FALSE)</f>
        <v>11.1</v>
      </c>
      <c r="P993">
        <f t="shared" si="145"/>
        <v>14.045738878571429</v>
      </c>
      <c r="Q993" cm="1">
        <f t="array" ref="Q993">_xlfn.XLOOKUP(O993,BSFC!$A$2:$A$24,_xlfn.XLOOKUP(K993,BSFC!$B$2:$O$2,BSFC!$B$2:$O$24,,-1),,-1)</f>
        <v>340</v>
      </c>
      <c r="R993">
        <f t="shared" si="146"/>
        <v>1.3265420051984127</v>
      </c>
      <c r="S993">
        <f t="shared" si="148"/>
        <v>2.9092058376105768E-4</v>
      </c>
      <c r="T993">
        <f t="shared" si="149"/>
        <v>9.8912998478759617E-2</v>
      </c>
      <c r="U993">
        <f t="shared" si="150"/>
        <v>129.6948445274675</v>
      </c>
    </row>
    <row r="994" spans="1:21">
      <c r="A994">
        <f t="shared" si="147"/>
        <v>993</v>
      </c>
      <c r="B994">
        <f t="shared" si="142"/>
        <v>13.411199999999999</v>
      </c>
      <c r="C994">
        <f>Specification!$G$29</f>
        <v>164.943378</v>
      </c>
      <c r="D994">
        <f>0.5*Specification!$K$4*Track!B994^2*Specification!$K$3*Specification!$K$2</f>
        <v>93.159842569492653</v>
      </c>
      <c r="E994">
        <v>0</v>
      </c>
      <c r="F994">
        <f>Specification!$C$23*9.81*SIN((E994*PI()/180))</f>
        <v>0</v>
      </c>
      <c r="G994" s="2">
        <f>IF(J994=1,VLOOKUP(K994,RPM!$E$2:$H$62,3,FALSE)-F994-E994-D994,IF(J994=2,VLOOKUP(K994,RPM!$H$2:$K$62,3,FALSE)-F994-E994-D994,IF(J994=3,VLOOKUP(K994,RPM!$K$2:$N$62,3,FALSE)-F994-E994-D994)))</f>
        <v>529.75118105255456</v>
      </c>
      <c r="H994" s="2">
        <f>IF(J994=1,Specification!$I$14,IF(J994=2,Specification!$I$15,IF(J994=3,Specification!$I$16)))</f>
        <v>578.8367922628039</v>
      </c>
      <c r="I994">
        <v>0</v>
      </c>
      <c r="J994">
        <v>3</v>
      </c>
      <c r="K994">
        <f>IF(J994=1,VLOOKUP(B994,RPM!$F$2:$H$62,3,TRUE),IF(J994=2,VLOOKUP(B994,RPM!$I$2:$K$62,3,TRUE),IF(J994=3,VLOOKUP(B994,RPM!$L$2:$N$62,3,TRUE))))</f>
        <v>4200</v>
      </c>
      <c r="L994">
        <f t="shared" si="143"/>
        <v>91.774719112643922</v>
      </c>
      <c r="M994">
        <f t="shared" si="144"/>
        <v>0</v>
      </c>
      <c r="N994">
        <f>VLOOKUP(K994,RPM!$A$2:$D$62,4,FALSE)</f>
        <v>18.835642857142858</v>
      </c>
      <c r="O994">
        <f>VLOOKUP(K994,RPM!$A$2:$D$62,3,FALSE)</f>
        <v>11.1</v>
      </c>
      <c r="P994">
        <f t="shared" si="145"/>
        <v>14.045738878571429</v>
      </c>
      <c r="Q994" cm="1">
        <f t="array" ref="Q994">_xlfn.XLOOKUP(O994,BSFC!$A$2:$A$24,_xlfn.XLOOKUP(K994,BSFC!$B$2:$O$2,BSFC!$B$2:$O$24,,-1),,-1)</f>
        <v>340</v>
      </c>
      <c r="R994">
        <f t="shared" si="146"/>
        <v>1.3265420051984127</v>
      </c>
      <c r="S994">
        <f t="shared" si="148"/>
        <v>2.9092058376105768E-4</v>
      </c>
      <c r="T994">
        <f t="shared" si="149"/>
        <v>9.8912998478759617E-2</v>
      </c>
      <c r="U994">
        <f t="shared" si="150"/>
        <v>129.79375752594626</v>
      </c>
    </row>
    <row r="995" spans="1:21">
      <c r="A995">
        <f t="shared" si="147"/>
        <v>994</v>
      </c>
      <c r="B995">
        <f t="shared" si="142"/>
        <v>13.411199999999999</v>
      </c>
      <c r="C995">
        <f>Specification!$G$29</f>
        <v>164.943378</v>
      </c>
      <c r="D995">
        <f>0.5*Specification!$K$4*Track!B995^2*Specification!$K$3*Specification!$K$2</f>
        <v>93.159842569492653</v>
      </c>
      <c r="E995">
        <v>0</v>
      </c>
      <c r="F995">
        <f>Specification!$C$23*9.81*SIN((E995*PI()/180))</f>
        <v>0</v>
      </c>
      <c r="G995" s="2">
        <f>IF(J995=1,VLOOKUP(K995,RPM!$E$2:$H$62,3,FALSE)-F995-E995-D995,IF(J995=2,VLOOKUP(K995,RPM!$H$2:$K$62,3,FALSE)-F995-E995-D995,IF(J995=3,VLOOKUP(K995,RPM!$K$2:$N$62,3,FALSE)-F995-E995-D995)))</f>
        <v>529.75118105255456</v>
      </c>
      <c r="H995" s="2">
        <f>IF(J995=1,Specification!$I$14,IF(J995=2,Specification!$I$15,IF(J995=3,Specification!$I$16)))</f>
        <v>578.8367922628039</v>
      </c>
      <c r="I995">
        <v>0</v>
      </c>
      <c r="J995">
        <v>3</v>
      </c>
      <c r="K995">
        <f>IF(J995=1,VLOOKUP(B995,RPM!$F$2:$H$62,3,TRUE),IF(J995=2,VLOOKUP(B995,RPM!$I$2:$K$62,3,TRUE),IF(J995=3,VLOOKUP(B995,RPM!$L$2:$N$62,3,TRUE))))</f>
        <v>4200</v>
      </c>
      <c r="L995">
        <f t="shared" si="143"/>
        <v>91.849283655712398</v>
      </c>
      <c r="M995">
        <f t="shared" si="144"/>
        <v>0</v>
      </c>
      <c r="N995">
        <f>VLOOKUP(K995,RPM!$A$2:$D$62,4,FALSE)</f>
        <v>18.835642857142858</v>
      </c>
      <c r="O995">
        <f>VLOOKUP(K995,RPM!$A$2:$D$62,3,FALSE)</f>
        <v>11.1</v>
      </c>
      <c r="P995">
        <f t="shared" si="145"/>
        <v>14.045738878571429</v>
      </c>
      <c r="Q995" cm="1">
        <f t="array" ref="Q995">_xlfn.XLOOKUP(O995,BSFC!$A$2:$A$24,_xlfn.XLOOKUP(K995,BSFC!$B$2:$O$2,BSFC!$B$2:$O$24,,-1),,-1)</f>
        <v>340</v>
      </c>
      <c r="R995">
        <f t="shared" si="146"/>
        <v>1.3265420051984127</v>
      </c>
      <c r="S995">
        <f t="shared" si="148"/>
        <v>2.9092058376105768E-4</v>
      </c>
      <c r="T995">
        <f t="shared" si="149"/>
        <v>9.8912998478759617E-2</v>
      </c>
      <c r="U995">
        <f t="shared" si="150"/>
        <v>129.89267052442503</v>
      </c>
    </row>
    <row r="996" spans="1:21">
      <c r="A996">
        <f t="shared" si="147"/>
        <v>995</v>
      </c>
      <c r="B996">
        <f t="shared" si="142"/>
        <v>13.411199999999999</v>
      </c>
      <c r="C996">
        <f>Specification!$G$29</f>
        <v>164.943378</v>
      </c>
      <c r="D996">
        <f>0.5*Specification!$K$4*Track!B996^2*Specification!$K$3*Specification!$K$2</f>
        <v>93.159842569492653</v>
      </c>
      <c r="E996">
        <v>0</v>
      </c>
      <c r="F996">
        <f>Specification!$C$23*9.81*SIN((E996*PI()/180))</f>
        <v>0</v>
      </c>
      <c r="G996" s="2">
        <f>IF(J996=1,VLOOKUP(K996,RPM!$E$2:$H$62,3,FALSE)-F996-E996-D996,IF(J996=2,VLOOKUP(K996,RPM!$H$2:$K$62,3,FALSE)-F996-E996-D996,IF(J996=3,VLOOKUP(K996,RPM!$K$2:$N$62,3,FALSE)-F996-E996-D996)))</f>
        <v>529.75118105255456</v>
      </c>
      <c r="H996" s="2">
        <f>IF(J996=1,Specification!$I$14,IF(J996=2,Specification!$I$15,IF(J996=3,Specification!$I$16)))</f>
        <v>578.8367922628039</v>
      </c>
      <c r="I996">
        <v>0</v>
      </c>
      <c r="J996">
        <v>3</v>
      </c>
      <c r="K996">
        <f>IF(J996=1,VLOOKUP(B996,RPM!$F$2:$H$62,3,TRUE),IF(J996=2,VLOOKUP(B996,RPM!$I$2:$K$62,3,TRUE),IF(J996=3,VLOOKUP(B996,RPM!$L$2:$N$62,3,TRUE))))</f>
        <v>4200</v>
      </c>
      <c r="L996">
        <f t="shared" si="143"/>
        <v>91.923848198780874</v>
      </c>
      <c r="M996">
        <f t="shared" si="144"/>
        <v>0</v>
      </c>
      <c r="N996">
        <f>VLOOKUP(K996,RPM!$A$2:$D$62,4,FALSE)</f>
        <v>18.835642857142858</v>
      </c>
      <c r="O996">
        <f>VLOOKUP(K996,RPM!$A$2:$D$62,3,FALSE)</f>
        <v>11.1</v>
      </c>
      <c r="P996">
        <f t="shared" si="145"/>
        <v>14.045738878571429</v>
      </c>
      <c r="Q996" cm="1">
        <f t="array" ref="Q996">_xlfn.XLOOKUP(O996,BSFC!$A$2:$A$24,_xlfn.XLOOKUP(K996,BSFC!$B$2:$O$2,BSFC!$B$2:$O$24,,-1),,-1)</f>
        <v>340</v>
      </c>
      <c r="R996">
        <f t="shared" si="146"/>
        <v>1.3265420051984127</v>
      </c>
      <c r="S996">
        <f t="shared" si="148"/>
        <v>2.9092058376105768E-4</v>
      </c>
      <c r="T996">
        <f t="shared" si="149"/>
        <v>9.8912998478759617E-2</v>
      </c>
      <c r="U996">
        <f t="shared" si="150"/>
        <v>129.9915835229038</v>
      </c>
    </row>
    <row r="997" spans="1:21">
      <c r="A997">
        <f t="shared" si="147"/>
        <v>996</v>
      </c>
      <c r="B997">
        <f t="shared" si="142"/>
        <v>13.411199999999999</v>
      </c>
      <c r="C997">
        <f>Specification!$G$29</f>
        <v>164.943378</v>
      </c>
      <c r="D997">
        <f>0.5*Specification!$K$4*Track!B997^2*Specification!$K$3*Specification!$K$2</f>
        <v>93.159842569492653</v>
      </c>
      <c r="E997">
        <v>0</v>
      </c>
      <c r="F997">
        <f>Specification!$C$23*9.81*SIN((E997*PI()/180))</f>
        <v>0</v>
      </c>
      <c r="G997" s="2">
        <f>IF(J997=1,VLOOKUP(K997,RPM!$E$2:$H$62,3,FALSE)-F997-E997-D997,IF(J997=2,VLOOKUP(K997,RPM!$H$2:$K$62,3,FALSE)-F997-E997-D997,IF(J997=3,VLOOKUP(K997,RPM!$K$2:$N$62,3,FALSE)-F997-E997-D997)))</f>
        <v>529.75118105255456</v>
      </c>
      <c r="H997" s="2">
        <f>IF(J997=1,Specification!$I$14,IF(J997=2,Specification!$I$15,IF(J997=3,Specification!$I$16)))</f>
        <v>578.8367922628039</v>
      </c>
      <c r="I997">
        <v>0</v>
      </c>
      <c r="J997">
        <v>3</v>
      </c>
      <c r="K997">
        <f>IF(J997=1,VLOOKUP(B997,RPM!$F$2:$H$62,3,TRUE),IF(J997=2,VLOOKUP(B997,RPM!$I$2:$K$62,3,TRUE),IF(J997=3,VLOOKUP(B997,RPM!$L$2:$N$62,3,TRUE))))</f>
        <v>4200</v>
      </c>
      <c r="L997">
        <f t="shared" si="143"/>
        <v>91.99841274184935</v>
      </c>
      <c r="M997">
        <f t="shared" si="144"/>
        <v>0</v>
      </c>
      <c r="N997">
        <f>VLOOKUP(K997,RPM!$A$2:$D$62,4,FALSE)</f>
        <v>18.835642857142858</v>
      </c>
      <c r="O997">
        <f>VLOOKUP(K997,RPM!$A$2:$D$62,3,FALSE)</f>
        <v>11.1</v>
      </c>
      <c r="P997">
        <f t="shared" si="145"/>
        <v>14.045738878571429</v>
      </c>
      <c r="Q997" cm="1">
        <f t="array" ref="Q997">_xlfn.XLOOKUP(O997,BSFC!$A$2:$A$24,_xlfn.XLOOKUP(K997,BSFC!$B$2:$O$2,BSFC!$B$2:$O$24,,-1),,-1)</f>
        <v>340</v>
      </c>
      <c r="R997">
        <f t="shared" si="146"/>
        <v>1.3265420051984127</v>
      </c>
      <c r="S997">
        <f t="shared" si="148"/>
        <v>2.9092058376105768E-4</v>
      </c>
      <c r="T997">
        <f t="shared" si="149"/>
        <v>9.8912998478759617E-2</v>
      </c>
      <c r="U997">
        <f t="shared" si="150"/>
        <v>130.09049652138256</v>
      </c>
    </row>
    <row r="998" spans="1:21">
      <c r="A998">
        <f t="shared" si="147"/>
        <v>997</v>
      </c>
      <c r="B998">
        <f t="shared" si="142"/>
        <v>13.411199999999999</v>
      </c>
      <c r="C998">
        <f>Specification!$G$29</f>
        <v>164.943378</v>
      </c>
      <c r="D998">
        <f>0.5*Specification!$K$4*Track!B998^2*Specification!$K$3*Specification!$K$2</f>
        <v>93.159842569492653</v>
      </c>
      <c r="E998">
        <v>0</v>
      </c>
      <c r="F998">
        <f>Specification!$C$23*9.81*SIN((E998*PI()/180))</f>
        <v>0</v>
      </c>
      <c r="G998" s="2">
        <f>IF(J998=1,VLOOKUP(K998,RPM!$E$2:$H$62,3,FALSE)-F998-E998-D998,IF(J998=2,VLOOKUP(K998,RPM!$H$2:$K$62,3,FALSE)-F998-E998-D998,IF(J998=3,VLOOKUP(K998,RPM!$K$2:$N$62,3,FALSE)-F998-E998-D998)))</f>
        <v>529.75118105255456</v>
      </c>
      <c r="H998" s="2">
        <f>IF(J998=1,Specification!$I$14,IF(J998=2,Specification!$I$15,IF(J998=3,Specification!$I$16)))</f>
        <v>578.8367922628039</v>
      </c>
      <c r="I998">
        <v>0</v>
      </c>
      <c r="J998">
        <v>3</v>
      </c>
      <c r="K998">
        <f>IF(J998=1,VLOOKUP(B998,RPM!$F$2:$H$62,3,TRUE),IF(J998=2,VLOOKUP(B998,RPM!$I$2:$K$62,3,TRUE),IF(J998=3,VLOOKUP(B998,RPM!$L$2:$N$62,3,TRUE))))</f>
        <v>4200</v>
      </c>
      <c r="L998">
        <f t="shared" si="143"/>
        <v>92.072977284917826</v>
      </c>
      <c r="M998">
        <f t="shared" si="144"/>
        <v>0</v>
      </c>
      <c r="N998">
        <f>VLOOKUP(K998,RPM!$A$2:$D$62,4,FALSE)</f>
        <v>18.835642857142858</v>
      </c>
      <c r="O998">
        <f>VLOOKUP(K998,RPM!$A$2:$D$62,3,FALSE)</f>
        <v>11.1</v>
      </c>
      <c r="P998">
        <f t="shared" si="145"/>
        <v>14.045738878571429</v>
      </c>
      <c r="Q998" cm="1">
        <f t="array" ref="Q998">_xlfn.XLOOKUP(O998,BSFC!$A$2:$A$24,_xlfn.XLOOKUP(K998,BSFC!$B$2:$O$2,BSFC!$B$2:$O$24,,-1),,-1)</f>
        <v>340</v>
      </c>
      <c r="R998">
        <f t="shared" si="146"/>
        <v>1.3265420051984127</v>
      </c>
      <c r="S998">
        <f t="shared" si="148"/>
        <v>2.9092058376105768E-4</v>
      </c>
      <c r="T998">
        <f t="shared" si="149"/>
        <v>9.8912998478759617E-2</v>
      </c>
      <c r="U998">
        <f t="shared" si="150"/>
        <v>130.18940951986133</v>
      </c>
    </row>
    <row r="999" spans="1:21">
      <c r="A999">
        <f t="shared" si="147"/>
        <v>998</v>
      </c>
      <c r="B999">
        <f t="shared" si="142"/>
        <v>13.411199999999999</v>
      </c>
      <c r="C999">
        <f>Specification!$G$29</f>
        <v>164.943378</v>
      </c>
      <c r="D999">
        <f>0.5*Specification!$K$4*Track!B999^2*Specification!$K$3*Specification!$K$2</f>
        <v>93.159842569492653</v>
      </c>
      <c r="E999">
        <v>1</v>
      </c>
      <c r="F999">
        <f>Specification!$C$23*9.81*SIN((E999*PI()/180))</f>
        <v>95.955295733149597</v>
      </c>
      <c r="G999" s="2">
        <f>IF(J999=1,VLOOKUP(K999,RPM!$E$2:$H$62,3,FALSE)-F999-E999-D999,IF(J999=2,VLOOKUP(K999,RPM!$H$2:$K$62,3,FALSE)-F999-E999-D999,IF(J999=3,VLOOKUP(K999,RPM!$K$2:$N$62,3,FALSE)-F999-E999-D999)))</f>
        <v>432.79588531940499</v>
      </c>
      <c r="H999" s="2">
        <f>IF(J999=1,Specification!$I$14,IF(J999=2,Specification!$I$15,IF(J999=3,Specification!$I$16)))</f>
        <v>578.8367922628039</v>
      </c>
      <c r="I999">
        <v>0</v>
      </c>
      <c r="J999">
        <v>3</v>
      </c>
      <c r="K999">
        <f>IF(J999=1,VLOOKUP(B999,RPM!$F$2:$H$62,3,TRUE),IF(J999=2,VLOOKUP(B999,RPM!$I$2:$K$62,3,TRUE),IF(J999=3,VLOOKUP(B999,RPM!$L$2:$N$62,3,TRUE))))</f>
        <v>4200</v>
      </c>
      <c r="L999">
        <f t="shared" si="143"/>
        <v>92.147541827986302</v>
      </c>
      <c r="M999">
        <f t="shared" si="144"/>
        <v>1.7455064928217585E-2</v>
      </c>
      <c r="N999">
        <f>VLOOKUP(K999,RPM!$A$2:$D$62,4,FALSE)</f>
        <v>18.835642857142858</v>
      </c>
      <c r="O999">
        <f>VLOOKUP(K999,RPM!$A$2:$D$62,3,FALSE)</f>
        <v>11.1</v>
      </c>
      <c r="P999">
        <f t="shared" si="145"/>
        <v>14.045738878571429</v>
      </c>
      <c r="Q999" cm="1">
        <f t="array" ref="Q999">_xlfn.XLOOKUP(O999,BSFC!$A$2:$A$24,_xlfn.XLOOKUP(K999,BSFC!$B$2:$O$2,BSFC!$B$2:$O$24,,-1),,-1)</f>
        <v>340</v>
      </c>
      <c r="R999">
        <f t="shared" si="146"/>
        <v>1.3265420051984127</v>
      </c>
      <c r="S999">
        <f t="shared" si="148"/>
        <v>2.9092058376105768E-4</v>
      </c>
      <c r="T999">
        <f t="shared" si="149"/>
        <v>9.8912998478759617E-2</v>
      </c>
      <c r="U999">
        <f t="shared" si="150"/>
        <v>130.2883225183401</v>
      </c>
    </row>
    <row r="1000" spans="1:21">
      <c r="A1000">
        <f t="shared" si="147"/>
        <v>999</v>
      </c>
      <c r="B1000">
        <f t="shared" si="142"/>
        <v>13.411199999999999</v>
      </c>
      <c r="C1000">
        <f>Specification!$G$29</f>
        <v>164.943378</v>
      </c>
      <c r="D1000">
        <f>0.5*Specification!$K$4*Track!B1000^2*Specification!$K$3*Specification!$K$2</f>
        <v>93.159842569492653</v>
      </c>
      <c r="E1000">
        <v>2</v>
      </c>
      <c r="F1000">
        <f>Specification!$C$23*9.81*SIN((E1000*PI()/180))</f>
        <v>191.88136255367905</v>
      </c>
      <c r="G1000" s="2">
        <f>IF(J1000=1,VLOOKUP(K1000,RPM!$E$2:$H$62,3,FALSE)-F1000-E1000-D1000,IF(J1000=2,VLOOKUP(K1000,RPM!$H$2:$K$62,3,FALSE)-F1000-E1000-D1000,IF(J1000=3,VLOOKUP(K1000,RPM!$K$2:$N$62,3,FALSE)-F1000-E1000-D1000)))</f>
        <v>335.86981849887547</v>
      </c>
      <c r="H1000" s="2">
        <f>IF(J1000=1,Specification!$I$14,IF(J1000=2,Specification!$I$15,IF(J1000=3,Specification!$I$16)))</f>
        <v>578.8367922628039</v>
      </c>
      <c r="I1000">
        <v>0</v>
      </c>
      <c r="J1000">
        <v>3</v>
      </c>
      <c r="K1000">
        <f>IF(J1000=1,VLOOKUP(B1000,RPM!$F$2:$H$62,3,TRUE),IF(J1000=2,VLOOKUP(B1000,RPM!$I$2:$K$62,3,TRUE),IF(J1000=3,VLOOKUP(B1000,RPM!$L$2:$N$62,3,TRUE))))</f>
        <v>4200</v>
      </c>
      <c r="L1000">
        <f t="shared" si="143"/>
        <v>92.222106371054778</v>
      </c>
      <c r="M1000">
        <f t="shared" si="144"/>
        <v>5.2375834419965316E-2</v>
      </c>
      <c r="N1000">
        <f>VLOOKUP(K1000,RPM!$A$2:$D$62,4,FALSE)</f>
        <v>18.835642857142858</v>
      </c>
      <c r="O1000">
        <f>VLOOKUP(K1000,RPM!$A$2:$D$62,3,FALSE)</f>
        <v>11.1</v>
      </c>
      <c r="P1000">
        <f t="shared" si="145"/>
        <v>14.045738878571429</v>
      </c>
      <c r="Q1000" cm="1">
        <f t="array" ref="Q1000">_xlfn.XLOOKUP(O1000,BSFC!$A$2:$A$24,_xlfn.XLOOKUP(K1000,BSFC!$B$2:$O$2,BSFC!$B$2:$O$24,,-1),,-1)</f>
        <v>340</v>
      </c>
      <c r="R1000">
        <f t="shared" si="146"/>
        <v>1.3265420051984127</v>
      </c>
      <c r="S1000">
        <f t="shared" si="148"/>
        <v>2.9092058376105768E-4</v>
      </c>
      <c r="T1000">
        <f t="shared" si="149"/>
        <v>9.8912998478759617E-2</v>
      </c>
      <c r="U1000">
        <f t="shared" si="150"/>
        <v>130.38723551681886</v>
      </c>
    </row>
    <row r="1001" spans="1:21">
      <c r="A1001">
        <f t="shared" si="147"/>
        <v>1000</v>
      </c>
      <c r="B1001">
        <f t="shared" si="142"/>
        <v>13.411199999999999</v>
      </c>
      <c r="C1001">
        <f>Specification!$G$29</f>
        <v>164.943378</v>
      </c>
      <c r="D1001">
        <f>0.5*Specification!$K$4*Track!B1001^2*Specification!$K$3*Specification!$K$2</f>
        <v>93.159842569492653</v>
      </c>
      <c r="E1001">
        <v>3</v>
      </c>
      <c r="F1001">
        <f>Specification!$C$23*9.81*SIN((E1001*PI()/180))</f>
        <v>287.74898045237813</v>
      </c>
      <c r="G1001" s="2">
        <f>IF(J1001=1,VLOOKUP(K1001,RPM!$E$2:$H$62,3,FALSE)-F1001-E1001-D1001,IF(J1001=2,VLOOKUP(K1001,RPM!$H$2:$K$62,3,FALSE)-F1001-E1001-D1001,IF(J1001=3,VLOOKUP(K1001,RPM!$K$2:$N$62,3,FALSE)-F1001-E1001-D1001)))</f>
        <v>239.00220060017642</v>
      </c>
      <c r="H1001" s="2">
        <f>IF(J1001=1,Specification!$I$14,IF(J1001=2,Specification!$I$15,IF(J1001=3,Specification!$I$16)))</f>
        <v>578.8367922628039</v>
      </c>
      <c r="I1001">
        <v>0</v>
      </c>
      <c r="J1001">
        <v>3</v>
      </c>
      <c r="K1001">
        <f>IF(J1001=1,VLOOKUP(B1001,RPM!$F$2:$H$62,3,TRUE),IF(J1001=2,VLOOKUP(B1001,RPM!$I$2:$K$62,3,TRUE),IF(J1001=3,VLOOKUP(B1001,RPM!$L$2:$N$62,3,TRUE))))</f>
        <v>4200</v>
      </c>
      <c r="L1001">
        <f t="shared" si="143"/>
        <v>92.296670914123254</v>
      </c>
      <c r="M1001">
        <f t="shared" si="144"/>
        <v>0.10478361370300651</v>
      </c>
      <c r="N1001">
        <f>VLOOKUP(K1001,RPM!$A$2:$D$62,4,FALSE)</f>
        <v>18.835642857142858</v>
      </c>
      <c r="O1001">
        <f>VLOOKUP(K1001,RPM!$A$2:$D$62,3,FALSE)</f>
        <v>11.1</v>
      </c>
      <c r="P1001">
        <f t="shared" si="145"/>
        <v>14.045738878571429</v>
      </c>
      <c r="Q1001" cm="1">
        <f t="array" ref="Q1001">_xlfn.XLOOKUP(O1001,BSFC!$A$2:$A$24,_xlfn.XLOOKUP(K1001,BSFC!$B$2:$O$2,BSFC!$B$2:$O$24,,-1),,-1)</f>
        <v>340</v>
      </c>
      <c r="R1001">
        <f t="shared" si="146"/>
        <v>1.3265420051984127</v>
      </c>
      <c r="S1001">
        <f t="shared" si="148"/>
        <v>2.9092058376105768E-4</v>
      </c>
      <c r="T1001">
        <f t="shared" si="149"/>
        <v>9.8912998478759617E-2</v>
      </c>
      <c r="U1001">
        <f t="shared" si="150"/>
        <v>130.48614851529763</v>
      </c>
    </row>
    <row r="1002" spans="1:21">
      <c r="A1002">
        <f t="shared" si="147"/>
        <v>1001</v>
      </c>
      <c r="B1002">
        <f t="shared" si="142"/>
        <v>13.411199999999999</v>
      </c>
      <c r="C1002">
        <f>Specification!$G$29</f>
        <v>164.943378</v>
      </c>
      <c r="D1002">
        <f>0.5*Specification!$K$4*Track!B1002^2*Specification!$K$3*Specification!$K$2</f>
        <v>93.159842569492653</v>
      </c>
      <c r="E1002">
        <v>4</v>
      </c>
      <c r="F1002">
        <f>Specification!$C$23*9.81*SIN((E1002*PI()/180))</f>
        <v>383.52894722414453</v>
      </c>
      <c r="G1002" s="2">
        <f>IF(J1002=1,VLOOKUP(K1002,RPM!$E$2:$H$62,3,FALSE)-F1002-E1002-D1002,IF(J1002=2,VLOOKUP(K1002,RPM!$H$2:$K$62,3,FALSE)-F1002-E1002-D1002,IF(J1002=3,VLOOKUP(K1002,RPM!$K$2:$N$62,3,FALSE)-F1002-E1002-D1002)))</f>
        <v>142.22223382841003</v>
      </c>
      <c r="H1002" s="2">
        <f>IF(J1002=1,Specification!$I$14,IF(J1002=2,Specification!$I$15,IF(J1002=3,Specification!$I$16)))</f>
        <v>578.8367922628039</v>
      </c>
      <c r="I1002">
        <v>0</v>
      </c>
      <c r="J1002">
        <v>3</v>
      </c>
      <c r="K1002">
        <f>IF(J1002=1,VLOOKUP(B1002,RPM!$F$2:$H$62,3,TRUE),IF(J1002=2,VLOOKUP(B1002,RPM!$I$2:$K$62,3,TRUE),IF(J1002=3,VLOOKUP(B1002,RPM!$L$2:$N$62,3,TRUE))))</f>
        <v>4200</v>
      </c>
      <c r="L1002">
        <f t="shared" si="143"/>
        <v>92.37123545719173</v>
      </c>
      <c r="M1002">
        <f t="shared" si="144"/>
        <v>0.17471042564651693</v>
      </c>
      <c r="N1002">
        <f>VLOOKUP(K1002,RPM!$A$2:$D$62,4,FALSE)</f>
        <v>18.835642857142858</v>
      </c>
      <c r="O1002">
        <f>VLOOKUP(K1002,RPM!$A$2:$D$62,3,FALSE)</f>
        <v>11.1</v>
      </c>
      <c r="P1002">
        <f t="shared" si="145"/>
        <v>14.045738878571429</v>
      </c>
      <c r="Q1002" cm="1">
        <f t="array" ref="Q1002">_xlfn.XLOOKUP(O1002,BSFC!$A$2:$A$24,_xlfn.XLOOKUP(K1002,BSFC!$B$2:$O$2,BSFC!$B$2:$O$24,,-1),,-1)</f>
        <v>340</v>
      </c>
      <c r="R1002">
        <f t="shared" si="146"/>
        <v>1.3265420051984127</v>
      </c>
      <c r="S1002">
        <f t="shared" si="148"/>
        <v>2.9092058376105768E-4</v>
      </c>
      <c r="T1002">
        <f t="shared" si="149"/>
        <v>9.8912998478759617E-2</v>
      </c>
      <c r="U1002">
        <f t="shared" si="150"/>
        <v>130.5850615137764</v>
      </c>
    </row>
    <row r="1003" spans="1:21">
      <c r="A1003">
        <f t="shared" si="147"/>
        <v>1002</v>
      </c>
      <c r="B1003">
        <f t="shared" si="142"/>
        <v>13.411199999999999</v>
      </c>
      <c r="C1003">
        <f>Specification!$G$29</f>
        <v>164.943378</v>
      </c>
      <c r="D1003">
        <f>0.5*Specification!$K$4*Track!B1003^2*Specification!$K$3*Specification!$K$2</f>
        <v>93.159842569492653</v>
      </c>
      <c r="E1003">
        <v>5</v>
      </c>
      <c r="F1003">
        <f>Specification!$C$23*9.81*SIN((E1003*PI()/180))</f>
        <v>479.192087363258</v>
      </c>
      <c r="G1003" s="2">
        <f>IF(J1003=1,VLOOKUP(K1003,RPM!$E$2:$H$62,3,FALSE)-F1003-E1003-D1003,IF(J1003=2,VLOOKUP(K1003,RPM!$H$2:$K$62,3,FALSE)-F1003-E1003-D1003,IF(J1003=3,VLOOKUP(K1003,RPM!$K$2:$N$62,3,FALSE)-F1003-E1003-D1003)))</f>
        <v>45.559093689296546</v>
      </c>
      <c r="H1003" s="2">
        <f>IF(J1003=1,Specification!$I$14,IF(J1003=2,Specification!$I$15,IF(J1003=3,Specification!$I$16)))</f>
        <v>578.8367922628039</v>
      </c>
      <c r="I1003">
        <f t="shared" ref="I1003:I1030" si="151">G1003/H1003</f>
        <v>7.8708012860059823E-2</v>
      </c>
      <c r="J1003">
        <v>3</v>
      </c>
      <c r="K1003">
        <f>IF(J1003=1,VLOOKUP(B1003,RPM!$F$2:$H$62,3,TRUE),IF(J1003=2,VLOOKUP(B1003,RPM!$I$2:$K$62,3,TRUE),IF(J1003=3,VLOOKUP(B1003,RPM!$L$2:$N$62,3,TRUE))))</f>
        <v>4200</v>
      </c>
      <c r="L1003">
        <f t="shared" si="143"/>
        <v>92.37123545719173</v>
      </c>
      <c r="M1003">
        <f t="shared" si="144"/>
        <v>0.26219908917244095</v>
      </c>
      <c r="N1003">
        <f>VLOOKUP(K1003,RPM!$A$2:$D$62,4,FALSE)</f>
        <v>18.835642857142858</v>
      </c>
      <c r="O1003">
        <f>VLOOKUP(K1003,RPM!$A$2:$D$62,3,FALSE)</f>
        <v>11.1</v>
      </c>
      <c r="P1003">
        <f t="shared" si="145"/>
        <v>14.045738878571429</v>
      </c>
      <c r="Q1003" cm="1">
        <f t="array" ref="Q1003">_xlfn.XLOOKUP(O1003,BSFC!$A$2:$A$24,_xlfn.XLOOKUP(K1003,BSFC!$B$2:$O$2,BSFC!$B$2:$O$24,,-1),,-1)</f>
        <v>340</v>
      </c>
      <c r="R1003">
        <f t="shared" si="146"/>
        <v>1.3265420051984127</v>
      </c>
      <c r="S1003">
        <f t="shared" si="148"/>
        <v>0</v>
      </c>
      <c r="T1003">
        <f t="shared" si="149"/>
        <v>0</v>
      </c>
      <c r="U1003">
        <f t="shared" si="150"/>
        <v>130.5850615137764</v>
      </c>
    </row>
    <row r="1004" spans="1:21">
      <c r="A1004">
        <f t="shared" si="147"/>
        <v>1003</v>
      </c>
      <c r="B1004">
        <f t="shared" si="142"/>
        <v>13.411199999999999</v>
      </c>
      <c r="C1004">
        <f>Specification!$G$29</f>
        <v>164.943378</v>
      </c>
      <c r="D1004">
        <f>0.5*Specification!$K$4*Track!B1004^2*Specification!$K$3*Specification!$K$2</f>
        <v>93.159842569492653</v>
      </c>
      <c r="E1004">
        <v>6</v>
      </c>
      <c r="F1004">
        <f>Specification!$C$23*9.81*SIN((E1004*PI()/180))</f>
        <v>574.70926095052266</v>
      </c>
      <c r="G1004" s="2">
        <f>IF(J1004=1,VLOOKUP(K1004,RPM!$E$2:$H$62,3,FALSE)-F1004-E1004-D1004,IF(J1004=2,VLOOKUP(K1004,RPM!$H$2:$K$62,3,FALSE)-F1004-E1004-D1004,IF(J1004=3,VLOOKUP(K1004,RPM!$K$2:$N$62,3,FALSE)-F1004-E1004-D1004)))</f>
        <v>-50.958079897968119</v>
      </c>
      <c r="H1004" s="2">
        <f>IF(J1004=1,Specification!$I$14,IF(J1004=2,Specification!$I$15,IF(J1004=3,Specification!$I$16)))</f>
        <v>578.8367922628039</v>
      </c>
      <c r="I1004">
        <f t="shared" si="151"/>
        <v>-8.8035315963177568E-2</v>
      </c>
      <c r="J1004">
        <v>3</v>
      </c>
      <c r="K1004">
        <f>IF(J1004=1,VLOOKUP(B1004,RPM!$F$2:$H$62,3,TRUE),IF(J1004=2,VLOOKUP(B1004,RPM!$I$2:$K$62,3,TRUE),IF(J1004=3,VLOOKUP(B1004,RPM!$L$2:$N$62,3,TRUE))))</f>
        <v>4200</v>
      </c>
      <c r="L1004">
        <f t="shared" si="143"/>
        <v>92.445818257564923</v>
      </c>
      <c r="M1004">
        <f t="shared" si="144"/>
        <v>0.36730332443811742</v>
      </c>
      <c r="N1004">
        <f>VLOOKUP(K1004,RPM!$A$2:$D$62,4,FALSE)</f>
        <v>18.835642857142858</v>
      </c>
      <c r="O1004">
        <f>VLOOKUP(K1004,RPM!$A$2:$D$62,3,FALSE)</f>
        <v>11.1</v>
      </c>
      <c r="P1004">
        <f t="shared" si="145"/>
        <v>14.045738878571429</v>
      </c>
      <c r="Q1004" cm="1">
        <f t="array" ref="Q1004">_xlfn.XLOOKUP(O1004,BSFC!$A$2:$A$24,_xlfn.XLOOKUP(K1004,BSFC!$B$2:$O$2,BSFC!$B$2:$O$24,,-1),,-1)</f>
        <v>340</v>
      </c>
      <c r="R1004">
        <f t="shared" si="146"/>
        <v>1.3265420051984127</v>
      </c>
      <c r="S1004">
        <f t="shared" si="148"/>
        <v>2.9099181635402452E-4</v>
      </c>
      <c r="T1004">
        <f t="shared" si="149"/>
        <v>9.8937217560368343E-2</v>
      </c>
      <c r="U1004">
        <f t="shared" si="150"/>
        <v>130.68399873133677</v>
      </c>
    </row>
    <row r="1005" spans="1:21">
      <c r="A1005">
        <f t="shared" si="147"/>
        <v>1004</v>
      </c>
      <c r="B1005">
        <f t="shared" si="142"/>
        <v>13.404634079603726</v>
      </c>
      <c r="C1005">
        <f>Specification!$G$29</f>
        <v>164.943378</v>
      </c>
      <c r="D1005">
        <f>0.5*Specification!$K$4*Track!B1005^2*Specification!$K$3*Specification!$K$2</f>
        <v>93.068645603407305</v>
      </c>
      <c r="E1005">
        <v>7</v>
      </c>
      <c r="F1005">
        <f>Specification!$C$23*9.81*SIN((E1005*PI()/180))</f>
        <v>670.05137252956831</v>
      </c>
      <c r="G1005" s="2">
        <f>IF(J1005=1,VLOOKUP(K1005,RPM!$E$2:$H$62,3,FALSE)-F1005-E1005-D1005,IF(J1005=2,VLOOKUP(K1005,RPM!$H$2:$K$62,3,FALSE)-F1005-E1005-D1005,IF(J1005=3,VLOOKUP(K1005,RPM!$K$2:$N$62,3,FALSE)-F1005-E1005-D1005)))</f>
        <v>-147.20899451092842</v>
      </c>
      <c r="H1005" s="2">
        <f>IF(J1005=1,Specification!$I$14,IF(J1005=2,Specification!$I$15,IF(J1005=3,Specification!$I$16)))</f>
        <v>578.8367922628039</v>
      </c>
      <c r="I1005">
        <f t="shared" si="151"/>
        <v>-0.25431865506588686</v>
      </c>
      <c r="J1005">
        <v>3</v>
      </c>
      <c r="K1005">
        <f>IF(J1005=1,VLOOKUP(B1005,RPM!$F$2:$H$62,3,TRUE),IF(J1005=2,VLOOKUP(B1005,RPM!$I$2:$K$62,3,TRUE),IF(J1005=3,VLOOKUP(B1005,RPM!$L$2:$N$62,3,TRUE))))</f>
        <v>4200</v>
      </c>
      <c r="L1005">
        <f t="shared" si="143"/>
        <v>92.520472192890622</v>
      </c>
      <c r="M1005">
        <f t="shared" si="144"/>
        <v>0.49008788534102199</v>
      </c>
      <c r="N1005">
        <f>VLOOKUP(K1005,RPM!$A$2:$D$62,4,FALSE)</f>
        <v>18.835642857142858</v>
      </c>
      <c r="O1005">
        <f>VLOOKUP(K1005,RPM!$A$2:$D$62,3,FALSE)</f>
        <v>11.1</v>
      </c>
      <c r="P1005">
        <f t="shared" si="145"/>
        <v>14.045738878571429</v>
      </c>
      <c r="Q1005" cm="1">
        <f t="array" ref="Q1005">_xlfn.XLOOKUP(O1005,BSFC!$A$2:$A$24,_xlfn.XLOOKUP(K1005,BSFC!$B$2:$O$2,BSFC!$B$2:$O$24,,-1),,-1)</f>
        <v>340</v>
      </c>
      <c r="R1005">
        <f t="shared" si="146"/>
        <v>1.3265420051984127</v>
      </c>
      <c r="S1005">
        <f t="shared" si="148"/>
        <v>2.9126935606736947E-4</v>
      </c>
      <c r="T1005">
        <f t="shared" si="149"/>
        <v>9.9031581062905619E-2</v>
      </c>
      <c r="U1005">
        <f t="shared" si="150"/>
        <v>130.78303031239969</v>
      </c>
    </row>
    <row r="1006" spans="1:21">
      <c r="A1006">
        <f t="shared" si="147"/>
        <v>1005</v>
      </c>
      <c r="B1006">
        <f t="shared" si="142"/>
        <v>13.385648191176319</v>
      </c>
      <c r="C1006">
        <f>Specification!$G$29</f>
        <v>164.943378</v>
      </c>
      <c r="D1006">
        <f>0.5*Specification!$K$4*Track!B1006^2*Specification!$K$3*Specification!$K$2</f>
        <v>92.805193493226767</v>
      </c>
      <c r="E1006">
        <v>8</v>
      </c>
      <c r="F1006">
        <f>Specification!$C$23*9.81*SIN((E1006*PI()/180))</f>
        <v>765.1893799696079</v>
      </c>
      <c r="G1006" s="2">
        <f>IF(J1006=1,VLOOKUP(K1006,RPM!$E$2:$H$62,3,FALSE)-F1006-E1006-D1006,IF(J1006=2,VLOOKUP(K1006,RPM!$H$2:$K$62,3,FALSE)-F1006-E1006-D1006,IF(J1006=3,VLOOKUP(K1006,RPM!$K$2:$N$62,3,FALSE)-F1006-E1006-D1006)))</f>
        <v>-243.08354984078747</v>
      </c>
      <c r="H1006" s="2">
        <f>IF(J1006=1,Specification!$I$14,IF(J1006=2,Specification!$I$15,IF(J1006=3,Specification!$I$16)))</f>
        <v>578.8367922628039</v>
      </c>
      <c r="I1006">
        <f t="shared" si="151"/>
        <v>-0.41995179485830353</v>
      </c>
      <c r="J1006">
        <v>3</v>
      </c>
      <c r="K1006">
        <f>IF(J1006=1,VLOOKUP(B1006,RPM!$F$2:$H$62,3,TRUE),IF(J1006=2,VLOOKUP(B1006,RPM!$I$2:$K$62,3,TRUE),IF(J1006=3,VLOOKUP(B1006,RPM!$L$2:$N$62,3,TRUE))))</f>
        <v>4200</v>
      </c>
      <c r="L1006">
        <f t="shared" si="143"/>
        <v>92.595266826716937</v>
      </c>
      <c r="M1006">
        <f t="shared" si="144"/>
        <v>0.63062872004341342</v>
      </c>
      <c r="N1006">
        <f>VLOOKUP(K1006,RPM!$A$2:$D$62,4,FALSE)</f>
        <v>18.835642857142858</v>
      </c>
      <c r="O1006">
        <f>VLOOKUP(K1006,RPM!$A$2:$D$62,3,FALSE)</f>
        <v>11.1</v>
      </c>
      <c r="P1006">
        <f t="shared" si="145"/>
        <v>14.045738878571429</v>
      </c>
      <c r="Q1006" cm="1">
        <f t="array" ref="Q1006">_xlfn.XLOOKUP(O1006,BSFC!$A$2:$A$24,_xlfn.XLOOKUP(K1006,BSFC!$B$2:$O$2,BSFC!$B$2:$O$24,,-1),,-1)</f>
        <v>340</v>
      </c>
      <c r="R1006">
        <f t="shared" si="146"/>
        <v>1.3265420051984127</v>
      </c>
      <c r="S1006">
        <f t="shared" si="148"/>
        <v>2.918183045118843E-4</v>
      </c>
      <c r="T1006">
        <f t="shared" si="149"/>
        <v>9.9218223534040667E-2</v>
      </c>
      <c r="U1006">
        <f t="shared" si="150"/>
        <v>130.88224853593374</v>
      </c>
    </row>
    <row r="1007" spans="1:21">
      <c r="A1007">
        <f t="shared" si="147"/>
        <v>1006</v>
      </c>
      <c r="B1007">
        <f t="shared" si="142"/>
        <v>13.354238050455191</v>
      </c>
      <c r="C1007">
        <f>Specification!$G$29</f>
        <v>164.943378</v>
      </c>
      <c r="D1007">
        <f>0.5*Specification!$K$4*Track!B1007^2*Specification!$K$3*Specification!$K$2</f>
        <v>92.370159789148417</v>
      </c>
      <c r="E1007">
        <v>8</v>
      </c>
      <c r="F1007">
        <f>Specification!$C$23*9.81*SIN((E1007*PI()/180))</f>
        <v>765.1893799696079</v>
      </c>
      <c r="G1007" s="2">
        <f>IF(J1007=1,VLOOKUP(K1007,RPM!$E$2:$H$62,3,FALSE)-F1007-E1007-D1007,IF(J1007=2,VLOOKUP(K1007,RPM!$H$2:$K$62,3,FALSE)-F1007-E1007-D1007,IF(J1007=3,VLOOKUP(K1007,RPM!$K$2:$N$62,3,FALSE)-F1007-E1007-D1007)))</f>
        <v>-242.64851613670913</v>
      </c>
      <c r="H1007" s="2">
        <f>IF(J1007=1,Specification!$I$14,IF(J1007=2,Specification!$I$15,IF(J1007=3,Specification!$I$16)))</f>
        <v>578.8367922628039</v>
      </c>
      <c r="I1007">
        <f t="shared" si="151"/>
        <v>-0.41920022946043428</v>
      </c>
      <c r="J1007">
        <v>3</v>
      </c>
      <c r="K1007">
        <f>IF(J1007=1,VLOOKUP(B1007,RPM!$F$2:$H$62,3,TRUE),IF(J1007=2,VLOOKUP(B1007,RPM!$I$2:$K$62,3,TRUE),IF(J1007=3,VLOOKUP(B1007,RPM!$L$2:$N$62,3,TRUE))))</f>
        <v>4200</v>
      </c>
      <c r="L1007">
        <f t="shared" si="143"/>
        <v>92.670237639682853</v>
      </c>
      <c r="M1007">
        <f t="shared" si="144"/>
        <v>0.77116955474580484</v>
      </c>
      <c r="N1007">
        <f>VLOOKUP(K1007,RPM!$A$2:$D$62,4,FALSE)</f>
        <v>18.835642857142858</v>
      </c>
      <c r="O1007">
        <f>VLOOKUP(K1007,RPM!$A$2:$D$62,3,FALSE)</f>
        <v>11.1</v>
      </c>
      <c r="P1007">
        <f t="shared" si="145"/>
        <v>14.045738878571429</v>
      </c>
      <c r="Q1007" cm="1">
        <f t="array" ref="Q1007">_xlfn.XLOOKUP(O1007,BSFC!$A$2:$A$24,_xlfn.XLOOKUP(K1007,BSFC!$B$2:$O$2,BSFC!$B$2:$O$24,,-1),,-1)</f>
        <v>340</v>
      </c>
      <c r="R1007">
        <f t="shared" si="146"/>
        <v>1.3265420051984127</v>
      </c>
      <c r="S1007">
        <f t="shared" si="148"/>
        <v>2.9250568400929601E-4</v>
      </c>
      <c r="T1007">
        <f t="shared" si="149"/>
        <v>9.945193256316065E-2</v>
      </c>
      <c r="U1007">
        <f t="shared" si="150"/>
        <v>130.98170046849691</v>
      </c>
    </row>
    <row r="1008" spans="1:21">
      <c r="A1008">
        <f t="shared" si="147"/>
        <v>1007</v>
      </c>
      <c r="B1008">
        <f t="shared" si="142"/>
        <v>13.322810268457042</v>
      </c>
      <c r="C1008">
        <f>Specification!$G$29</f>
        <v>164.943378</v>
      </c>
      <c r="D1008">
        <f>0.5*Specification!$K$4*Track!B1008^2*Specification!$K$3*Specification!$K$2</f>
        <v>91.935904641758952</v>
      </c>
      <c r="E1008">
        <v>8</v>
      </c>
      <c r="F1008">
        <f>Specification!$C$23*9.81*SIN((E1008*PI()/180))</f>
        <v>765.1893799696079</v>
      </c>
      <c r="G1008" s="2">
        <f>IF(J1008=1,VLOOKUP(K1008,RPM!$E$2:$H$62,3,FALSE)-F1008-E1008-D1008,IF(J1008=2,VLOOKUP(K1008,RPM!$H$2:$K$62,3,FALSE)-F1008-E1008-D1008,IF(J1008=3,VLOOKUP(K1008,RPM!$K$2:$N$62,3,FALSE)-F1008-E1008-D1008)))</f>
        <v>-242.21426098931965</v>
      </c>
      <c r="H1008" s="2">
        <f>IF(J1008=1,Specification!$I$14,IF(J1008=2,Specification!$I$15,IF(J1008=3,Specification!$I$16)))</f>
        <v>578.8367922628039</v>
      </c>
      <c r="I1008">
        <f t="shared" si="151"/>
        <v>-0.41845000909919589</v>
      </c>
      <c r="J1008">
        <v>3</v>
      </c>
      <c r="K1008">
        <f>IF(J1008=1,VLOOKUP(B1008,RPM!$F$2:$H$62,3,TRUE),IF(J1008=2,VLOOKUP(B1008,RPM!$I$2:$K$62,3,TRUE),IF(J1008=3,VLOOKUP(B1008,RPM!$L$2:$N$62,3,TRUE))))</f>
        <v>4200</v>
      </c>
      <c r="L1008">
        <f t="shared" si="143"/>
        <v>92.745385563992699</v>
      </c>
      <c r="M1008">
        <f t="shared" si="144"/>
        <v>0.91171038944819627</v>
      </c>
      <c r="N1008">
        <f>VLOOKUP(K1008,RPM!$A$2:$D$62,4,FALSE)</f>
        <v>18.835642857142858</v>
      </c>
      <c r="O1008">
        <f>VLOOKUP(K1008,RPM!$A$2:$D$62,3,FALSE)</f>
        <v>11.1</v>
      </c>
      <c r="P1008">
        <f t="shared" si="145"/>
        <v>14.045738878571429</v>
      </c>
      <c r="Q1008" cm="1">
        <f t="array" ref="Q1008">_xlfn.XLOOKUP(O1008,BSFC!$A$2:$A$24,_xlfn.XLOOKUP(K1008,BSFC!$B$2:$O$2,BSFC!$B$2:$O$24,,-1),,-1)</f>
        <v>340</v>
      </c>
      <c r="R1008">
        <f t="shared" si="146"/>
        <v>1.3265420051984127</v>
      </c>
      <c r="S1008">
        <f t="shared" si="148"/>
        <v>2.9319670058965136E-4</v>
      </c>
      <c r="T1008">
        <f t="shared" si="149"/>
        <v>9.9686878200481457E-2</v>
      </c>
      <c r="U1008">
        <f t="shared" si="150"/>
        <v>131.0813873466974</v>
      </c>
    </row>
    <row r="1009" spans="1:21">
      <c r="A1009">
        <f t="shared" si="147"/>
        <v>1008</v>
      </c>
      <c r="B1009">
        <f t="shared" ref="B1009:B1072" si="152">IF(SQRT(B1008^2+2*I1008)&gt;13.4112,13.4112,SQRT(B1008^2+2*I1008))</f>
        <v>13.291364618845803</v>
      </c>
      <c r="C1009">
        <f>Specification!$G$29</f>
        <v>164.943378</v>
      </c>
      <c r="D1009">
        <f>0.5*Specification!$K$4*Track!B1009^2*Specification!$K$3*Specification!$K$2</f>
        <v>91.502426657716867</v>
      </c>
      <c r="E1009">
        <v>8</v>
      </c>
      <c r="F1009">
        <f>Specification!$C$23*9.81*SIN((E1009*PI()/180))</f>
        <v>765.1893799696079</v>
      </c>
      <c r="G1009" s="2">
        <f>IF(J1009=1,VLOOKUP(K1009,RPM!$E$2:$H$62,3,FALSE)-F1009-E1009-D1009,IF(J1009=2,VLOOKUP(K1009,RPM!$H$2:$K$62,3,FALSE)-F1009-E1009-D1009,IF(J1009=3,VLOOKUP(K1009,RPM!$K$2:$N$62,3,FALSE)-F1009-E1009-D1009)))</f>
        <v>-243.83388459928557</v>
      </c>
      <c r="H1009" s="2">
        <f>IF(J1009=1,Specification!$I$14,IF(J1009=2,Specification!$I$15,IF(J1009=3,Specification!$I$16)))</f>
        <v>578.8367922628039</v>
      </c>
      <c r="I1009">
        <f t="shared" si="151"/>
        <v>-0.4212480752062836</v>
      </c>
      <c r="J1009">
        <v>3</v>
      </c>
      <c r="K1009">
        <f>IF(J1009=1,VLOOKUP(B1009,RPM!$F$2:$H$62,3,TRUE),IF(J1009=2,VLOOKUP(B1009,RPM!$I$2:$K$62,3,TRUE),IF(J1009=3,VLOOKUP(B1009,RPM!$L$2:$N$62,3,TRUE))))</f>
        <v>4100</v>
      </c>
      <c r="L1009">
        <f t="shared" ref="L1009:L1072" si="153">IF(I1009=0,ABS(1/B1009)+L1008,ABS((B1010-B1009)/I1009)+L1008)</f>
        <v>92.820712299369887</v>
      </c>
      <c r="M1009">
        <f t="shared" si="144"/>
        <v>1.0522512241505877</v>
      </c>
      <c r="N1009">
        <f>VLOOKUP(K1009,RPM!$A$2:$D$62,4,FALSE)</f>
        <v>18.773560975609758</v>
      </c>
      <c r="O1009">
        <f>VLOOKUP(K1009,RPM!$A$2:$D$62,3,FALSE)</f>
        <v>10.8</v>
      </c>
      <c r="P1009">
        <f t="shared" si="145"/>
        <v>13.999444419512198</v>
      </c>
      <c r="Q1009" cm="1">
        <f t="array" ref="Q1009">_xlfn.XLOOKUP(O1009,BSFC!$A$2:$A$24,_xlfn.XLOOKUP(K1009,BSFC!$B$2:$O$2,BSFC!$B$2:$O$24,,-1),,-1)</f>
        <v>360</v>
      </c>
      <c r="R1009">
        <f t="shared" si="146"/>
        <v>1.3999444419512199</v>
      </c>
      <c r="S1009">
        <f t="shared" si="148"/>
        <v>2.929256792267388E-4</v>
      </c>
      <c r="T1009">
        <f t="shared" si="149"/>
        <v>0.10545324452162597</v>
      </c>
      <c r="U1009">
        <f t="shared" si="150"/>
        <v>131.18684059121901</v>
      </c>
    </row>
    <row r="1010" spans="1:21">
      <c r="A1010">
        <f t="shared" si="147"/>
        <v>1009</v>
      </c>
      <c r="B1010">
        <f t="shared" si="152"/>
        <v>13.259633376556588</v>
      </c>
      <c r="C1010">
        <f>Specification!$G$29</f>
        <v>164.943378</v>
      </c>
      <c r="D1010">
        <f>0.5*Specification!$K$4*Track!B1010^2*Specification!$K$3*Specification!$K$2</f>
        <v>91.06605011941754</v>
      </c>
      <c r="E1010">
        <v>8</v>
      </c>
      <c r="F1010">
        <f>Specification!$C$23*9.81*SIN((E1010*PI()/180))</f>
        <v>765.1893799696079</v>
      </c>
      <c r="G1010" s="2">
        <f>IF(J1010=1,VLOOKUP(K1010,RPM!$E$2:$H$62,3,FALSE)-F1010-E1010-D1010,IF(J1010=2,VLOOKUP(K1010,RPM!$H$2:$K$62,3,FALSE)-F1010-E1010-D1010,IF(J1010=3,VLOOKUP(K1010,RPM!$K$2:$N$62,3,FALSE)-F1010-E1010-D1010)))</f>
        <v>-243.39750806098624</v>
      </c>
      <c r="H1010" s="2">
        <f>IF(J1010=1,Specification!$I$14,IF(J1010=2,Specification!$I$15,IF(J1010=3,Specification!$I$16)))</f>
        <v>578.8367922628039</v>
      </c>
      <c r="I1010">
        <f t="shared" si="151"/>
        <v>-0.42049418992440052</v>
      </c>
      <c r="J1010">
        <v>3</v>
      </c>
      <c r="K1010">
        <f>IF(J1010=1,VLOOKUP(B1010,RPM!$F$2:$H$62,3,TRUE),IF(J1010=2,VLOOKUP(B1010,RPM!$I$2:$K$62,3,TRUE),IF(J1010=3,VLOOKUP(B1010,RPM!$L$2:$N$62,3,TRUE))))</f>
        <v>4100</v>
      </c>
      <c r="L1010">
        <f t="shared" si="153"/>
        <v>92.89621956743099</v>
      </c>
      <c r="M1010">
        <f t="shared" si="144"/>
        <v>1.1927920588529792</v>
      </c>
      <c r="N1010">
        <f>VLOOKUP(K1010,RPM!$A$2:$D$62,4,FALSE)</f>
        <v>18.773560975609758</v>
      </c>
      <c r="O1010">
        <f>VLOOKUP(K1010,RPM!$A$2:$D$62,3,FALSE)</f>
        <v>10.8</v>
      </c>
      <c r="P1010">
        <f t="shared" si="145"/>
        <v>13.999444419512198</v>
      </c>
      <c r="Q1010" cm="1">
        <f t="array" ref="Q1010">_xlfn.XLOOKUP(O1010,BSFC!$A$2:$A$24,_xlfn.XLOOKUP(K1010,BSFC!$B$2:$O$2,BSFC!$B$2:$O$24,,-1),,-1)</f>
        <v>360</v>
      </c>
      <c r="R1010">
        <f t="shared" si="146"/>
        <v>1.3999444419512199</v>
      </c>
      <c r="S1010">
        <f t="shared" si="148"/>
        <v>2.9362772291405801E-4</v>
      </c>
      <c r="T1010">
        <f t="shared" si="149"/>
        <v>0.10570598024906089</v>
      </c>
      <c r="U1010">
        <f t="shared" si="150"/>
        <v>131.29254657146808</v>
      </c>
    </row>
    <row r="1011" spans="1:21">
      <c r="A1011">
        <f t="shared" si="147"/>
        <v>1010</v>
      </c>
      <c r="B1011">
        <f t="shared" si="152"/>
        <v>13.227883009039832</v>
      </c>
      <c r="C1011">
        <f>Specification!$G$29</f>
        <v>164.943378</v>
      </c>
      <c r="D1011">
        <f>0.5*Specification!$K$4*Track!B1011^2*Specification!$K$3*Specification!$K$2</f>
        <v>90.630454541006102</v>
      </c>
      <c r="E1011">
        <v>8</v>
      </c>
      <c r="F1011">
        <f>Specification!$C$23*9.81*SIN((E1011*PI()/180))</f>
        <v>765.1893799696079</v>
      </c>
      <c r="G1011" s="2">
        <f>IF(J1011=1,VLOOKUP(K1011,RPM!$E$2:$H$62,3,FALSE)-F1011-E1011-D1011,IF(J1011=2,VLOOKUP(K1011,RPM!$H$2:$K$62,3,FALSE)-F1011-E1011-D1011,IF(J1011=3,VLOOKUP(K1011,RPM!$K$2:$N$62,3,FALSE)-F1011-E1011-D1011)))</f>
        <v>-242.9619124825748</v>
      </c>
      <c r="H1011" s="2">
        <f>IF(J1011=1,Specification!$I$14,IF(J1011=2,Specification!$I$15,IF(J1011=3,Specification!$I$16)))</f>
        <v>578.8367922628039</v>
      </c>
      <c r="I1011">
        <f t="shared" si="151"/>
        <v>-0.41974165383092144</v>
      </c>
      <c r="J1011">
        <v>3</v>
      </c>
      <c r="K1011">
        <f>IF(J1011=1,VLOOKUP(B1011,RPM!$F$2:$H$62,3,TRUE),IF(J1011=2,VLOOKUP(B1011,RPM!$I$2:$K$62,3,TRUE),IF(J1011=3,VLOOKUP(B1011,RPM!$L$2:$N$62,3,TRUE))))</f>
        <v>4100</v>
      </c>
      <c r="L1011">
        <f t="shared" si="153"/>
        <v>92.971908345858949</v>
      </c>
      <c r="M1011">
        <f t="shared" ref="M1011:M1072" si="154">TAN(E1011*PI()/180)+M1010</f>
        <v>1.3333328935553708</v>
      </c>
      <c r="N1011">
        <f>VLOOKUP(K1011,RPM!$A$2:$D$62,4,FALSE)</f>
        <v>18.773560975609758</v>
      </c>
      <c r="O1011">
        <f>VLOOKUP(K1011,RPM!$A$2:$D$62,3,FALSE)</f>
        <v>10.8</v>
      </c>
      <c r="P1011">
        <f t="shared" si="145"/>
        <v>13.999444419512198</v>
      </c>
      <c r="Q1011" cm="1">
        <f t="array" ref="Q1011">_xlfn.XLOOKUP(O1011,BSFC!$A$2:$A$24,_xlfn.XLOOKUP(K1011,BSFC!$B$2:$O$2,BSFC!$B$2:$O$24,,-1),,-1)</f>
        <v>360</v>
      </c>
      <c r="R1011">
        <f t="shared" si="146"/>
        <v>1.3999444419512199</v>
      </c>
      <c r="S1011">
        <f t="shared" si="148"/>
        <v>2.9433356855083269E-4</v>
      </c>
      <c r="T1011">
        <f t="shared" si="149"/>
        <v>0.10596008467829977</v>
      </c>
      <c r="U1011">
        <f t="shared" si="150"/>
        <v>131.39850665614637</v>
      </c>
    </row>
    <row r="1012" spans="1:21">
      <c r="A1012">
        <f t="shared" si="147"/>
        <v>1011</v>
      </c>
      <c r="B1012">
        <f t="shared" si="152"/>
        <v>13.19611327600604</v>
      </c>
      <c r="C1012">
        <f>Specification!$G$29</f>
        <v>164.943378</v>
      </c>
      <c r="D1012">
        <f>0.5*Specification!$K$4*Track!B1012^2*Specification!$K$3*Specification!$K$2</f>
        <v>90.19563852484012</v>
      </c>
      <c r="E1012">
        <v>8</v>
      </c>
      <c r="F1012">
        <f>Specification!$C$23*9.81*SIN((E1012*PI()/180))</f>
        <v>765.1893799696079</v>
      </c>
      <c r="G1012" s="2">
        <f>IF(J1012=1,VLOOKUP(K1012,RPM!$E$2:$H$62,3,FALSE)-F1012-E1012-D1012,IF(J1012=2,VLOOKUP(K1012,RPM!$H$2:$K$62,3,FALSE)-F1012-E1012-D1012,IF(J1012=3,VLOOKUP(K1012,RPM!$K$2:$N$62,3,FALSE)-F1012-E1012-D1012)))</f>
        <v>-242.52709646640884</v>
      </c>
      <c r="H1012" s="2">
        <f>IF(J1012=1,Specification!$I$14,IF(J1012=2,Specification!$I$15,IF(J1012=3,Specification!$I$16)))</f>
        <v>578.8367922628039</v>
      </c>
      <c r="I1012">
        <f t="shared" si="151"/>
        <v>-0.41899046451127542</v>
      </c>
      <c r="J1012">
        <v>3</v>
      </c>
      <c r="K1012">
        <f>IF(J1012=1,VLOOKUP(B1012,RPM!$F$2:$H$62,3,TRUE),IF(J1012=2,VLOOKUP(B1012,RPM!$I$2:$K$62,3,TRUE),IF(J1012=3,VLOOKUP(B1012,RPM!$L$2:$N$62,3,TRUE))))</f>
        <v>4100</v>
      </c>
      <c r="L1012">
        <f t="shared" si="153"/>
        <v>93.047779621589129</v>
      </c>
      <c r="M1012">
        <f t="shared" si="154"/>
        <v>1.4738737282577623</v>
      </c>
      <c r="N1012">
        <f>VLOOKUP(K1012,RPM!$A$2:$D$62,4,FALSE)</f>
        <v>18.773560975609758</v>
      </c>
      <c r="O1012">
        <f>VLOOKUP(K1012,RPM!$A$2:$D$62,3,FALSE)</f>
        <v>10.8</v>
      </c>
      <c r="P1012">
        <f t="shared" si="145"/>
        <v>13.999444419512198</v>
      </c>
      <c r="Q1012" cm="1">
        <f t="array" ref="Q1012">_xlfn.XLOOKUP(O1012,BSFC!$A$2:$A$24,_xlfn.XLOOKUP(K1012,BSFC!$B$2:$O$2,BSFC!$B$2:$O$24,,-1),,-1)</f>
        <v>360</v>
      </c>
      <c r="R1012">
        <f t="shared" si="146"/>
        <v>1.3999444419512199</v>
      </c>
      <c r="S1012">
        <f t="shared" si="148"/>
        <v>2.9504325211725859E-4</v>
      </c>
      <c r="T1012">
        <f t="shared" si="149"/>
        <v>0.10621557076221309</v>
      </c>
      <c r="U1012">
        <f t="shared" si="150"/>
        <v>131.50472222690857</v>
      </c>
    </row>
    <row r="1013" spans="1:21">
      <c r="A1013">
        <f t="shared" si="147"/>
        <v>1012</v>
      </c>
      <c r="B1013">
        <f t="shared" si="152"/>
        <v>13.16432393494479</v>
      </c>
      <c r="C1013">
        <f>Specification!$G$29</f>
        <v>164.943378</v>
      </c>
      <c r="D1013">
        <f>0.5*Specification!$K$4*Track!B1013^2*Specification!$K$3*Specification!$K$2</f>
        <v>89.761600675778524</v>
      </c>
      <c r="E1013">
        <v>8</v>
      </c>
      <c r="F1013">
        <f>Specification!$C$23*9.81*SIN((E1013*PI()/180))</f>
        <v>765.1893799696079</v>
      </c>
      <c r="G1013" s="2">
        <f>IF(J1013=1,VLOOKUP(K1013,RPM!$E$2:$H$62,3,FALSE)-F1013-E1013-D1013,IF(J1013=2,VLOOKUP(K1013,RPM!$H$2:$K$62,3,FALSE)-F1013-E1013-D1013,IF(J1013=3,VLOOKUP(K1013,RPM!$K$2:$N$62,3,FALSE)-F1013-E1013-D1013)))</f>
        <v>-242.09305861734725</v>
      </c>
      <c r="H1013" s="2">
        <f>IF(J1013=1,Specification!$I$14,IF(J1013=2,Specification!$I$15,IF(J1013=3,Specification!$I$16)))</f>
        <v>578.8367922628039</v>
      </c>
      <c r="I1013">
        <f t="shared" si="151"/>
        <v>-0.41824061955521302</v>
      </c>
      <c r="J1013">
        <v>3</v>
      </c>
      <c r="K1013">
        <f>IF(J1013=1,VLOOKUP(B1013,RPM!$F$2:$H$62,3,TRUE),IF(J1013=2,VLOOKUP(B1013,RPM!$I$2:$K$62,3,TRUE),IF(J1013=3,VLOOKUP(B1013,RPM!$L$2:$N$62,3,TRUE))))</f>
        <v>4100</v>
      </c>
      <c r="L1013">
        <f t="shared" si="153"/>
        <v>93.123834390933794</v>
      </c>
      <c r="M1013">
        <f t="shared" si="154"/>
        <v>1.6144145629601538</v>
      </c>
      <c r="N1013">
        <f>VLOOKUP(K1013,RPM!$A$2:$D$62,4,FALSE)</f>
        <v>18.773560975609758</v>
      </c>
      <c r="O1013">
        <f>VLOOKUP(K1013,RPM!$A$2:$D$62,3,FALSE)</f>
        <v>10.8</v>
      </c>
      <c r="P1013">
        <f t="shared" si="145"/>
        <v>13.999444419512198</v>
      </c>
      <c r="Q1013" cm="1">
        <f t="array" ref="Q1013">_xlfn.XLOOKUP(O1013,BSFC!$A$2:$A$24,_xlfn.XLOOKUP(K1013,BSFC!$B$2:$O$2,BSFC!$B$2:$O$24,,-1),,-1)</f>
        <v>360</v>
      </c>
      <c r="R1013">
        <f t="shared" si="146"/>
        <v>1.3999444419512199</v>
      </c>
      <c r="S1013">
        <f t="shared" si="148"/>
        <v>2.9575681007762861E-4</v>
      </c>
      <c r="T1013">
        <f t="shared" si="149"/>
        <v>0.1064724516279463</v>
      </c>
      <c r="U1013">
        <f t="shared" si="150"/>
        <v>131.61119467853652</v>
      </c>
    </row>
    <row r="1014" spans="1:21">
      <c r="A1014">
        <f t="shared" si="147"/>
        <v>1013</v>
      </c>
      <c r="B1014">
        <f t="shared" si="152"/>
        <v>13.132514741093948</v>
      </c>
      <c r="C1014">
        <f>Specification!$G$29</f>
        <v>164.943378</v>
      </c>
      <c r="D1014">
        <f>0.5*Specification!$K$4*Track!B1014^2*Specification!$K$3*Specification!$K$2</f>
        <v>89.328339601177063</v>
      </c>
      <c r="E1014">
        <v>8</v>
      </c>
      <c r="F1014">
        <f>Specification!$C$23*9.81*SIN((E1014*PI()/180))</f>
        <v>765.1893799696079</v>
      </c>
      <c r="G1014" s="2">
        <f>IF(J1014=1,VLOOKUP(K1014,RPM!$E$2:$H$62,3,FALSE)-F1014-E1014-D1014,IF(J1014=2,VLOOKUP(K1014,RPM!$H$2:$K$62,3,FALSE)-F1014-E1014-D1014,IF(J1014=3,VLOOKUP(K1014,RPM!$K$2:$N$62,3,FALSE)-F1014-E1014-D1014)))</f>
        <v>-241.65979754274576</v>
      </c>
      <c r="H1014" s="2">
        <f>IF(J1014=1,Specification!$I$14,IF(J1014=2,Specification!$I$15,IF(J1014=3,Specification!$I$16)))</f>
        <v>578.8367922628039</v>
      </c>
      <c r="I1014">
        <f t="shared" si="151"/>
        <v>-0.4174921165567983</v>
      </c>
      <c r="J1014">
        <v>3</v>
      </c>
      <c r="K1014">
        <f>IF(J1014=1,VLOOKUP(B1014,RPM!$F$2:$H$62,3,TRUE),IF(J1014=2,VLOOKUP(B1014,RPM!$I$2:$K$62,3,TRUE),IF(J1014=3,VLOOKUP(B1014,RPM!$L$2:$N$62,3,TRUE))))</f>
        <v>4100</v>
      </c>
      <c r="L1014">
        <f t="shared" si="153"/>
        <v>93.200073659708806</v>
      </c>
      <c r="M1014">
        <f t="shared" si="154"/>
        <v>1.7549553976625454</v>
      </c>
      <c r="N1014">
        <f>VLOOKUP(K1014,RPM!$A$2:$D$62,4,FALSE)</f>
        <v>18.773560975609758</v>
      </c>
      <c r="O1014">
        <f>VLOOKUP(K1014,RPM!$A$2:$D$62,3,FALSE)</f>
        <v>10.8</v>
      </c>
      <c r="P1014">
        <f t="shared" si="145"/>
        <v>13.999444419512198</v>
      </c>
      <c r="Q1014" cm="1">
        <f t="array" ref="Q1014">_xlfn.XLOOKUP(O1014,BSFC!$A$2:$A$24,_xlfn.XLOOKUP(K1014,BSFC!$B$2:$O$2,BSFC!$B$2:$O$24,,-1),,-1)</f>
        <v>360</v>
      </c>
      <c r="R1014">
        <f t="shared" si="146"/>
        <v>1.3999444419512199</v>
      </c>
      <c r="S1014">
        <f t="shared" si="148"/>
        <v>2.9647427938889859E-4</v>
      </c>
      <c r="T1014">
        <f t="shared" si="149"/>
        <v>0.10673074058000349</v>
      </c>
      <c r="U1014">
        <f t="shared" si="150"/>
        <v>131.71792541911651</v>
      </c>
    </row>
    <row r="1015" spans="1:21">
      <c r="A1015">
        <f t="shared" si="147"/>
        <v>1014</v>
      </c>
      <c r="B1015">
        <f t="shared" si="152"/>
        <v>13.100685447408324</v>
      </c>
      <c r="C1015">
        <f>Specification!$G$29</f>
        <v>164.943378</v>
      </c>
      <c r="D1015">
        <f>0.5*Specification!$K$4*Track!B1015^2*Specification!$K$3*Specification!$K$2</f>
        <v>88.895853910883744</v>
      </c>
      <c r="E1015">
        <v>8</v>
      </c>
      <c r="F1015">
        <f>Specification!$C$23*9.81*SIN((E1015*PI()/180))</f>
        <v>765.1893799696079</v>
      </c>
      <c r="G1015" s="2">
        <f>IF(J1015=1,VLOOKUP(K1015,RPM!$E$2:$H$62,3,FALSE)-F1015-E1015-D1015,IF(J1015=2,VLOOKUP(K1015,RPM!$H$2:$K$62,3,FALSE)-F1015-E1015-D1015,IF(J1015=3,VLOOKUP(K1015,RPM!$K$2:$N$62,3,FALSE)-F1015-E1015-D1015)))</f>
        <v>-241.22731185245246</v>
      </c>
      <c r="H1015" s="2">
        <f>IF(J1015=1,Specification!$I$14,IF(J1015=2,Specification!$I$15,IF(J1015=3,Specification!$I$16)))</f>
        <v>578.8367922628039</v>
      </c>
      <c r="I1015">
        <f t="shared" si="151"/>
        <v>-0.41674495311440096</v>
      </c>
      <c r="J1015">
        <v>3</v>
      </c>
      <c r="K1015">
        <f>IF(J1015=1,VLOOKUP(B1015,RPM!$F$2:$H$62,3,TRUE),IF(J1015=2,VLOOKUP(B1015,RPM!$I$2:$K$62,3,TRUE),IF(J1015=3,VLOOKUP(B1015,RPM!$L$2:$N$62,3,TRUE))))</f>
        <v>4100</v>
      </c>
      <c r="L1015">
        <f t="shared" si="153"/>
        <v>93.276498443362499</v>
      </c>
      <c r="M1015">
        <f t="shared" si="154"/>
        <v>1.8954962323649369</v>
      </c>
      <c r="N1015">
        <f>VLOOKUP(K1015,RPM!$A$2:$D$62,4,FALSE)</f>
        <v>18.773560975609758</v>
      </c>
      <c r="O1015">
        <f>VLOOKUP(K1015,RPM!$A$2:$D$62,3,FALSE)</f>
        <v>10.8</v>
      </c>
      <c r="P1015">
        <f t="shared" si="145"/>
        <v>13.999444419512198</v>
      </c>
      <c r="Q1015" cm="1">
        <f t="array" ref="Q1015">_xlfn.XLOOKUP(O1015,BSFC!$A$2:$A$24,_xlfn.XLOOKUP(K1015,BSFC!$B$2:$O$2,BSFC!$B$2:$O$24,,-1),,-1)</f>
        <v>360</v>
      </c>
      <c r="R1015">
        <f t="shared" si="146"/>
        <v>1.3999444419512199</v>
      </c>
      <c r="S1015">
        <f t="shared" si="148"/>
        <v>2.9719569750919763E-4</v>
      </c>
      <c r="T1015">
        <f t="shared" si="149"/>
        <v>0.10699045110331115</v>
      </c>
      <c r="U1015">
        <f t="shared" si="150"/>
        <v>131.82491587021983</v>
      </c>
    </row>
    <row r="1016" spans="1:21">
      <c r="A1016">
        <f t="shared" si="147"/>
        <v>1015</v>
      </c>
      <c r="B1016">
        <f t="shared" si="152"/>
        <v>13.068835804527787</v>
      </c>
      <c r="C1016">
        <f>Specification!$G$29</f>
        <v>164.943378</v>
      </c>
      <c r="D1016">
        <f>0.5*Specification!$K$4*Track!B1016^2*Specification!$K$3*Specification!$K$2</f>
        <v>88.46414221723451</v>
      </c>
      <c r="E1016">
        <v>8</v>
      </c>
      <c r="F1016">
        <f>Specification!$C$23*9.81*SIN((E1016*PI()/180))</f>
        <v>765.1893799696079</v>
      </c>
      <c r="G1016" s="2">
        <f>IF(J1016=1,VLOOKUP(K1016,RPM!$E$2:$H$62,3,FALSE)-F1016-E1016-D1016,IF(J1016=2,VLOOKUP(K1016,RPM!$H$2:$K$62,3,FALSE)-F1016-E1016-D1016,IF(J1016=3,VLOOKUP(K1016,RPM!$K$2:$N$62,3,FALSE)-F1016-E1016-D1016)))</f>
        <v>-240.79560015880321</v>
      </c>
      <c r="H1016" s="2">
        <f>IF(J1016=1,Specification!$I$14,IF(J1016=2,Specification!$I$15,IF(J1016=3,Specification!$I$16)))</f>
        <v>578.8367922628039</v>
      </c>
      <c r="I1016">
        <f t="shared" si="151"/>
        <v>-0.41599912683068879</v>
      </c>
      <c r="J1016">
        <v>3</v>
      </c>
      <c r="K1016">
        <f>IF(J1016=1,VLOOKUP(B1016,RPM!$F$2:$H$62,3,TRUE),IF(J1016=2,VLOOKUP(B1016,RPM!$I$2:$K$62,3,TRUE),IF(J1016=3,VLOOKUP(B1016,RPM!$L$2:$N$62,3,TRUE))))</f>
        <v>4100</v>
      </c>
      <c r="L1016">
        <f t="shared" si="153"/>
        <v>93.35310976710683</v>
      </c>
      <c r="M1016">
        <f t="shared" si="154"/>
        <v>2.0360370670673285</v>
      </c>
      <c r="N1016">
        <f>VLOOKUP(K1016,RPM!$A$2:$D$62,4,FALSE)</f>
        <v>18.773560975609758</v>
      </c>
      <c r="O1016">
        <f>VLOOKUP(K1016,RPM!$A$2:$D$62,3,FALSE)</f>
        <v>10.8</v>
      </c>
      <c r="P1016">
        <f t="shared" si="145"/>
        <v>13.999444419512198</v>
      </c>
      <c r="Q1016" cm="1">
        <f t="array" ref="Q1016">_xlfn.XLOOKUP(O1016,BSFC!$A$2:$A$24,_xlfn.XLOOKUP(K1016,BSFC!$B$2:$O$2,BSFC!$B$2:$O$24,,-1),,-1)</f>
        <v>360</v>
      </c>
      <c r="R1016">
        <f t="shared" si="146"/>
        <v>1.3999444419512199</v>
      </c>
      <c r="S1016">
        <f t="shared" si="148"/>
        <v>2.9792110240667009E-4</v>
      </c>
      <c r="T1016">
        <f t="shared" si="149"/>
        <v>0.10725159686640123</v>
      </c>
      <c r="U1016">
        <f t="shared" si="150"/>
        <v>131.93216746708623</v>
      </c>
    </row>
    <row r="1017" spans="1:21">
      <c r="A1017">
        <f t="shared" si="147"/>
        <v>1016</v>
      </c>
      <c r="B1017">
        <f t="shared" si="152"/>
        <v>13.036965560744804</v>
      </c>
      <c r="C1017">
        <f>Specification!$G$29</f>
        <v>164.943378</v>
      </c>
      <c r="D1017">
        <f>0.5*Specification!$K$4*Track!B1017^2*Specification!$K$3*Specification!$K$2</f>
        <v>88.033203135048737</v>
      </c>
      <c r="E1017">
        <v>7</v>
      </c>
      <c r="F1017">
        <f>Specification!$C$23*9.81*SIN((E1017*PI()/180))</f>
        <v>670.05137252956831</v>
      </c>
      <c r="G1017" s="2">
        <f>IF(J1017=1,VLOOKUP(K1017,RPM!$E$2:$H$62,3,FALSE)-F1017-E1017-D1017,IF(J1017=2,VLOOKUP(K1017,RPM!$H$2:$K$62,3,FALSE)-F1017-E1017-D1017,IF(J1017=3,VLOOKUP(K1017,RPM!$K$2:$N$62,3,FALSE)-F1017-E1017-D1017)))</f>
        <v>-144.22665363657785</v>
      </c>
      <c r="H1017" s="2">
        <f>IF(J1017=1,Specification!$I$14,IF(J1017=2,Specification!$I$15,IF(J1017=3,Specification!$I$16)))</f>
        <v>578.8367922628039</v>
      </c>
      <c r="I1017">
        <f t="shared" si="151"/>
        <v>-0.24916635494568901</v>
      </c>
      <c r="J1017">
        <v>3</v>
      </c>
      <c r="K1017">
        <f>IF(J1017=1,VLOOKUP(B1017,RPM!$F$2:$H$62,3,TRUE),IF(J1017=2,VLOOKUP(B1017,RPM!$I$2:$K$62,3,TRUE),IF(J1017=3,VLOOKUP(B1017,RPM!$L$2:$N$62,3,TRUE))))</f>
        <v>4100</v>
      </c>
      <c r="L1017">
        <f t="shared" si="153"/>
        <v>93.429871040728187</v>
      </c>
      <c r="M1017">
        <f t="shared" si="154"/>
        <v>2.1588216279702332</v>
      </c>
      <c r="N1017">
        <f>VLOOKUP(K1017,RPM!$A$2:$D$62,4,FALSE)</f>
        <v>18.773560975609758</v>
      </c>
      <c r="O1017">
        <f>VLOOKUP(K1017,RPM!$A$2:$D$62,3,FALSE)</f>
        <v>10.8</v>
      </c>
      <c r="P1017">
        <f t="shared" si="145"/>
        <v>13.999444419512198</v>
      </c>
      <c r="Q1017" cm="1">
        <f t="array" ref="Q1017">_xlfn.XLOOKUP(O1017,BSFC!$A$2:$A$24,_xlfn.XLOOKUP(K1017,BSFC!$B$2:$O$2,BSFC!$B$2:$O$24,,-1),,-1)</f>
        <v>360</v>
      </c>
      <c r="R1017">
        <f t="shared" si="146"/>
        <v>1.3999444419512199</v>
      </c>
      <c r="S1017">
        <f t="shared" si="148"/>
        <v>2.9850421767587982E-4</v>
      </c>
      <c r="T1017">
        <f t="shared" si="149"/>
        <v>0.10746151836331673</v>
      </c>
      <c r="U1017">
        <f t="shared" si="150"/>
        <v>132.03962898544955</v>
      </c>
    </row>
    <row r="1018" spans="1:21">
      <c r="A1018">
        <f t="shared" si="147"/>
        <v>1017</v>
      </c>
      <c r="B1018">
        <f t="shared" si="152"/>
        <v>13.017839233995582</v>
      </c>
      <c r="C1018">
        <f>Specification!$G$29</f>
        <v>164.943378</v>
      </c>
      <c r="D1018">
        <f>0.5*Specification!$K$4*Track!B1018^2*Specification!$K$3*Specification!$K$2</f>
        <v>87.775088361756019</v>
      </c>
      <c r="E1018">
        <v>6</v>
      </c>
      <c r="F1018">
        <f>Specification!$C$23*9.81*SIN((E1018*PI()/180))</f>
        <v>574.70926095052266</v>
      </c>
      <c r="G1018" s="2">
        <f>IF(J1018=1,VLOOKUP(K1018,RPM!$E$2:$H$62,3,FALSE)-F1018-E1018-D1018,IF(J1018=2,VLOOKUP(K1018,RPM!$H$2:$K$62,3,FALSE)-F1018-E1018-D1018,IF(J1018=3,VLOOKUP(K1018,RPM!$K$2:$N$62,3,FALSE)-F1018-E1018-D1018)))</f>
        <v>-47.626427284239497</v>
      </c>
      <c r="H1018" s="2">
        <f>IF(J1018=1,Specification!$I$14,IF(J1018=2,Specification!$I$15,IF(J1018=3,Specification!$I$16)))</f>
        <v>578.8367922628039</v>
      </c>
      <c r="I1018">
        <f t="shared" si="151"/>
        <v>-8.2279543942010022E-2</v>
      </c>
      <c r="J1018">
        <v>3</v>
      </c>
      <c r="K1018">
        <f>IF(J1018=1,VLOOKUP(B1018,RPM!$F$2:$H$62,3,TRUE),IF(J1018=2,VLOOKUP(B1018,RPM!$I$2:$K$62,3,TRUE),IF(J1018=3,VLOOKUP(B1018,RPM!$L$2:$N$62,3,TRUE))))</f>
        <v>4100</v>
      </c>
      <c r="L1018">
        <f t="shared" si="153"/>
        <v>93.506707362320597</v>
      </c>
      <c r="M1018">
        <f t="shared" si="154"/>
        <v>2.2639258632359098</v>
      </c>
      <c r="N1018">
        <f>VLOOKUP(K1018,RPM!$A$2:$D$62,4,FALSE)</f>
        <v>18.773560975609758</v>
      </c>
      <c r="O1018">
        <f>VLOOKUP(K1018,RPM!$A$2:$D$62,3,FALSE)</f>
        <v>10.8</v>
      </c>
      <c r="P1018">
        <f t="shared" si="145"/>
        <v>13.999444419512198</v>
      </c>
      <c r="Q1018" cm="1">
        <f t="array" ref="Q1018">_xlfn.XLOOKUP(O1018,BSFC!$A$2:$A$24,_xlfn.XLOOKUP(K1018,BSFC!$B$2:$O$2,BSFC!$B$2:$O$24,,-1),,-1)</f>
        <v>360</v>
      </c>
      <c r="R1018">
        <f t="shared" si="146"/>
        <v>1.3999444419512199</v>
      </c>
      <c r="S1018">
        <f t="shared" si="148"/>
        <v>2.9879605931464021E-4</v>
      </c>
      <c r="T1018">
        <f t="shared" si="149"/>
        <v>0.10756658135327048</v>
      </c>
      <c r="U1018">
        <f t="shared" si="150"/>
        <v>132.14719556680282</v>
      </c>
    </row>
    <row r="1019" spans="1:21">
      <c r="A1019">
        <f t="shared" si="147"/>
        <v>1018</v>
      </c>
      <c r="B1019">
        <f t="shared" si="152"/>
        <v>13.011517176496778</v>
      </c>
      <c r="C1019">
        <f>Specification!$G$29</f>
        <v>164.943378</v>
      </c>
      <c r="D1019">
        <f>0.5*Specification!$K$4*Track!B1019^2*Specification!$K$3*Specification!$K$2</f>
        <v>87.689853877205124</v>
      </c>
      <c r="E1019">
        <v>5</v>
      </c>
      <c r="F1019">
        <f>Specification!$C$23*9.81*SIN((E1019*PI()/180))</f>
        <v>479.192087363258</v>
      </c>
      <c r="G1019" s="2">
        <f>IF(J1019=1,VLOOKUP(K1019,RPM!$E$2:$H$62,3,FALSE)-F1019-E1019-D1019,IF(J1019=2,VLOOKUP(K1019,RPM!$H$2:$K$62,3,FALSE)-F1019-E1019-D1019,IF(J1019=3,VLOOKUP(K1019,RPM!$K$2:$N$62,3,FALSE)-F1019-E1019-D1019)))</f>
        <v>48.975980787576063</v>
      </c>
      <c r="H1019" s="2">
        <f>IF(J1019=1,Specification!$I$14,IF(J1019=2,Specification!$I$15,IF(J1019=3,Specification!$I$16)))</f>
        <v>578.8367922628039</v>
      </c>
      <c r="I1019">
        <f t="shared" si="151"/>
        <v>8.461103620610895E-2</v>
      </c>
      <c r="J1019">
        <v>3</v>
      </c>
      <c r="K1019">
        <f>IF(J1019=1,VLOOKUP(B1019,RPM!$F$2:$H$62,3,TRUE),IF(J1019=2,VLOOKUP(B1019,RPM!$I$2:$K$62,3,TRUE),IF(J1019=3,VLOOKUP(B1019,RPM!$L$2:$N$62,3,TRUE))))</f>
        <v>4100</v>
      </c>
      <c r="L1019">
        <f t="shared" si="153"/>
        <v>93.583543155233784</v>
      </c>
      <c r="M1019">
        <f t="shared" si="154"/>
        <v>2.3514145267618338</v>
      </c>
      <c r="N1019">
        <f>VLOOKUP(K1019,RPM!$A$2:$D$62,4,FALSE)</f>
        <v>18.773560975609758</v>
      </c>
      <c r="O1019">
        <f>VLOOKUP(K1019,RPM!$A$2:$D$62,3,FALSE)</f>
        <v>10.8</v>
      </c>
      <c r="P1019">
        <f t="shared" si="145"/>
        <v>13.999444419512198</v>
      </c>
      <c r="Q1019" cm="1">
        <f t="array" ref="Q1019">_xlfn.XLOOKUP(O1019,BSFC!$A$2:$A$24,_xlfn.XLOOKUP(K1019,BSFC!$B$2:$O$2,BSFC!$B$2:$O$24,,-1),,-1)</f>
        <v>360</v>
      </c>
      <c r="R1019">
        <f t="shared" si="146"/>
        <v>1.3999444419512199</v>
      </c>
      <c r="S1019">
        <f t="shared" si="148"/>
        <v>2.9879400342147384E-4</v>
      </c>
      <c r="T1019">
        <f t="shared" si="149"/>
        <v>0.10756584123173057</v>
      </c>
      <c r="U1019">
        <f t="shared" si="150"/>
        <v>132.25476140803454</v>
      </c>
    </row>
    <row r="1020" spans="1:21">
      <c r="A1020">
        <f t="shared" si="147"/>
        <v>1019</v>
      </c>
      <c r="B1020">
        <f t="shared" si="152"/>
        <v>13.018018332552881</v>
      </c>
      <c r="C1020">
        <f>Specification!$G$29</f>
        <v>164.943378</v>
      </c>
      <c r="D1020">
        <f>0.5*Specification!$K$4*Track!B1020^2*Specification!$K$3*Specification!$K$2</f>
        <v>87.777503585903403</v>
      </c>
      <c r="E1020">
        <v>4</v>
      </c>
      <c r="F1020">
        <f>Specification!$C$23*9.81*SIN((E1020*PI()/180))</f>
        <v>383.52894722414453</v>
      </c>
      <c r="G1020" s="2">
        <f>IF(J1020=1,VLOOKUP(K1020,RPM!$E$2:$H$62,3,FALSE)-F1020-E1020-D1020,IF(J1020=2,VLOOKUP(K1020,RPM!$H$2:$K$62,3,FALSE)-F1020-E1020-D1020,IF(J1020=3,VLOOKUP(K1020,RPM!$K$2:$N$62,3,FALSE)-F1020-E1020-D1020)))</f>
        <v>145.55147121799126</v>
      </c>
      <c r="H1020" s="2">
        <f>IF(J1020=1,Specification!$I$14,IF(J1020=2,Specification!$I$15,IF(J1020=3,Specification!$I$16)))</f>
        <v>578.8367922628039</v>
      </c>
      <c r="I1020">
        <f t="shared" si="151"/>
        <v>0.25145511336450754</v>
      </c>
      <c r="J1020">
        <v>3</v>
      </c>
      <c r="K1020">
        <f>IF(J1020=1,VLOOKUP(B1020,RPM!$F$2:$H$62,3,TRUE),IF(J1020=2,VLOOKUP(B1020,RPM!$I$2:$K$62,3,TRUE),IF(J1020=3,VLOOKUP(B1020,RPM!$L$2:$N$62,3,TRUE))))</f>
        <v>4100</v>
      </c>
      <c r="L1020">
        <f t="shared" si="153"/>
        <v>93.66030285714784</v>
      </c>
      <c r="M1020">
        <f t="shared" si="154"/>
        <v>2.4213413387053442</v>
      </c>
      <c r="N1020">
        <f>VLOOKUP(K1020,RPM!$A$2:$D$62,4,FALSE)</f>
        <v>18.773560975609758</v>
      </c>
      <c r="O1020">
        <f>VLOOKUP(K1020,RPM!$A$2:$D$62,3,FALSE)</f>
        <v>10.8</v>
      </c>
      <c r="P1020">
        <f t="shared" si="145"/>
        <v>13.999444419512198</v>
      </c>
      <c r="Q1020" cm="1">
        <f t="array" ref="Q1020">_xlfn.XLOOKUP(O1020,BSFC!$A$2:$A$24,_xlfn.XLOOKUP(K1020,BSFC!$B$2:$O$2,BSFC!$B$2:$O$24,,-1),,-1)</f>
        <v>360</v>
      </c>
      <c r="R1020">
        <f t="shared" si="146"/>
        <v>1.3999444419512199</v>
      </c>
      <c r="S1020">
        <f t="shared" si="148"/>
        <v>2.9849810572337793E-4</v>
      </c>
      <c r="T1020">
        <f t="shared" si="149"/>
        <v>0.10745931806041606</v>
      </c>
      <c r="U1020">
        <f t="shared" si="150"/>
        <v>132.36222072609496</v>
      </c>
    </row>
    <row r="1021" spans="1:21">
      <c r="A1021">
        <f t="shared" si="147"/>
        <v>1020</v>
      </c>
      <c r="B1021">
        <f t="shared" si="152"/>
        <v>13.037319952099507</v>
      </c>
      <c r="C1021">
        <f>Specification!$G$29</f>
        <v>164.943378</v>
      </c>
      <c r="D1021">
        <f>0.5*Specification!$K$4*Track!B1021^2*Specification!$K$3*Specification!$K$2</f>
        <v>88.037989314779267</v>
      </c>
      <c r="E1021">
        <v>3</v>
      </c>
      <c r="F1021">
        <f>Specification!$C$23*9.81*SIN((E1021*PI()/180))</f>
        <v>287.74898045237813</v>
      </c>
      <c r="G1021" s="2">
        <f>IF(J1021=1,VLOOKUP(K1021,RPM!$E$2:$H$62,3,FALSE)-F1021-E1021-D1021,IF(J1021=2,VLOOKUP(K1021,RPM!$H$2:$K$62,3,FALSE)-F1021-E1021-D1021,IF(J1021=3,VLOOKUP(K1021,RPM!$K$2:$N$62,3,FALSE)-F1021-E1021-D1021)))</f>
        <v>242.07095226088177</v>
      </c>
      <c r="H1021" s="2">
        <f>IF(J1021=1,Specification!$I$14,IF(J1021=2,Specification!$I$15,IF(J1021=3,Specification!$I$16)))</f>
        <v>578.8367922628039</v>
      </c>
      <c r="I1021">
        <f t="shared" si="151"/>
        <v>0.41820242855429368</v>
      </c>
      <c r="J1021">
        <v>3</v>
      </c>
      <c r="K1021">
        <f>IF(J1021=1,VLOOKUP(B1021,RPM!$F$2:$H$62,3,TRUE),IF(J1021=2,VLOOKUP(B1021,RPM!$I$2:$K$62,3,TRUE),IF(J1021=3,VLOOKUP(B1021,RPM!$L$2:$N$62,3,TRUE))))</f>
        <v>4100</v>
      </c>
      <c r="L1021">
        <f t="shared" si="153"/>
        <v>93.736911608745658</v>
      </c>
      <c r="M1021">
        <f t="shared" si="154"/>
        <v>2.4737491179883855</v>
      </c>
      <c r="N1021">
        <f>VLOOKUP(K1021,RPM!$A$2:$D$62,4,FALSE)</f>
        <v>18.773560975609758</v>
      </c>
      <c r="O1021">
        <f>VLOOKUP(K1021,RPM!$A$2:$D$62,3,FALSE)</f>
        <v>10.8</v>
      </c>
      <c r="P1021">
        <f t="shared" si="145"/>
        <v>13.999444419512198</v>
      </c>
      <c r="Q1021" cm="1">
        <f t="array" ref="Q1021">_xlfn.XLOOKUP(O1021,BSFC!$A$2:$A$24,_xlfn.XLOOKUP(K1021,BSFC!$B$2:$O$2,BSFC!$B$2:$O$24,,-1),,-1)</f>
        <v>360</v>
      </c>
      <c r="R1021">
        <f t="shared" si="146"/>
        <v>1.3999444419512199</v>
      </c>
      <c r="S1021">
        <f t="shared" si="148"/>
        <v>2.979111000116269E-4</v>
      </c>
      <c r="T1021">
        <f t="shared" si="149"/>
        <v>0.10724799600418568</v>
      </c>
      <c r="U1021">
        <f t="shared" si="150"/>
        <v>132.46946872209915</v>
      </c>
    </row>
    <row r="1022" spans="1:21">
      <c r="A1022">
        <f t="shared" si="147"/>
        <v>1021</v>
      </c>
      <c r="B1022">
        <f t="shared" si="152"/>
        <v>13.069357918066229</v>
      </c>
      <c r="C1022">
        <f>Specification!$G$29</f>
        <v>164.943378</v>
      </c>
      <c r="D1022">
        <f>0.5*Specification!$K$4*Track!B1022^2*Specification!$K$3*Specification!$K$2</f>
        <v>88.47121082680998</v>
      </c>
      <c r="E1022">
        <v>2</v>
      </c>
      <c r="F1022">
        <f>Specification!$C$23*9.81*SIN((E1022*PI()/180))</f>
        <v>191.88136255367905</v>
      </c>
      <c r="G1022" s="2">
        <f>IF(J1022=1,VLOOKUP(K1022,RPM!$E$2:$H$62,3,FALSE)-F1022-E1022-D1022,IF(J1022=2,VLOOKUP(K1022,RPM!$H$2:$K$62,3,FALSE)-F1022-E1022-D1022,IF(J1022=3,VLOOKUP(K1022,RPM!$K$2:$N$62,3,FALSE)-F1022-E1022-D1022)))</f>
        <v>338.50534864755014</v>
      </c>
      <c r="H1022" s="2">
        <f>IF(J1022=1,Specification!$I$14,IF(J1022=2,Specification!$I$15,IF(J1022=3,Specification!$I$16)))</f>
        <v>578.8367922628039</v>
      </c>
      <c r="I1022">
        <f t="shared" si="151"/>
        <v>0.58480275126302217</v>
      </c>
      <c r="J1022">
        <v>3</v>
      </c>
      <c r="K1022">
        <f>IF(J1022=1,VLOOKUP(B1022,RPM!$F$2:$H$62,3,TRUE),IF(J1022=2,VLOOKUP(B1022,RPM!$I$2:$K$62,3,TRUE),IF(J1022=3,VLOOKUP(B1022,RPM!$L$2:$N$62,3,TRUE))))</f>
        <v>4100</v>
      </c>
      <c r="L1022">
        <f t="shared" si="153"/>
        <v>93.813295924776781</v>
      </c>
      <c r="M1022">
        <f t="shared" si="154"/>
        <v>2.5086698874801332</v>
      </c>
      <c r="N1022">
        <f>VLOOKUP(K1022,RPM!$A$2:$D$62,4,FALSE)</f>
        <v>18.773560975609758</v>
      </c>
      <c r="O1022">
        <f>VLOOKUP(K1022,RPM!$A$2:$D$62,3,FALSE)</f>
        <v>10.8</v>
      </c>
      <c r="P1022">
        <f t="shared" si="145"/>
        <v>13.999444419512198</v>
      </c>
      <c r="Q1022" cm="1">
        <f t="array" ref="Q1022">_xlfn.XLOOKUP(O1022,BSFC!$A$2:$A$24,_xlfn.XLOOKUP(K1022,BSFC!$B$2:$O$2,BSFC!$B$2:$O$24,,-1),,-1)</f>
        <v>360</v>
      </c>
      <c r="R1022">
        <f t="shared" si="146"/>
        <v>1.3999444419512199</v>
      </c>
      <c r="S1022">
        <f t="shared" si="148"/>
        <v>2.9703832966671511E-4</v>
      </c>
      <c r="T1022">
        <f t="shared" si="149"/>
        <v>0.10693379868001744</v>
      </c>
      <c r="U1022">
        <f t="shared" si="150"/>
        <v>132.57640252077917</v>
      </c>
    </row>
    <row r="1023" spans="1:21">
      <c r="A1023">
        <f t="shared" si="147"/>
        <v>1022</v>
      </c>
      <c r="B1023">
        <f t="shared" si="152"/>
        <v>13.114027676234578</v>
      </c>
      <c r="C1023">
        <f>Specification!$G$29</f>
        <v>164.943378</v>
      </c>
      <c r="D1023">
        <f>0.5*Specification!$K$4*Track!B1023^2*Specification!$K$3*Specification!$K$2</f>
        <v>89.077015850510378</v>
      </c>
      <c r="E1023">
        <v>1</v>
      </c>
      <c r="F1023">
        <f>Specification!$C$23*9.81*SIN((E1023*PI()/180))</f>
        <v>95.955295733149597</v>
      </c>
      <c r="G1023" s="2">
        <f>IF(J1023=1,VLOOKUP(K1023,RPM!$E$2:$H$62,3,FALSE)-F1023-E1023-D1023,IF(J1023=2,VLOOKUP(K1023,RPM!$H$2:$K$62,3,FALSE)-F1023-E1023-D1023,IF(J1023=3,VLOOKUP(K1023,RPM!$K$2:$N$62,3,FALSE)-F1023-E1023-D1023)))</f>
        <v>434.82561044437921</v>
      </c>
      <c r="H1023" s="2">
        <f>IF(J1023=1,Specification!$I$14,IF(J1023=2,Specification!$I$15,IF(J1023=3,Specification!$I$16)))</f>
        <v>578.8367922628039</v>
      </c>
      <c r="I1023">
        <f t="shared" si="151"/>
        <v>0.75120589474720079</v>
      </c>
      <c r="J1023">
        <v>3</v>
      </c>
      <c r="K1023">
        <f>IF(J1023=1,VLOOKUP(B1023,RPM!$F$2:$H$62,3,TRUE),IF(J1023=2,VLOOKUP(B1023,RPM!$I$2:$K$62,3,TRUE),IF(J1023=3,VLOOKUP(B1023,RPM!$L$2:$N$62,3,TRUE))))</f>
        <v>4100</v>
      </c>
      <c r="L1023">
        <f t="shared" si="153"/>
        <v>93.889384331161835</v>
      </c>
      <c r="M1023">
        <f t="shared" si="154"/>
        <v>2.5261249524083507</v>
      </c>
      <c r="N1023">
        <f>VLOOKUP(K1023,RPM!$A$2:$D$62,4,FALSE)</f>
        <v>18.773560975609758</v>
      </c>
      <c r="O1023">
        <f>VLOOKUP(K1023,RPM!$A$2:$D$62,3,FALSE)</f>
        <v>10.8</v>
      </c>
      <c r="P1023">
        <f t="shared" si="145"/>
        <v>13.999444419512198</v>
      </c>
      <c r="Q1023" cm="1">
        <f t="array" ref="Q1023">_xlfn.XLOOKUP(O1023,BSFC!$A$2:$A$24,_xlfn.XLOOKUP(K1023,BSFC!$B$2:$O$2,BSFC!$B$2:$O$24,,-1),,-1)</f>
        <v>360</v>
      </c>
      <c r="R1023">
        <f t="shared" si="146"/>
        <v>1.3999444419512199</v>
      </c>
      <c r="S1023">
        <f t="shared" si="148"/>
        <v>2.9588761559911676E-4</v>
      </c>
      <c r="T1023">
        <f t="shared" si="149"/>
        <v>0.10651954161568203</v>
      </c>
      <c r="U1023">
        <f t="shared" si="150"/>
        <v>132.68292206239485</v>
      </c>
    </row>
    <row r="1024" spans="1:21">
      <c r="A1024">
        <f t="shared" si="147"/>
        <v>1023</v>
      </c>
      <c r="B1024">
        <f t="shared" si="152"/>
        <v>13.17118573563295</v>
      </c>
      <c r="C1024">
        <f>Specification!$G$29</f>
        <v>164.943378</v>
      </c>
      <c r="D1024">
        <f>0.5*Specification!$K$4*Track!B1024^2*Specification!$K$3*Specification!$K$2</f>
        <v>89.855200125273697</v>
      </c>
      <c r="E1024">
        <v>0</v>
      </c>
      <c r="F1024">
        <f>Specification!$C$23*9.81*SIN((E1024*PI()/180))</f>
        <v>0</v>
      </c>
      <c r="G1024" s="2">
        <f>IF(J1024=1,VLOOKUP(K1024,RPM!$E$2:$H$62,3,FALSE)-F1024-E1024-D1024,IF(J1024=2,VLOOKUP(K1024,RPM!$H$2:$K$62,3,FALSE)-F1024-E1024-D1024,IF(J1024=3,VLOOKUP(K1024,RPM!$K$2:$N$62,3,FALSE)-F1024-E1024-D1024)))</f>
        <v>531.00272190276553</v>
      </c>
      <c r="H1024" s="2">
        <f>IF(J1024=1,Specification!$I$14,IF(J1024=2,Specification!$I$15,IF(J1024=3,Specification!$I$16)))</f>
        <v>578.8367922628039</v>
      </c>
      <c r="I1024">
        <f t="shared" si="151"/>
        <v>0.91736173132145904</v>
      </c>
      <c r="J1024">
        <v>3</v>
      </c>
      <c r="K1024">
        <f>IF(J1024=1,VLOOKUP(B1024,RPM!$F$2:$H$62,3,TRUE),IF(J1024=2,VLOOKUP(B1024,RPM!$I$2:$K$62,3,TRUE),IF(J1024=3,VLOOKUP(B1024,RPM!$L$2:$N$62,3,TRUE))))</f>
        <v>4100</v>
      </c>
      <c r="L1024">
        <f t="shared" si="153"/>
        <v>93.9651079534096</v>
      </c>
      <c r="M1024">
        <f t="shared" si="154"/>
        <v>2.5261249524083507</v>
      </c>
      <c r="N1024">
        <f>VLOOKUP(K1024,RPM!$A$2:$D$62,4,FALSE)</f>
        <v>18.773560975609758</v>
      </c>
      <c r="O1024">
        <f>VLOOKUP(K1024,RPM!$A$2:$D$62,3,FALSE)</f>
        <v>10.8</v>
      </c>
      <c r="P1024">
        <f t="shared" si="145"/>
        <v>13.999444419512198</v>
      </c>
      <c r="Q1024" cm="1">
        <f t="array" ref="Q1024">_xlfn.XLOOKUP(O1024,BSFC!$A$2:$A$24,_xlfn.XLOOKUP(K1024,BSFC!$B$2:$O$2,BSFC!$B$2:$O$24,,-1),,-1)</f>
        <v>360</v>
      </c>
      <c r="R1024">
        <f t="shared" si="146"/>
        <v>1.3999444419512199</v>
      </c>
      <c r="S1024">
        <f t="shared" si="148"/>
        <v>2.9446906691714311E-4</v>
      </c>
      <c r="T1024">
        <f t="shared" si="149"/>
        <v>0.10600886409017152</v>
      </c>
      <c r="U1024">
        <f t="shared" si="150"/>
        <v>132.78893092648502</v>
      </c>
    </row>
    <row r="1025" spans="1:21">
      <c r="A1025">
        <f t="shared" si="147"/>
        <v>1024</v>
      </c>
      <c r="B1025">
        <f t="shared" si="152"/>
        <v>13.240651688840085</v>
      </c>
      <c r="C1025">
        <f>Specification!$G$29</f>
        <v>164.943378</v>
      </c>
      <c r="D1025">
        <f>0.5*Specification!$K$4*Track!B1025^2*Specification!$K$3*Specification!$K$2</f>
        <v>90.805507462550693</v>
      </c>
      <c r="E1025">
        <v>0</v>
      </c>
      <c r="F1025">
        <f>Specification!$C$23*9.81*SIN((E1025*PI()/180))</f>
        <v>0</v>
      </c>
      <c r="G1025" s="2">
        <f>IF(J1025=1,VLOOKUP(K1025,RPM!$E$2:$H$62,3,FALSE)-F1025-E1025-D1025,IF(J1025=2,VLOOKUP(K1025,RPM!$H$2:$K$62,3,FALSE)-F1025-E1025-D1025,IF(J1025=3,VLOOKUP(K1025,RPM!$K$2:$N$62,3,FALSE)-F1025-E1025-D1025)))</f>
        <v>530.05241456548845</v>
      </c>
      <c r="H1025" s="2">
        <f>IF(J1025=1,Specification!$I$14,IF(J1025=2,Specification!$I$15,IF(J1025=3,Specification!$I$16)))</f>
        <v>578.8367922628039</v>
      </c>
      <c r="I1025">
        <f t="shared" si="151"/>
        <v>0.91571997780824144</v>
      </c>
      <c r="J1025">
        <v>3</v>
      </c>
      <c r="K1025">
        <f>IF(J1025=1,VLOOKUP(B1025,RPM!$F$2:$H$62,3,TRUE),IF(J1025=2,VLOOKUP(B1025,RPM!$I$2:$K$62,3,TRUE),IF(J1025=3,VLOOKUP(B1025,RPM!$L$2:$N$62,3,TRUE))))</f>
        <v>4100</v>
      </c>
      <c r="L1025">
        <f t="shared" si="153"/>
        <v>94.040436716103571</v>
      </c>
      <c r="M1025">
        <f t="shared" si="154"/>
        <v>2.5261249524083507</v>
      </c>
      <c r="N1025">
        <f>VLOOKUP(K1025,RPM!$A$2:$D$62,4,FALSE)</f>
        <v>18.773560975609758</v>
      </c>
      <c r="O1025">
        <f>VLOOKUP(K1025,RPM!$A$2:$D$62,3,FALSE)</f>
        <v>10.8</v>
      </c>
      <c r="P1025">
        <f t="shared" si="145"/>
        <v>13.999444419512198</v>
      </c>
      <c r="Q1025" cm="1">
        <f t="array" ref="Q1025">_xlfn.XLOOKUP(O1025,BSFC!$A$2:$A$24,_xlfn.XLOOKUP(K1025,BSFC!$B$2:$O$2,BSFC!$B$2:$O$24,,-1),,-1)</f>
        <v>360</v>
      </c>
      <c r="R1025">
        <f t="shared" si="146"/>
        <v>1.3999444419512199</v>
      </c>
      <c r="S1025">
        <f t="shared" si="148"/>
        <v>2.9293356292357499E-4</v>
      </c>
      <c r="T1025">
        <f t="shared" si="149"/>
        <v>0.105456082652487</v>
      </c>
      <c r="U1025">
        <f t="shared" si="150"/>
        <v>132.89438700913752</v>
      </c>
    </row>
    <row r="1026" spans="1:21">
      <c r="A1026">
        <f t="shared" si="147"/>
        <v>1025</v>
      </c>
      <c r="B1026">
        <f t="shared" si="152"/>
        <v>13.309631741742528</v>
      </c>
      <c r="C1026">
        <f>Specification!$G$29</f>
        <v>164.943378</v>
      </c>
      <c r="D1026">
        <f>0.5*Specification!$K$4*Track!B1026^2*Specification!$K$3*Specification!$K$2</f>
        <v>91.754114085315237</v>
      </c>
      <c r="E1026">
        <v>0</v>
      </c>
      <c r="F1026">
        <f>Specification!$C$23*9.81*SIN((E1026*PI()/180))</f>
        <v>0</v>
      </c>
      <c r="G1026" s="2">
        <f>IF(J1026=1,VLOOKUP(K1026,RPM!$E$2:$H$62,3,FALSE)-F1026-E1026-D1026,IF(J1026=2,VLOOKUP(K1026,RPM!$H$2:$K$62,3,FALSE)-F1026-E1026-D1026,IF(J1026=3,VLOOKUP(K1026,RPM!$K$2:$N$62,3,FALSE)-F1026-E1026-D1026)))</f>
        <v>531.15690953673197</v>
      </c>
      <c r="H1026" s="2">
        <f>IF(J1026=1,Specification!$I$14,IF(J1026=2,Specification!$I$15,IF(J1026=3,Specification!$I$16)))</f>
        <v>578.8367922628039</v>
      </c>
      <c r="I1026">
        <f t="shared" si="151"/>
        <v>0.91762810629282832</v>
      </c>
      <c r="J1026">
        <v>3</v>
      </c>
      <c r="K1026">
        <f>IF(J1026=1,VLOOKUP(B1026,RPM!$F$2:$H$62,3,TRUE),IF(J1026=2,VLOOKUP(B1026,RPM!$I$2:$K$62,3,TRUE),IF(J1026=3,VLOOKUP(B1026,RPM!$L$2:$N$62,3,TRUE))))</f>
        <v>4200</v>
      </c>
      <c r="L1026">
        <f t="shared" si="153"/>
        <v>94.115376678423402</v>
      </c>
      <c r="M1026">
        <f t="shared" si="154"/>
        <v>2.5261249524083507</v>
      </c>
      <c r="N1026">
        <f>VLOOKUP(K1026,RPM!$A$2:$D$62,4,FALSE)</f>
        <v>18.835642857142858</v>
      </c>
      <c r="O1026">
        <f>VLOOKUP(K1026,RPM!$A$2:$D$62,3,FALSE)</f>
        <v>11.1</v>
      </c>
      <c r="P1026">
        <f t="shared" si="145"/>
        <v>14.045738878571429</v>
      </c>
      <c r="Q1026" cm="1">
        <f t="array" ref="Q1026">_xlfn.XLOOKUP(O1026,BSFC!$A$2:$A$24,_xlfn.XLOOKUP(K1026,BSFC!$B$2:$O$2,BSFC!$B$2:$O$24,,-1),,-1)</f>
        <v>340</v>
      </c>
      <c r="R1026">
        <f t="shared" si="146"/>
        <v>1.3265420051984127</v>
      </c>
      <c r="S1026">
        <f t="shared" si="148"/>
        <v>2.9238531730953746E-4</v>
      </c>
      <c r="T1026">
        <f t="shared" si="149"/>
        <v>9.9411007885242736E-2</v>
      </c>
      <c r="U1026">
        <f t="shared" si="150"/>
        <v>132.99379801702275</v>
      </c>
    </row>
    <row r="1027" spans="1:21">
      <c r="A1027">
        <f t="shared" si="147"/>
        <v>1026</v>
      </c>
      <c r="B1027">
        <f t="shared" si="152"/>
        <v>13.378398757451727</v>
      </c>
      <c r="C1027">
        <f>Specification!$G$29</f>
        <v>164.943378</v>
      </c>
      <c r="D1027">
        <f>0.5*Specification!$K$4*Track!B1027^2*Specification!$K$3*Specification!$K$2</f>
        <v>92.704697364002413</v>
      </c>
      <c r="E1027">
        <v>0</v>
      </c>
      <c r="F1027">
        <f>Specification!$C$23*9.81*SIN((E1027*PI()/180))</f>
        <v>0</v>
      </c>
      <c r="G1027" s="2">
        <f>IF(J1027=1,VLOOKUP(K1027,RPM!$E$2:$H$62,3,FALSE)-F1027-E1027-D1027,IF(J1027=2,VLOOKUP(K1027,RPM!$H$2:$K$62,3,FALSE)-F1027-E1027-D1027,IF(J1027=3,VLOOKUP(K1027,RPM!$K$2:$N$62,3,FALSE)-F1027-E1027-D1027)))</f>
        <v>530.20632625804478</v>
      </c>
      <c r="H1027" s="2">
        <f>IF(J1027=1,Specification!$I$14,IF(J1027=2,Specification!$I$15,IF(J1027=3,Specification!$I$16)))</f>
        <v>578.8367922628039</v>
      </c>
      <c r="I1027">
        <f t="shared" si="151"/>
        <v>0.91598587606248794</v>
      </c>
      <c r="J1027">
        <v>3</v>
      </c>
      <c r="K1027">
        <f>IF(J1027=1,VLOOKUP(B1027,RPM!$F$2:$H$62,3,TRUE),IF(J1027=2,VLOOKUP(B1027,RPM!$I$2:$K$62,3,TRUE),IF(J1027=3,VLOOKUP(B1027,RPM!$L$2:$N$62,3,TRUE))))</f>
        <v>4200</v>
      </c>
      <c r="L1027">
        <f t="shared" si="153"/>
        <v>94.151186447335206</v>
      </c>
      <c r="M1027">
        <f t="shared" si="154"/>
        <v>2.5261249524083507</v>
      </c>
      <c r="N1027">
        <f>VLOOKUP(K1027,RPM!$A$2:$D$62,4,FALSE)</f>
        <v>18.835642857142858</v>
      </c>
      <c r="O1027">
        <f>VLOOKUP(K1027,RPM!$A$2:$D$62,3,FALSE)</f>
        <v>11.1</v>
      </c>
      <c r="P1027">
        <f t="shared" ref="P1027:P1090" si="155">N1027*0.7457</f>
        <v>14.045738878571429</v>
      </c>
      <c r="Q1027" cm="1">
        <f t="array" ref="Q1027">_xlfn.XLOOKUP(O1027,BSFC!$A$2:$A$24,_xlfn.XLOOKUP(K1027,BSFC!$B$2:$O$2,BSFC!$B$2:$O$24,,-1),,-1)</f>
        <v>340</v>
      </c>
      <c r="R1027">
        <f t="shared" ref="R1027:R1090" si="156">Q1027*P1027/3600</f>
        <v>1.3265420051984127</v>
      </c>
      <c r="S1027">
        <f t="shared" si="148"/>
        <v>1.3971518428810661E-4</v>
      </c>
      <c r="T1027">
        <f t="shared" si="149"/>
        <v>4.7503162657956247E-2</v>
      </c>
      <c r="U1027">
        <f t="shared" si="150"/>
        <v>133.04130117968072</v>
      </c>
    </row>
    <row r="1028" spans="1:21">
      <c r="A1028">
        <f t="shared" ref="A1028:A1091" si="157">A1027+1</f>
        <v>1027</v>
      </c>
      <c r="B1028">
        <f t="shared" si="152"/>
        <v>13.411199999999999</v>
      </c>
      <c r="C1028">
        <f>Specification!$G$29</f>
        <v>164.943378</v>
      </c>
      <c r="D1028">
        <f>0.5*Specification!$K$4*Track!B1028^2*Specification!$K$3*Specification!$K$2</f>
        <v>93.159842569492653</v>
      </c>
      <c r="E1028">
        <v>-1</v>
      </c>
      <c r="F1028">
        <f>Specification!$C$23*9.81*SIN((E1028*PI()/180))</f>
        <v>-95.955295733149597</v>
      </c>
      <c r="G1028" s="2">
        <f>IF(J1028=1,VLOOKUP(K1028,RPM!$E$2:$H$62,3,FALSE)-F1028-E1028-D1028,IF(J1028=2,VLOOKUP(K1028,RPM!$H$2:$K$62,3,FALSE)-F1028-E1028-D1028,IF(J1028=3,VLOOKUP(K1028,RPM!$K$2:$N$62,3,FALSE)-F1028-E1028-D1028)))</f>
        <v>626.70647678570413</v>
      </c>
      <c r="H1028" s="2">
        <f>IF(J1028=1,Specification!$I$14,IF(J1028=2,Specification!$I$15,IF(J1028=3,Specification!$I$16)))</f>
        <v>578.8367922628039</v>
      </c>
      <c r="I1028">
        <f t="shared" si="151"/>
        <v>1.0826997958021412</v>
      </c>
      <c r="J1028">
        <v>3</v>
      </c>
      <c r="K1028">
        <f>IF(J1028=1,VLOOKUP(B1028,RPM!$F$2:$H$62,3,TRUE),IF(J1028=2,VLOOKUP(B1028,RPM!$I$2:$K$62,3,TRUE),IF(J1028=3,VLOOKUP(B1028,RPM!$L$2:$N$62,3,TRUE))))</f>
        <v>4200</v>
      </c>
      <c r="L1028">
        <f t="shared" si="153"/>
        <v>94.151186447335206</v>
      </c>
      <c r="M1028">
        <f t="shared" si="154"/>
        <v>2.5086698874801332</v>
      </c>
      <c r="N1028">
        <f>VLOOKUP(K1028,RPM!$A$2:$D$62,4,FALSE)</f>
        <v>18.835642857142858</v>
      </c>
      <c r="O1028">
        <f>VLOOKUP(K1028,RPM!$A$2:$D$62,3,FALSE)</f>
        <v>11.1</v>
      </c>
      <c r="P1028">
        <f t="shared" si="155"/>
        <v>14.045738878571429</v>
      </c>
      <c r="Q1028" cm="1">
        <f t="array" ref="Q1028">_xlfn.XLOOKUP(O1028,BSFC!$A$2:$A$24,_xlfn.XLOOKUP(K1028,BSFC!$B$2:$O$2,BSFC!$B$2:$O$24,,-1),,-1)</f>
        <v>340</v>
      </c>
      <c r="R1028">
        <f t="shared" si="156"/>
        <v>1.3265420051984127</v>
      </c>
      <c r="S1028">
        <f t="shared" ref="S1028:S1091" si="158">(L1028-L1027)/3600*P1028</f>
        <v>0</v>
      </c>
      <c r="T1028">
        <f t="shared" ref="T1028:T1091" si="159">S1028*Q1028</f>
        <v>0</v>
      </c>
      <c r="U1028">
        <f t="shared" ref="U1028:U1091" si="160">U1027+T1028</f>
        <v>133.04130117968072</v>
      </c>
    </row>
    <row r="1029" spans="1:21">
      <c r="A1029">
        <f t="shared" si="157"/>
        <v>1028</v>
      </c>
      <c r="B1029">
        <f t="shared" si="152"/>
        <v>13.411199999999999</v>
      </c>
      <c r="C1029">
        <f>Specification!$G$29</f>
        <v>164.943378</v>
      </c>
      <c r="D1029">
        <f>0.5*Specification!$K$4*Track!B1029^2*Specification!$K$3*Specification!$K$2</f>
        <v>93.159842569492653</v>
      </c>
      <c r="E1029">
        <v>-2</v>
      </c>
      <c r="F1029">
        <f>Specification!$C$23*9.81*SIN((E1029*PI()/180))</f>
        <v>-191.88136255367905</v>
      </c>
      <c r="G1029" s="2">
        <f>IF(J1029=1,VLOOKUP(K1029,RPM!$E$2:$H$62,3,FALSE)-F1029-E1029-D1029,IF(J1029=2,VLOOKUP(K1029,RPM!$H$2:$K$62,3,FALSE)-F1029-E1029-D1029,IF(J1029=3,VLOOKUP(K1029,RPM!$K$2:$N$62,3,FALSE)-F1029-E1029-D1029)))</f>
        <v>723.63254360623364</v>
      </c>
      <c r="H1029" s="2">
        <f>IF(J1029=1,Specification!$I$14,IF(J1029=2,Specification!$I$15,IF(J1029=3,Specification!$I$16)))</f>
        <v>578.8367922628039</v>
      </c>
      <c r="I1029">
        <f t="shared" si="151"/>
        <v>1.2501495296755247</v>
      </c>
      <c r="J1029">
        <v>3</v>
      </c>
      <c r="K1029">
        <f>IF(J1029=1,VLOOKUP(B1029,RPM!$F$2:$H$62,3,TRUE),IF(J1029=2,VLOOKUP(B1029,RPM!$I$2:$K$62,3,TRUE),IF(J1029=3,VLOOKUP(B1029,RPM!$L$2:$N$62,3,TRUE))))</f>
        <v>4200</v>
      </c>
      <c r="L1029">
        <f t="shared" si="153"/>
        <v>94.151186447335206</v>
      </c>
      <c r="M1029">
        <f t="shared" si="154"/>
        <v>2.4737491179883855</v>
      </c>
      <c r="N1029">
        <f>VLOOKUP(K1029,RPM!$A$2:$D$62,4,FALSE)</f>
        <v>18.835642857142858</v>
      </c>
      <c r="O1029">
        <f>VLOOKUP(K1029,RPM!$A$2:$D$62,3,FALSE)</f>
        <v>11.1</v>
      </c>
      <c r="P1029">
        <f t="shared" si="155"/>
        <v>14.045738878571429</v>
      </c>
      <c r="Q1029" cm="1">
        <f t="array" ref="Q1029">_xlfn.XLOOKUP(O1029,BSFC!$A$2:$A$24,_xlfn.XLOOKUP(K1029,BSFC!$B$2:$O$2,BSFC!$B$2:$O$24,,-1),,-1)</f>
        <v>340</v>
      </c>
      <c r="R1029">
        <f t="shared" si="156"/>
        <v>1.3265420051984127</v>
      </c>
      <c r="S1029">
        <f t="shared" si="158"/>
        <v>0</v>
      </c>
      <c r="T1029">
        <f t="shared" si="159"/>
        <v>0</v>
      </c>
      <c r="U1029">
        <f t="shared" si="160"/>
        <v>133.04130117968072</v>
      </c>
    </row>
    <row r="1030" spans="1:21">
      <c r="A1030">
        <f t="shared" si="157"/>
        <v>1029</v>
      </c>
      <c r="B1030">
        <f t="shared" si="152"/>
        <v>13.411199999999999</v>
      </c>
      <c r="C1030">
        <f>Specification!$G$29</f>
        <v>164.943378</v>
      </c>
      <c r="D1030">
        <f>0.5*Specification!$K$4*Track!B1030^2*Specification!$K$3*Specification!$K$2</f>
        <v>93.159842569492653</v>
      </c>
      <c r="E1030">
        <v>-3</v>
      </c>
      <c r="F1030">
        <f>Specification!$C$23*9.81*SIN((E1030*PI()/180))</f>
        <v>-287.74898045237813</v>
      </c>
      <c r="G1030" s="2">
        <f>IF(J1030=1,VLOOKUP(K1030,RPM!$E$2:$H$62,3,FALSE)-F1030-E1030-D1030,IF(J1030=2,VLOOKUP(K1030,RPM!$H$2:$K$62,3,FALSE)-F1030-E1030-D1030,IF(J1030=3,VLOOKUP(K1030,RPM!$K$2:$N$62,3,FALSE)-F1030-E1030-D1030)))</f>
        <v>820.50016150493275</v>
      </c>
      <c r="H1030" s="2">
        <f>IF(J1030=1,Specification!$I$14,IF(J1030=2,Specification!$I$15,IF(J1030=3,Specification!$I$16)))</f>
        <v>578.8367922628039</v>
      </c>
      <c r="I1030">
        <f t="shared" si="151"/>
        <v>1.4174982870342643</v>
      </c>
      <c r="J1030">
        <v>3</v>
      </c>
      <c r="K1030">
        <f>IF(J1030=1,VLOOKUP(B1030,RPM!$F$2:$H$62,3,TRUE),IF(J1030=2,VLOOKUP(B1030,RPM!$I$2:$K$62,3,TRUE),IF(J1030=3,VLOOKUP(B1030,RPM!$L$2:$N$62,3,TRUE))))</f>
        <v>4200</v>
      </c>
      <c r="L1030">
        <f t="shared" si="153"/>
        <v>94.151186447335206</v>
      </c>
      <c r="M1030">
        <f t="shared" si="154"/>
        <v>2.4213413387053442</v>
      </c>
      <c r="N1030">
        <f>VLOOKUP(K1030,RPM!$A$2:$D$62,4,FALSE)</f>
        <v>18.835642857142858</v>
      </c>
      <c r="O1030">
        <f>VLOOKUP(K1030,RPM!$A$2:$D$62,3,FALSE)</f>
        <v>11.1</v>
      </c>
      <c r="P1030">
        <f t="shared" si="155"/>
        <v>14.045738878571429</v>
      </c>
      <c r="Q1030" cm="1">
        <f t="array" ref="Q1030">_xlfn.XLOOKUP(O1030,BSFC!$A$2:$A$24,_xlfn.XLOOKUP(K1030,BSFC!$B$2:$O$2,BSFC!$B$2:$O$24,,-1),,-1)</f>
        <v>340</v>
      </c>
      <c r="R1030">
        <f t="shared" si="156"/>
        <v>1.3265420051984127</v>
      </c>
      <c r="S1030">
        <f t="shared" si="158"/>
        <v>0</v>
      </c>
      <c r="T1030">
        <f t="shared" si="159"/>
        <v>0</v>
      </c>
      <c r="U1030">
        <f t="shared" si="160"/>
        <v>133.04130117968072</v>
      </c>
    </row>
    <row r="1031" spans="1:21">
      <c r="A1031">
        <f t="shared" si="157"/>
        <v>1030</v>
      </c>
      <c r="B1031">
        <f t="shared" si="152"/>
        <v>13.411199999999999</v>
      </c>
      <c r="C1031">
        <f>Specification!$G$29</f>
        <v>164.943378</v>
      </c>
      <c r="D1031">
        <f>0.5*Specification!$K$4*Track!B1031^2*Specification!$K$3*Specification!$K$2</f>
        <v>93.159842569492653</v>
      </c>
      <c r="E1031">
        <v>-4</v>
      </c>
      <c r="F1031">
        <f>Specification!$C$23*9.81*SIN((E1031*PI()/180))</f>
        <v>-383.52894722414453</v>
      </c>
      <c r="G1031" s="2">
        <f>IF(J1031=1,VLOOKUP(K1031,RPM!$E$2:$H$62,3,FALSE)-F1031-E1031-D1031,IF(J1031=2,VLOOKUP(K1031,RPM!$H$2:$K$62,3,FALSE)-F1031-E1031-D1031,IF(J1031=3,VLOOKUP(K1031,RPM!$K$2:$N$62,3,FALSE)-F1031-E1031-D1031)))</f>
        <v>917.28012827669909</v>
      </c>
      <c r="H1031" s="2">
        <f>IF(J1031=1,Specification!$I$14,IF(J1031=2,Specification!$I$15,IF(J1031=3,Specification!$I$16)))</f>
        <v>578.8367922628039</v>
      </c>
      <c r="I1031">
        <v>0</v>
      </c>
      <c r="J1031">
        <v>3</v>
      </c>
      <c r="K1031">
        <f>IF(J1031=1,VLOOKUP(B1031,RPM!$F$2:$H$62,3,TRUE),IF(J1031=2,VLOOKUP(B1031,RPM!$I$2:$K$62,3,TRUE),IF(J1031=3,VLOOKUP(B1031,RPM!$L$2:$N$62,3,TRUE))))</f>
        <v>4200</v>
      </c>
      <c r="L1031">
        <f t="shared" si="153"/>
        <v>94.225750990403682</v>
      </c>
      <c r="M1031">
        <f t="shared" si="154"/>
        <v>2.3514145267618338</v>
      </c>
      <c r="N1031">
        <f>VLOOKUP(K1031,RPM!$A$2:$D$62,4,FALSE)</f>
        <v>18.835642857142858</v>
      </c>
      <c r="O1031">
        <f>VLOOKUP(K1031,RPM!$A$2:$D$62,3,FALSE)</f>
        <v>11.1</v>
      </c>
      <c r="P1031">
        <f t="shared" si="155"/>
        <v>14.045738878571429</v>
      </c>
      <c r="Q1031" cm="1">
        <f t="array" ref="Q1031">_xlfn.XLOOKUP(O1031,BSFC!$A$2:$A$24,_xlfn.XLOOKUP(K1031,BSFC!$B$2:$O$2,BSFC!$B$2:$O$24,,-1),,-1)</f>
        <v>340</v>
      </c>
      <c r="R1031">
        <f t="shared" si="156"/>
        <v>1.3265420051984127</v>
      </c>
      <c r="S1031">
        <f t="shared" si="158"/>
        <v>2.9092058376105768E-4</v>
      </c>
      <c r="T1031">
        <f t="shared" si="159"/>
        <v>9.8912998478759617E-2</v>
      </c>
      <c r="U1031">
        <f t="shared" si="160"/>
        <v>133.14021417815948</v>
      </c>
    </row>
    <row r="1032" spans="1:21">
      <c r="A1032">
        <f t="shared" si="157"/>
        <v>1031</v>
      </c>
      <c r="B1032">
        <f t="shared" si="152"/>
        <v>13.411199999999999</v>
      </c>
      <c r="C1032">
        <f>Specification!$G$29</f>
        <v>164.943378</v>
      </c>
      <c r="D1032">
        <f>0.5*Specification!$K$4*Track!B1032^2*Specification!$K$3*Specification!$K$2</f>
        <v>93.159842569492653</v>
      </c>
      <c r="E1032">
        <v>-5</v>
      </c>
      <c r="F1032">
        <f>Specification!$C$23*9.81*SIN((E1032*PI()/180))</f>
        <v>-479.192087363258</v>
      </c>
      <c r="G1032" s="2">
        <f>IF(J1032=1,VLOOKUP(K1032,RPM!$E$2:$H$62,3,FALSE)-F1032-E1032-D1032,IF(J1032=2,VLOOKUP(K1032,RPM!$H$2:$K$62,3,FALSE)-F1032-E1032-D1032,IF(J1032=3,VLOOKUP(K1032,RPM!$K$2:$N$62,3,FALSE)-F1032-E1032-D1032)))</f>
        <v>1013.9432684158126</v>
      </c>
      <c r="H1032" s="2">
        <f>IF(J1032=1,Specification!$I$14,IF(J1032=2,Specification!$I$15,IF(J1032=3,Specification!$I$16)))</f>
        <v>578.8367922628039</v>
      </c>
      <c r="I1032">
        <v>0</v>
      </c>
      <c r="J1032">
        <v>3</v>
      </c>
      <c r="K1032">
        <f>IF(J1032=1,VLOOKUP(B1032,RPM!$F$2:$H$62,3,TRUE),IF(J1032=2,VLOOKUP(B1032,RPM!$I$2:$K$62,3,TRUE),IF(J1032=3,VLOOKUP(B1032,RPM!$L$2:$N$62,3,TRUE))))</f>
        <v>4200</v>
      </c>
      <c r="L1032">
        <f t="shared" si="153"/>
        <v>94.300315533472158</v>
      </c>
      <c r="M1032">
        <f t="shared" si="154"/>
        <v>2.2639258632359098</v>
      </c>
      <c r="N1032">
        <f>VLOOKUP(K1032,RPM!$A$2:$D$62,4,FALSE)</f>
        <v>18.835642857142858</v>
      </c>
      <c r="O1032">
        <f>VLOOKUP(K1032,RPM!$A$2:$D$62,3,FALSE)</f>
        <v>11.1</v>
      </c>
      <c r="P1032">
        <f t="shared" si="155"/>
        <v>14.045738878571429</v>
      </c>
      <c r="Q1032" cm="1">
        <f t="array" ref="Q1032">_xlfn.XLOOKUP(O1032,BSFC!$A$2:$A$24,_xlfn.XLOOKUP(K1032,BSFC!$B$2:$O$2,BSFC!$B$2:$O$24,,-1),,-1)</f>
        <v>340</v>
      </c>
      <c r="R1032">
        <f t="shared" si="156"/>
        <v>1.3265420051984127</v>
      </c>
      <c r="S1032">
        <f t="shared" si="158"/>
        <v>2.9092058376105768E-4</v>
      </c>
      <c r="T1032">
        <f t="shared" si="159"/>
        <v>9.8912998478759617E-2</v>
      </c>
      <c r="U1032">
        <f t="shared" si="160"/>
        <v>133.23912717663825</v>
      </c>
    </row>
    <row r="1033" spans="1:21">
      <c r="A1033">
        <f t="shared" si="157"/>
        <v>1032</v>
      </c>
      <c r="B1033">
        <f t="shared" si="152"/>
        <v>13.411199999999999</v>
      </c>
      <c r="C1033">
        <f>Specification!$G$29</f>
        <v>164.943378</v>
      </c>
      <c r="D1033">
        <f>0.5*Specification!$K$4*Track!B1033^2*Specification!$K$3*Specification!$K$2</f>
        <v>93.159842569492653</v>
      </c>
      <c r="E1033">
        <v>-6</v>
      </c>
      <c r="F1033">
        <f>Specification!$C$23*9.81*SIN((E1033*PI()/180))</f>
        <v>-574.70926095052266</v>
      </c>
      <c r="G1033" s="2">
        <f>IF(J1033=1,VLOOKUP(K1033,RPM!$E$2:$H$62,3,FALSE)-F1033-E1033-D1033,IF(J1033=2,VLOOKUP(K1033,RPM!$H$2:$K$62,3,FALSE)-F1033-E1033-D1033,IF(J1033=3,VLOOKUP(K1033,RPM!$K$2:$N$62,3,FALSE)-F1033-E1033-D1033)))</f>
        <v>1110.4604420030771</v>
      </c>
      <c r="H1033" s="2">
        <f>IF(J1033=1,Specification!$I$14,IF(J1033=2,Specification!$I$15,IF(J1033=3,Specification!$I$16)))</f>
        <v>578.8367922628039</v>
      </c>
      <c r="I1033">
        <v>0</v>
      </c>
      <c r="J1033">
        <v>3</v>
      </c>
      <c r="K1033">
        <f>IF(J1033=1,VLOOKUP(B1033,RPM!$F$2:$H$62,3,TRUE),IF(J1033=2,VLOOKUP(B1033,RPM!$I$2:$K$62,3,TRUE),IF(J1033=3,VLOOKUP(B1033,RPM!$L$2:$N$62,3,TRUE))))</f>
        <v>4200</v>
      </c>
      <c r="L1033">
        <f t="shared" si="153"/>
        <v>94.374880076540634</v>
      </c>
      <c r="M1033">
        <f t="shared" si="154"/>
        <v>2.1588216279702332</v>
      </c>
      <c r="N1033">
        <f>VLOOKUP(K1033,RPM!$A$2:$D$62,4,FALSE)</f>
        <v>18.835642857142858</v>
      </c>
      <c r="O1033">
        <f>VLOOKUP(K1033,RPM!$A$2:$D$62,3,FALSE)</f>
        <v>11.1</v>
      </c>
      <c r="P1033">
        <f t="shared" si="155"/>
        <v>14.045738878571429</v>
      </c>
      <c r="Q1033" cm="1">
        <f t="array" ref="Q1033">_xlfn.XLOOKUP(O1033,BSFC!$A$2:$A$24,_xlfn.XLOOKUP(K1033,BSFC!$B$2:$O$2,BSFC!$B$2:$O$24,,-1),,-1)</f>
        <v>340</v>
      </c>
      <c r="R1033">
        <f t="shared" si="156"/>
        <v>1.3265420051984127</v>
      </c>
      <c r="S1033">
        <f t="shared" si="158"/>
        <v>2.9092058376105768E-4</v>
      </c>
      <c r="T1033">
        <f t="shared" si="159"/>
        <v>9.8912998478759617E-2</v>
      </c>
      <c r="U1033">
        <f t="shared" si="160"/>
        <v>133.33804017511702</v>
      </c>
    </row>
    <row r="1034" spans="1:21">
      <c r="A1034">
        <f t="shared" si="157"/>
        <v>1033</v>
      </c>
      <c r="B1034">
        <f t="shared" si="152"/>
        <v>13.411199999999999</v>
      </c>
      <c r="C1034">
        <f>Specification!$G$29</f>
        <v>164.943378</v>
      </c>
      <c r="D1034">
        <f>0.5*Specification!$K$4*Track!B1034^2*Specification!$K$3*Specification!$K$2</f>
        <v>93.159842569492653</v>
      </c>
      <c r="E1034">
        <v>-7</v>
      </c>
      <c r="F1034">
        <f>Specification!$C$23*9.81*SIN((E1034*PI()/180))</f>
        <v>-670.05137252956831</v>
      </c>
      <c r="G1034" s="2">
        <f>IF(J1034=1,VLOOKUP(K1034,RPM!$E$2:$H$62,3,FALSE)-F1034-E1034-D1034,IF(J1034=2,VLOOKUP(K1034,RPM!$H$2:$K$62,3,FALSE)-F1034-E1034-D1034,IF(J1034=3,VLOOKUP(K1034,RPM!$K$2:$N$62,3,FALSE)-F1034-E1034-D1034)))</f>
        <v>1206.8025535821228</v>
      </c>
      <c r="H1034" s="2">
        <f>IF(J1034=1,Specification!$I$14,IF(J1034=2,Specification!$I$15,IF(J1034=3,Specification!$I$16)))</f>
        <v>578.8367922628039</v>
      </c>
      <c r="I1034">
        <v>0</v>
      </c>
      <c r="J1034">
        <v>3</v>
      </c>
      <c r="K1034">
        <f>IF(J1034=1,VLOOKUP(B1034,RPM!$F$2:$H$62,3,TRUE),IF(J1034=2,VLOOKUP(B1034,RPM!$I$2:$K$62,3,TRUE),IF(J1034=3,VLOOKUP(B1034,RPM!$L$2:$N$62,3,TRUE))))</f>
        <v>4200</v>
      </c>
      <c r="L1034">
        <f t="shared" si="153"/>
        <v>94.44944461960911</v>
      </c>
      <c r="M1034">
        <f t="shared" si="154"/>
        <v>2.0360370670673285</v>
      </c>
      <c r="N1034">
        <f>VLOOKUP(K1034,RPM!$A$2:$D$62,4,FALSE)</f>
        <v>18.835642857142858</v>
      </c>
      <c r="O1034">
        <f>VLOOKUP(K1034,RPM!$A$2:$D$62,3,FALSE)</f>
        <v>11.1</v>
      </c>
      <c r="P1034">
        <f t="shared" si="155"/>
        <v>14.045738878571429</v>
      </c>
      <c r="Q1034" cm="1">
        <f t="array" ref="Q1034">_xlfn.XLOOKUP(O1034,BSFC!$A$2:$A$24,_xlfn.XLOOKUP(K1034,BSFC!$B$2:$O$2,BSFC!$B$2:$O$24,,-1),,-1)</f>
        <v>340</v>
      </c>
      <c r="R1034">
        <f t="shared" si="156"/>
        <v>1.3265420051984127</v>
      </c>
      <c r="S1034">
        <f t="shared" si="158"/>
        <v>2.9092058376105768E-4</v>
      </c>
      <c r="T1034">
        <f t="shared" si="159"/>
        <v>9.8912998478759617E-2</v>
      </c>
      <c r="U1034">
        <f t="shared" si="160"/>
        <v>133.43695317359578</v>
      </c>
    </row>
    <row r="1035" spans="1:21">
      <c r="A1035">
        <f t="shared" si="157"/>
        <v>1034</v>
      </c>
      <c r="B1035">
        <f t="shared" si="152"/>
        <v>13.411199999999999</v>
      </c>
      <c r="C1035">
        <f>Specification!$G$29</f>
        <v>164.943378</v>
      </c>
      <c r="D1035">
        <f>0.5*Specification!$K$4*Track!B1035^2*Specification!$K$3*Specification!$K$2</f>
        <v>93.159842569492653</v>
      </c>
      <c r="E1035">
        <v>-8</v>
      </c>
      <c r="F1035">
        <f>Specification!$C$23*9.81*SIN((E1035*PI()/180))</f>
        <v>-765.1893799696079</v>
      </c>
      <c r="G1035" s="2">
        <f>IF(J1035=1,VLOOKUP(K1035,RPM!$E$2:$H$62,3,FALSE)-F1035-E1035-D1035,IF(J1035=2,VLOOKUP(K1035,RPM!$H$2:$K$62,3,FALSE)-F1035-E1035-D1035,IF(J1035=3,VLOOKUP(K1035,RPM!$K$2:$N$62,3,FALSE)-F1035-E1035-D1035)))</f>
        <v>1302.9405610221625</v>
      </c>
      <c r="H1035" s="2">
        <f>IF(J1035=1,Specification!$I$14,IF(J1035=2,Specification!$I$15,IF(J1035=3,Specification!$I$16)))</f>
        <v>578.8367922628039</v>
      </c>
      <c r="I1035">
        <v>0</v>
      </c>
      <c r="J1035">
        <v>3</v>
      </c>
      <c r="K1035">
        <f>IF(J1035=1,VLOOKUP(B1035,RPM!$F$2:$H$62,3,TRUE),IF(J1035=2,VLOOKUP(B1035,RPM!$I$2:$K$62,3,TRUE),IF(J1035=3,VLOOKUP(B1035,RPM!$L$2:$N$62,3,TRUE))))</f>
        <v>4200</v>
      </c>
      <c r="L1035">
        <f t="shared" si="153"/>
        <v>94.524009162677586</v>
      </c>
      <c r="M1035">
        <f t="shared" si="154"/>
        <v>1.8954962323649369</v>
      </c>
      <c r="N1035">
        <f>VLOOKUP(K1035,RPM!$A$2:$D$62,4,FALSE)</f>
        <v>18.835642857142858</v>
      </c>
      <c r="O1035">
        <f>VLOOKUP(K1035,RPM!$A$2:$D$62,3,FALSE)</f>
        <v>11.1</v>
      </c>
      <c r="P1035">
        <f t="shared" si="155"/>
        <v>14.045738878571429</v>
      </c>
      <c r="Q1035" cm="1">
        <f t="array" ref="Q1035">_xlfn.XLOOKUP(O1035,BSFC!$A$2:$A$24,_xlfn.XLOOKUP(K1035,BSFC!$B$2:$O$2,BSFC!$B$2:$O$24,,-1),,-1)</f>
        <v>340</v>
      </c>
      <c r="R1035">
        <f t="shared" si="156"/>
        <v>1.3265420051984127</v>
      </c>
      <c r="S1035">
        <f t="shared" si="158"/>
        <v>2.9092058376105768E-4</v>
      </c>
      <c r="T1035">
        <f t="shared" si="159"/>
        <v>9.8912998478759617E-2</v>
      </c>
      <c r="U1035">
        <f t="shared" si="160"/>
        <v>133.53586617207455</v>
      </c>
    </row>
    <row r="1036" spans="1:21">
      <c r="A1036">
        <f t="shared" si="157"/>
        <v>1035</v>
      </c>
      <c r="B1036">
        <f t="shared" si="152"/>
        <v>13.411199999999999</v>
      </c>
      <c r="C1036">
        <f>Specification!$G$29</f>
        <v>164.943378</v>
      </c>
      <c r="D1036">
        <f>0.5*Specification!$K$4*Track!B1036^2*Specification!$K$3*Specification!$K$2</f>
        <v>93.159842569492653</v>
      </c>
      <c r="E1036">
        <v>-8</v>
      </c>
      <c r="F1036">
        <f>Specification!$C$23*9.81*SIN((E1036*PI()/180))</f>
        <v>-765.1893799696079</v>
      </c>
      <c r="G1036" s="2">
        <f>IF(J1036=1,VLOOKUP(K1036,RPM!$E$2:$H$62,3,FALSE)-F1036-E1036-D1036,IF(J1036=2,VLOOKUP(K1036,RPM!$H$2:$K$62,3,FALSE)-F1036-E1036-D1036,IF(J1036=3,VLOOKUP(K1036,RPM!$K$2:$N$62,3,FALSE)-F1036-E1036-D1036)))</f>
        <v>1302.9405610221625</v>
      </c>
      <c r="H1036" s="2">
        <f>IF(J1036=1,Specification!$I$14,IF(J1036=2,Specification!$I$15,IF(J1036=3,Specification!$I$16)))</f>
        <v>578.8367922628039</v>
      </c>
      <c r="I1036">
        <v>0</v>
      </c>
      <c r="J1036">
        <v>3</v>
      </c>
      <c r="K1036">
        <f>IF(J1036=1,VLOOKUP(B1036,RPM!$F$2:$H$62,3,TRUE),IF(J1036=2,VLOOKUP(B1036,RPM!$I$2:$K$62,3,TRUE),IF(J1036=3,VLOOKUP(B1036,RPM!$L$2:$N$62,3,TRUE))))</f>
        <v>4200</v>
      </c>
      <c r="L1036">
        <f t="shared" si="153"/>
        <v>94.598573705746063</v>
      </c>
      <c r="M1036">
        <f t="shared" si="154"/>
        <v>1.7549553976625454</v>
      </c>
      <c r="N1036">
        <f>VLOOKUP(K1036,RPM!$A$2:$D$62,4,FALSE)</f>
        <v>18.835642857142858</v>
      </c>
      <c r="O1036">
        <f>VLOOKUP(K1036,RPM!$A$2:$D$62,3,FALSE)</f>
        <v>11.1</v>
      </c>
      <c r="P1036">
        <f t="shared" si="155"/>
        <v>14.045738878571429</v>
      </c>
      <c r="Q1036" cm="1">
        <f t="array" ref="Q1036">_xlfn.XLOOKUP(O1036,BSFC!$A$2:$A$24,_xlfn.XLOOKUP(K1036,BSFC!$B$2:$O$2,BSFC!$B$2:$O$24,,-1),,-1)</f>
        <v>340</v>
      </c>
      <c r="R1036">
        <f t="shared" si="156"/>
        <v>1.3265420051984127</v>
      </c>
      <c r="S1036">
        <f t="shared" si="158"/>
        <v>2.9092058376105768E-4</v>
      </c>
      <c r="T1036">
        <f t="shared" si="159"/>
        <v>9.8912998478759617E-2</v>
      </c>
      <c r="U1036">
        <f t="shared" si="160"/>
        <v>133.63477917055332</v>
      </c>
    </row>
    <row r="1037" spans="1:21">
      <c r="A1037">
        <f t="shared" si="157"/>
        <v>1036</v>
      </c>
      <c r="B1037">
        <f t="shared" si="152"/>
        <v>13.411199999999999</v>
      </c>
      <c r="C1037">
        <f>Specification!$G$29</f>
        <v>164.943378</v>
      </c>
      <c r="D1037">
        <f>0.5*Specification!$K$4*Track!B1037^2*Specification!$K$3*Specification!$K$2</f>
        <v>93.159842569492653</v>
      </c>
      <c r="E1037">
        <v>-8</v>
      </c>
      <c r="F1037">
        <f>Specification!$C$23*9.81*SIN((E1037*PI()/180))</f>
        <v>-765.1893799696079</v>
      </c>
      <c r="G1037" s="2">
        <f>IF(J1037=1,VLOOKUP(K1037,RPM!$E$2:$H$62,3,FALSE)-F1037-E1037-D1037,IF(J1037=2,VLOOKUP(K1037,RPM!$H$2:$K$62,3,FALSE)-F1037-E1037-D1037,IF(J1037=3,VLOOKUP(K1037,RPM!$K$2:$N$62,3,FALSE)-F1037-E1037-D1037)))</f>
        <v>1302.9405610221625</v>
      </c>
      <c r="H1037" s="2">
        <f>IF(J1037=1,Specification!$I$14,IF(J1037=2,Specification!$I$15,IF(J1037=3,Specification!$I$16)))</f>
        <v>578.8367922628039</v>
      </c>
      <c r="I1037">
        <v>0</v>
      </c>
      <c r="J1037">
        <v>3</v>
      </c>
      <c r="K1037">
        <f>IF(J1037=1,VLOOKUP(B1037,RPM!$F$2:$H$62,3,TRUE),IF(J1037=2,VLOOKUP(B1037,RPM!$I$2:$K$62,3,TRUE),IF(J1037=3,VLOOKUP(B1037,RPM!$L$2:$N$62,3,TRUE))))</f>
        <v>4200</v>
      </c>
      <c r="L1037">
        <f t="shared" si="153"/>
        <v>94.673138248814539</v>
      </c>
      <c r="M1037">
        <f t="shared" si="154"/>
        <v>1.6144145629601538</v>
      </c>
      <c r="N1037">
        <f>VLOOKUP(K1037,RPM!$A$2:$D$62,4,FALSE)</f>
        <v>18.835642857142858</v>
      </c>
      <c r="O1037">
        <f>VLOOKUP(K1037,RPM!$A$2:$D$62,3,FALSE)</f>
        <v>11.1</v>
      </c>
      <c r="P1037">
        <f t="shared" si="155"/>
        <v>14.045738878571429</v>
      </c>
      <c r="Q1037" cm="1">
        <f t="array" ref="Q1037">_xlfn.XLOOKUP(O1037,BSFC!$A$2:$A$24,_xlfn.XLOOKUP(K1037,BSFC!$B$2:$O$2,BSFC!$B$2:$O$24,,-1),,-1)</f>
        <v>340</v>
      </c>
      <c r="R1037">
        <f t="shared" si="156"/>
        <v>1.3265420051984127</v>
      </c>
      <c r="S1037">
        <f t="shared" si="158"/>
        <v>2.9092058376105768E-4</v>
      </c>
      <c r="T1037">
        <f t="shared" si="159"/>
        <v>9.8912998478759617E-2</v>
      </c>
      <c r="U1037">
        <f t="shared" si="160"/>
        <v>133.73369216903208</v>
      </c>
    </row>
    <row r="1038" spans="1:21">
      <c r="A1038">
        <f t="shared" si="157"/>
        <v>1037</v>
      </c>
      <c r="B1038">
        <f t="shared" si="152"/>
        <v>13.411199999999999</v>
      </c>
      <c r="C1038">
        <f>Specification!$G$29</f>
        <v>164.943378</v>
      </c>
      <c r="D1038">
        <f>0.5*Specification!$K$4*Track!B1038^2*Specification!$K$3*Specification!$K$2</f>
        <v>93.159842569492653</v>
      </c>
      <c r="E1038">
        <v>-8</v>
      </c>
      <c r="F1038">
        <f>Specification!$C$23*9.81*SIN((E1038*PI()/180))</f>
        <v>-765.1893799696079</v>
      </c>
      <c r="G1038" s="2">
        <f>IF(J1038=1,VLOOKUP(K1038,RPM!$E$2:$H$62,3,FALSE)-F1038-E1038-D1038,IF(J1038=2,VLOOKUP(K1038,RPM!$H$2:$K$62,3,FALSE)-F1038-E1038-D1038,IF(J1038=3,VLOOKUP(K1038,RPM!$K$2:$N$62,3,FALSE)-F1038-E1038-D1038)))</f>
        <v>1302.9405610221625</v>
      </c>
      <c r="H1038" s="2">
        <f>IF(J1038=1,Specification!$I$14,IF(J1038=2,Specification!$I$15,IF(J1038=3,Specification!$I$16)))</f>
        <v>578.8367922628039</v>
      </c>
      <c r="I1038">
        <v>0</v>
      </c>
      <c r="J1038">
        <v>3</v>
      </c>
      <c r="K1038">
        <f>IF(J1038=1,VLOOKUP(B1038,RPM!$F$2:$H$62,3,TRUE),IF(J1038=2,VLOOKUP(B1038,RPM!$I$2:$K$62,3,TRUE),IF(J1038=3,VLOOKUP(B1038,RPM!$L$2:$N$62,3,TRUE))))</f>
        <v>4200</v>
      </c>
      <c r="L1038">
        <f t="shared" si="153"/>
        <v>94.747702791883015</v>
      </c>
      <c r="M1038">
        <f t="shared" si="154"/>
        <v>1.4738737282577623</v>
      </c>
      <c r="N1038">
        <f>VLOOKUP(K1038,RPM!$A$2:$D$62,4,FALSE)</f>
        <v>18.835642857142858</v>
      </c>
      <c r="O1038">
        <f>VLOOKUP(K1038,RPM!$A$2:$D$62,3,FALSE)</f>
        <v>11.1</v>
      </c>
      <c r="P1038">
        <f t="shared" si="155"/>
        <v>14.045738878571429</v>
      </c>
      <c r="Q1038" cm="1">
        <f t="array" ref="Q1038">_xlfn.XLOOKUP(O1038,BSFC!$A$2:$A$24,_xlfn.XLOOKUP(K1038,BSFC!$B$2:$O$2,BSFC!$B$2:$O$24,,-1),,-1)</f>
        <v>340</v>
      </c>
      <c r="R1038">
        <f t="shared" si="156"/>
        <v>1.3265420051984127</v>
      </c>
      <c r="S1038">
        <f t="shared" si="158"/>
        <v>2.9092058376105768E-4</v>
      </c>
      <c r="T1038">
        <f t="shared" si="159"/>
        <v>9.8912998478759617E-2</v>
      </c>
      <c r="U1038">
        <f t="shared" si="160"/>
        <v>133.83260516751085</v>
      </c>
    </row>
    <row r="1039" spans="1:21">
      <c r="A1039">
        <f t="shared" si="157"/>
        <v>1038</v>
      </c>
      <c r="B1039">
        <f t="shared" si="152"/>
        <v>13.411199999999999</v>
      </c>
      <c r="C1039">
        <f>Specification!$G$29</f>
        <v>164.943378</v>
      </c>
      <c r="D1039">
        <f>0.5*Specification!$K$4*Track!B1039^2*Specification!$K$3*Specification!$K$2</f>
        <v>93.159842569492653</v>
      </c>
      <c r="E1039">
        <v>-8</v>
      </c>
      <c r="F1039">
        <f>Specification!$C$23*9.81*SIN((E1039*PI()/180))</f>
        <v>-765.1893799696079</v>
      </c>
      <c r="G1039" s="2">
        <f>IF(J1039=1,VLOOKUP(K1039,RPM!$E$2:$H$62,3,FALSE)-F1039-E1039-D1039,IF(J1039=2,VLOOKUP(K1039,RPM!$H$2:$K$62,3,FALSE)-F1039-E1039-D1039,IF(J1039=3,VLOOKUP(K1039,RPM!$K$2:$N$62,3,FALSE)-F1039-E1039-D1039)))</f>
        <v>1302.9405610221625</v>
      </c>
      <c r="H1039" s="2">
        <f>IF(J1039=1,Specification!$I$14,IF(J1039=2,Specification!$I$15,IF(J1039=3,Specification!$I$16)))</f>
        <v>578.8367922628039</v>
      </c>
      <c r="I1039">
        <v>0</v>
      </c>
      <c r="J1039">
        <v>3</v>
      </c>
      <c r="K1039">
        <f>IF(J1039=1,VLOOKUP(B1039,RPM!$F$2:$H$62,3,TRUE),IF(J1039=2,VLOOKUP(B1039,RPM!$I$2:$K$62,3,TRUE),IF(J1039=3,VLOOKUP(B1039,RPM!$L$2:$N$62,3,TRUE))))</f>
        <v>4200</v>
      </c>
      <c r="L1039">
        <f t="shared" si="153"/>
        <v>94.822267334951491</v>
      </c>
      <c r="M1039">
        <f t="shared" si="154"/>
        <v>1.3333328935553708</v>
      </c>
      <c r="N1039">
        <f>VLOOKUP(K1039,RPM!$A$2:$D$62,4,FALSE)</f>
        <v>18.835642857142858</v>
      </c>
      <c r="O1039">
        <f>VLOOKUP(K1039,RPM!$A$2:$D$62,3,FALSE)</f>
        <v>11.1</v>
      </c>
      <c r="P1039">
        <f t="shared" si="155"/>
        <v>14.045738878571429</v>
      </c>
      <c r="Q1039" cm="1">
        <f t="array" ref="Q1039">_xlfn.XLOOKUP(O1039,BSFC!$A$2:$A$24,_xlfn.XLOOKUP(K1039,BSFC!$B$2:$O$2,BSFC!$B$2:$O$24,,-1),,-1)</f>
        <v>340</v>
      </c>
      <c r="R1039">
        <f t="shared" si="156"/>
        <v>1.3265420051984127</v>
      </c>
      <c r="S1039">
        <f t="shared" si="158"/>
        <v>2.9092058376105768E-4</v>
      </c>
      <c r="T1039">
        <f t="shared" si="159"/>
        <v>9.8912998478759617E-2</v>
      </c>
      <c r="U1039">
        <f t="shared" si="160"/>
        <v>133.93151816598962</v>
      </c>
    </row>
    <row r="1040" spans="1:21">
      <c r="A1040">
        <f t="shared" si="157"/>
        <v>1039</v>
      </c>
      <c r="B1040">
        <f t="shared" si="152"/>
        <v>13.411199999999999</v>
      </c>
      <c r="C1040">
        <f>Specification!$G$29</f>
        <v>164.943378</v>
      </c>
      <c r="D1040">
        <f>0.5*Specification!$K$4*Track!B1040^2*Specification!$K$3*Specification!$K$2</f>
        <v>93.159842569492653</v>
      </c>
      <c r="E1040">
        <v>-8</v>
      </c>
      <c r="F1040">
        <f>Specification!$C$23*9.81*SIN((E1040*PI()/180))</f>
        <v>-765.1893799696079</v>
      </c>
      <c r="G1040" s="2">
        <f>IF(J1040=1,VLOOKUP(K1040,RPM!$E$2:$H$62,3,FALSE)-F1040-E1040-D1040,IF(J1040=2,VLOOKUP(K1040,RPM!$H$2:$K$62,3,FALSE)-F1040-E1040-D1040,IF(J1040=3,VLOOKUP(K1040,RPM!$K$2:$N$62,3,FALSE)-F1040-E1040-D1040)))</f>
        <v>1302.9405610221625</v>
      </c>
      <c r="H1040" s="2">
        <f>IF(J1040=1,Specification!$I$14,IF(J1040=2,Specification!$I$15,IF(J1040=3,Specification!$I$16)))</f>
        <v>578.8367922628039</v>
      </c>
      <c r="I1040">
        <v>0</v>
      </c>
      <c r="J1040">
        <v>3</v>
      </c>
      <c r="K1040">
        <f>IF(J1040=1,VLOOKUP(B1040,RPM!$F$2:$H$62,3,TRUE),IF(J1040=2,VLOOKUP(B1040,RPM!$I$2:$K$62,3,TRUE),IF(J1040=3,VLOOKUP(B1040,RPM!$L$2:$N$62,3,TRUE))))</f>
        <v>4200</v>
      </c>
      <c r="L1040">
        <f t="shared" si="153"/>
        <v>94.896831878019967</v>
      </c>
      <c r="M1040">
        <f t="shared" si="154"/>
        <v>1.1927920588529792</v>
      </c>
      <c r="N1040">
        <f>VLOOKUP(K1040,RPM!$A$2:$D$62,4,FALSE)</f>
        <v>18.835642857142858</v>
      </c>
      <c r="O1040">
        <f>VLOOKUP(K1040,RPM!$A$2:$D$62,3,FALSE)</f>
        <v>11.1</v>
      </c>
      <c r="P1040">
        <f t="shared" si="155"/>
        <v>14.045738878571429</v>
      </c>
      <c r="Q1040" cm="1">
        <f t="array" ref="Q1040">_xlfn.XLOOKUP(O1040,BSFC!$A$2:$A$24,_xlfn.XLOOKUP(K1040,BSFC!$B$2:$O$2,BSFC!$B$2:$O$24,,-1),,-1)</f>
        <v>340</v>
      </c>
      <c r="R1040">
        <f t="shared" si="156"/>
        <v>1.3265420051984127</v>
      </c>
      <c r="S1040">
        <f t="shared" si="158"/>
        <v>2.9092058376105768E-4</v>
      </c>
      <c r="T1040">
        <f t="shared" si="159"/>
        <v>9.8912998478759617E-2</v>
      </c>
      <c r="U1040">
        <f t="shared" si="160"/>
        <v>134.03043116446838</v>
      </c>
    </row>
    <row r="1041" spans="1:21">
      <c r="A1041">
        <f t="shared" si="157"/>
        <v>1040</v>
      </c>
      <c r="B1041">
        <f t="shared" si="152"/>
        <v>13.411199999999999</v>
      </c>
      <c r="C1041">
        <f>Specification!$G$29</f>
        <v>164.943378</v>
      </c>
      <c r="D1041">
        <f>0.5*Specification!$K$4*Track!B1041^2*Specification!$K$3*Specification!$K$2</f>
        <v>93.159842569492653</v>
      </c>
      <c r="E1041">
        <v>-8</v>
      </c>
      <c r="F1041">
        <f>Specification!$C$23*9.81*SIN((E1041*PI()/180))</f>
        <v>-765.1893799696079</v>
      </c>
      <c r="G1041" s="2">
        <f>IF(J1041=1,VLOOKUP(K1041,RPM!$E$2:$H$62,3,FALSE)-F1041-E1041-D1041,IF(J1041=2,VLOOKUP(K1041,RPM!$H$2:$K$62,3,FALSE)-F1041-E1041-D1041,IF(J1041=3,VLOOKUP(K1041,RPM!$K$2:$N$62,3,FALSE)-F1041-E1041-D1041)))</f>
        <v>1302.9405610221625</v>
      </c>
      <c r="H1041" s="2">
        <f>IF(J1041=1,Specification!$I$14,IF(J1041=2,Specification!$I$15,IF(J1041=3,Specification!$I$16)))</f>
        <v>578.8367922628039</v>
      </c>
      <c r="I1041">
        <v>0</v>
      </c>
      <c r="J1041">
        <v>3</v>
      </c>
      <c r="K1041">
        <f>IF(J1041=1,VLOOKUP(B1041,RPM!$F$2:$H$62,3,TRUE),IF(J1041=2,VLOOKUP(B1041,RPM!$I$2:$K$62,3,TRUE),IF(J1041=3,VLOOKUP(B1041,RPM!$L$2:$N$62,3,TRUE))))</f>
        <v>4200</v>
      </c>
      <c r="L1041">
        <f t="shared" si="153"/>
        <v>94.971396421088443</v>
      </c>
      <c r="M1041">
        <f t="shared" si="154"/>
        <v>1.0522512241505877</v>
      </c>
      <c r="N1041">
        <f>VLOOKUP(K1041,RPM!$A$2:$D$62,4,FALSE)</f>
        <v>18.835642857142858</v>
      </c>
      <c r="O1041">
        <f>VLOOKUP(K1041,RPM!$A$2:$D$62,3,FALSE)</f>
        <v>11.1</v>
      </c>
      <c r="P1041">
        <f t="shared" si="155"/>
        <v>14.045738878571429</v>
      </c>
      <c r="Q1041" cm="1">
        <f t="array" ref="Q1041">_xlfn.XLOOKUP(O1041,BSFC!$A$2:$A$24,_xlfn.XLOOKUP(K1041,BSFC!$B$2:$O$2,BSFC!$B$2:$O$24,,-1),,-1)</f>
        <v>340</v>
      </c>
      <c r="R1041">
        <f t="shared" si="156"/>
        <v>1.3265420051984127</v>
      </c>
      <c r="S1041">
        <f t="shared" si="158"/>
        <v>2.9092058376105768E-4</v>
      </c>
      <c r="T1041">
        <f t="shared" si="159"/>
        <v>9.8912998478759617E-2</v>
      </c>
      <c r="U1041">
        <f t="shared" si="160"/>
        <v>134.12934416294715</v>
      </c>
    </row>
    <row r="1042" spans="1:21">
      <c r="A1042">
        <f t="shared" si="157"/>
        <v>1041</v>
      </c>
      <c r="B1042">
        <f t="shared" si="152"/>
        <v>13.411199999999999</v>
      </c>
      <c r="C1042">
        <f>Specification!$G$29</f>
        <v>164.943378</v>
      </c>
      <c r="D1042">
        <f>0.5*Specification!$K$4*Track!B1042^2*Specification!$K$3*Specification!$K$2</f>
        <v>93.159842569492653</v>
      </c>
      <c r="E1042">
        <v>-8</v>
      </c>
      <c r="F1042">
        <f>Specification!$C$23*9.81*SIN((E1042*PI()/180))</f>
        <v>-765.1893799696079</v>
      </c>
      <c r="G1042" s="2">
        <f>IF(J1042=1,VLOOKUP(K1042,RPM!$E$2:$H$62,3,FALSE)-F1042-E1042-D1042,IF(J1042=2,VLOOKUP(K1042,RPM!$H$2:$K$62,3,FALSE)-F1042-E1042-D1042,IF(J1042=3,VLOOKUP(K1042,RPM!$K$2:$N$62,3,FALSE)-F1042-E1042-D1042)))</f>
        <v>1302.9405610221625</v>
      </c>
      <c r="H1042" s="2">
        <f>IF(J1042=1,Specification!$I$14,IF(J1042=2,Specification!$I$15,IF(J1042=3,Specification!$I$16)))</f>
        <v>578.8367922628039</v>
      </c>
      <c r="I1042">
        <v>0</v>
      </c>
      <c r="J1042">
        <v>3</v>
      </c>
      <c r="K1042">
        <f>IF(J1042=1,VLOOKUP(B1042,RPM!$F$2:$H$62,3,TRUE),IF(J1042=2,VLOOKUP(B1042,RPM!$I$2:$K$62,3,TRUE),IF(J1042=3,VLOOKUP(B1042,RPM!$L$2:$N$62,3,TRUE))))</f>
        <v>4200</v>
      </c>
      <c r="L1042">
        <f t="shared" si="153"/>
        <v>95.045960964156919</v>
      </c>
      <c r="M1042">
        <f t="shared" si="154"/>
        <v>0.91171038944819627</v>
      </c>
      <c r="N1042">
        <f>VLOOKUP(K1042,RPM!$A$2:$D$62,4,FALSE)</f>
        <v>18.835642857142858</v>
      </c>
      <c r="O1042">
        <f>VLOOKUP(K1042,RPM!$A$2:$D$62,3,FALSE)</f>
        <v>11.1</v>
      </c>
      <c r="P1042">
        <f t="shared" si="155"/>
        <v>14.045738878571429</v>
      </c>
      <c r="Q1042" cm="1">
        <f t="array" ref="Q1042">_xlfn.XLOOKUP(O1042,BSFC!$A$2:$A$24,_xlfn.XLOOKUP(K1042,BSFC!$B$2:$O$2,BSFC!$B$2:$O$24,,-1),,-1)</f>
        <v>340</v>
      </c>
      <c r="R1042">
        <f t="shared" si="156"/>
        <v>1.3265420051984127</v>
      </c>
      <c r="S1042">
        <f t="shared" si="158"/>
        <v>2.9092058376105768E-4</v>
      </c>
      <c r="T1042">
        <f t="shared" si="159"/>
        <v>9.8912998478759617E-2</v>
      </c>
      <c r="U1042">
        <f t="shared" si="160"/>
        <v>134.22825716142592</v>
      </c>
    </row>
    <row r="1043" spans="1:21">
      <c r="A1043">
        <f t="shared" si="157"/>
        <v>1042</v>
      </c>
      <c r="B1043">
        <f t="shared" si="152"/>
        <v>13.411199999999999</v>
      </c>
      <c r="C1043">
        <f>Specification!$G$29</f>
        <v>164.943378</v>
      </c>
      <c r="D1043">
        <f>0.5*Specification!$K$4*Track!B1043^2*Specification!$K$3*Specification!$K$2</f>
        <v>93.159842569492653</v>
      </c>
      <c r="E1043">
        <v>-8</v>
      </c>
      <c r="F1043">
        <f>Specification!$C$23*9.81*SIN((E1043*PI()/180))</f>
        <v>-765.1893799696079</v>
      </c>
      <c r="G1043" s="2">
        <f>IF(J1043=1,VLOOKUP(K1043,RPM!$E$2:$H$62,3,FALSE)-F1043-E1043-D1043,IF(J1043=2,VLOOKUP(K1043,RPM!$H$2:$K$62,3,FALSE)-F1043-E1043-D1043,IF(J1043=3,VLOOKUP(K1043,RPM!$K$2:$N$62,3,FALSE)-F1043-E1043-D1043)))</f>
        <v>1302.9405610221625</v>
      </c>
      <c r="H1043" s="2">
        <f>IF(J1043=1,Specification!$I$14,IF(J1043=2,Specification!$I$15,IF(J1043=3,Specification!$I$16)))</f>
        <v>578.8367922628039</v>
      </c>
      <c r="I1043">
        <v>0</v>
      </c>
      <c r="J1043">
        <v>3</v>
      </c>
      <c r="K1043">
        <f>IF(J1043=1,VLOOKUP(B1043,RPM!$F$2:$H$62,3,TRUE),IF(J1043=2,VLOOKUP(B1043,RPM!$I$2:$K$62,3,TRUE),IF(J1043=3,VLOOKUP(B1043,RPM!$L$2:$N$62,3,TRUE))))</f>
        <v>4200</v>
      </c>
      <c r="L1043">
        <f t="shared" si="153"/>
        <v>95.120525507225395</v>
      </c>
      <c r="M1043">
        <f t="shared" si="154"/>
        <v>0.77116955474580484</v>
      </c>
      <c r="N1043">
        <f>VLOOKUP(K1043,RPM!$A$2:$D$62,4,FALSE)</f>
        <v>18.835642857142858</v>
      </c>
      <c r="O1043">
        <f>VLOOKUP(K1043,RPM!$A$2:$D$62,3,FALSE)</f>
        <v>11.1</v>
      </c>
      <c r="P1043">
        <f t="shared" si="155"/>
        <v>14.045738878571429</v>
      </c>
      <c r="Q1043" cm="1">
        <f t="array" ref="Q1043">_xlfn.XLOOKUP(O1043,BSFC!$A$2:$A$24,_xlfn.XLOOKUP(K1043,BSFC!$B$2:$O$2,BSFC!$B$2:$O$24,,-1),,-1)</f>
        <v>340</v>
      </c>
      <c r="R1043">
        <f t="shared" si="156"/>
        <v>1.3265420051984127</v>
      </c>
      <c r="S1043">
        <f t="shared" si="158"/>
        <v>2.9092058376105768E-4</v>
      </c>
      <c r="T1043">
        <f t="shared" si="159"/>
        <v>9.8912998478759617E-2</v>
      </c>
      <c r="U1043">
        <f t="shared" si="160"/>
        <v>134.32717015990468</v>
      </c>
    </row>
    <row r="1044" spans="1:21">
      <c r="A1044">
        <f t="shared" si="157"/>
        <v>1043</v>
      </c>
      <c r="B1044">
        <f t="shared" si="152"/>
        <v>13.411199999999999</v>
      </c>
      <c r="C1044">
        <f>Specification!$G$29</f>
        <v>164.943378</v>
      </c>
      <c r="D1044">
        <f>0.5*Specification!$K$4*Track!B1044^2*Specification!$K$3*Specification!$K$2</f>
        <v>93.159842569492653</v>
      </c>
      <c r="E1044">
        <v>-8</v>
      </c>
      <c r="F1044">
        <f>Specification!$C$23*9.81*SIN((E1044*PI()/180))</f>
        <v>-765.1893799696079</v>
      </c>
      <c r="G1044" s="2">
        <f>IF(J1044=1,VLOOKUP(K1044,RPM!$E$2:$H$62,3,FALSE)-F1044-E1044-D1044,IF(J1044=2,VLOOKUP(K1044,RPM!$H$2:$K$62,3,FALSE)-F1044-E1044-D1044,IF(J1044=3,VLOOKUP(K1044,RPM!$K$2:$N$62,3,FALSE)-F1044-E1044-D1044)))</f>
        <v>1302.9405610221625</v>
      </c>
      <c r="H1044" s="2">
        <f>IF(J1044=1,Specification!$I$14,IF(J1044=2,Specification!$I$15,IF(J1044=3,Specification!$I$16)))</f>
        <v>578.8367922628039</v>
      </c>
      <c r="I1044">
        <v>0</v>
      </c>
      <c r="J1044">
        <v>3</v>
      </c>
      <c r="K1044">
        <f>IF(J1044=1,VLOOKUP(B1044,RPM!$F$2:$H$62,3,TRUE),IF(J1044=2,VLOOKUP(B1044,RPM!$I$2:$K$62,3,TRUE),IF(J1044=3,VLOOKUP(B1044,RPM!$L$2:$N$62,3,TRUE))))</f>
        <v>4200</v>
      </c>
      <c r="L1044">
        <f t="shared" si="153"/>
        <v>95.195090050293871</v>
      </c>
      <c r="M1044">
        <f t="shared" si="154"/>
        <v>0.63062872004341342</v>
      </c>
      <c r="N1044">
        <f>VLOOKUP(K1044,RPM!$A$2:$D$62,4,FALSE)</f>
        <v>18.835642857142858</v>
      </c>
      <c r="O1044">
        <f>VLOOKUP(K1044,RPM!$A$2:$D$62,3,FALSE)</f>
        <v>11.1</v>
      </c>
      <c r="P1044">
        <f t="shared" si="155"/>
        <v>14.045738878571429</v>
      </c>
      <c r="Q1044" cm="1">
        <f t="array" ref="Q1044">_xlfn.XLOOKUP(O1044,BSFC!$A$2:$A$24,_xlfn.XLOOKUP(K1044,BSFC!$B$2:$O$2,BSFC!$B$2:$O$24,,-1),,-1)</f>
        <v>340</v>
      </c>
      <c r="R1044">
        <f t="shared" si="156"/>
        <v>1.3265420051984127</v>
      </c>
      <c r="S1044">
        <f t="shared" si="158"/>
        <v>2.9092058376105768E-4</v>
      </c>
      <c r="T1044">
        <f t="shared" si="159"/>
        <v>9.8912998478759617E-2</v>
      </c>
      <c r="U1044">
        <f t="shared" si="160"/>
        <v>134.42608315838345</v>
      </c>
    </row>
    <row r="1045" spans="1:21">
      <c r="A1045">
        <f t="shared" si="157"/>
        <v>1044</v>
      </c>
      <c r="B1045">
        <f t="shared" si="152"/>
        <v>13.411199999999999</v>
      </c>
      <c r="C1045">
        <f>Specification!$G$29</f>
        <v>164.943378</v>
      </c>
      <c r="D1045">
        <f>0.5*Specification!$K$4*Track!B1045^2*Specification!$K$3*Specification!$K$2</f>
        <v>93.159842569492653</v>
      </c>
      <c r="E1045">
        <v>-8</v>
      </c>
      <c r="F1045">
        <f>Specification!$C$23*9.81*SIN((E1045*PI()/180))</f>
        <v>-765.1893799696079</v>
      </c>
      <c r="G1045" s="2">
        <f>IF(J1045=1,VLOOKUP(K1045,RPM!$E$2:$H$62,3,FALSE)-F1045-E1045-D1045,IF(J1045=2,VLOOKUP(K1045,RPM!$H$2:$K$62,3,FALSE)-F1045-E1045-D1045,IF(J1045=3,VLOOKUP(K1045,RPM!$K$2:$N$62,3,FALSE)-F1045-E1045-D1045)))</f>
        <v>1302.9405610221625</v>
      </c>
      <c r="H1045" s="2">
        <f>IF(J1045=1,Specification!$I$14,IF(J1045=2,Specification!$I$15,IF(J1045=3,Specification!$I$16)))</f>
        <v>578.8367922628039</v>
      </c>
      <c r="I1045">
        <v>0</v>
      </c>
      <c r="J1045">
        <v>3</v>
      </c>
      <c r="K1045">
        <f>IF(J1045=1,VLOOKUP(B1045,RPM!$F$2:$H$62,3,TRUE),IF(J1045=2,VLOOKUP(B1045,RPM!$I$2:$K$62,3,TRUE),IF(J1045=3,VLOOKUP(B1045,RPM!$L$2:$N$62,3,TRUE))))</f>
        <v>4200</v>
      </c>
      <c r="L1045">
        <f t="shared" si="153"/>
        <v>95.269654593362347</v>
      </c>
      <c r="M1045">
        <f t="shared" si="154"/>
        <v>0.49008788534102199</v>
      </c>
      <c r="N1045">
        <f>VLOOKUP(K1045,RPM!$A$2:$D$62,4,FALSE)</f>
        <v>18.835642857142858</v>
      </c>
      <c r="O1045">
        <f>VLOOKUP(K1045,RPM!$A$2:$D$62,3,FALSE)</f>
        <v>11.1</v>
      </c>
      <c r="P1045">
        <f t="shared" si="155"/>
        <v>14.045738878571429</v>
      </c>
      <c r="Q1045" cm="1">
        <f t="array" ref="Q1045">_xlfn.XLOOKUP(O1045,BSFC!$A$2:$A$24,_xlfn.XLOOKUP(K1045,BSFC!$B$2:$O$2,BSFC!$B$2:$O$24,,-1),,-1)</f>
        <v>340</v>
      </c>
      <c r="R1045">
        <f t="shared" si="156"/>
        <v>1.3265420051984127</v>
      </c>
      <c r="S1045">
        <f t="shared" si="158"/>
        <v>2.9092058376105768E-4</v>
      </c>
      <c r="T1045">
        <f t="shared" si="159"/>
        <v>9.8912998478759617E-2</v>
      </c>
      <c r="U1045">
        <f t="shared" si="160"/>
        <v>134.52499615686222</v>
      </c>
    </row>
    <row r="1046" spans="1:21">
      <c r="A1046">
        <f t="shared" si="157"/>
        <v>1045</v>
      </c>
      <c r="B1046">
        <f t="shared" si="152"/>
        <v>13.411199999999999</v>
      </c>
      <c r="C1046">
        <f>Specification!$G$29</f>
        <v>164.943378</v>
      </c>
      <c r="D1046">
        <f>0.5*Specification!$K$4*Track!B1046^2*Specification!$K$3*Specification!$K$2</f>
        <v>93.159842569492653</v>
      </c>
      <c r="E1046">
        <v>-7</v>
      </c>
      <c r="F1046">
        <f>Specification!$C$23*9.81*SIN((E1046*PI()/180))</f>
        <v>-670.05137252956831</v>
      </c>
      <c r="G1046" s="2">
        <f>IF(J1046=1,VLOOKUP(K1046,RPM!$E$2:$H$62,3,FALSE)-F1046-E1046-D1046,IF(J1046=2,VLOOKUP(K1046,RPM!$H$2:$K$62,3,FALSE)-F1046-E1046-D1046,IF(J1046=3,VLOOKUP(K1046,RPM!$K$2:$N$62,3,FALSE)-F1046-E1046-D1046)))</f>
        <v>1206.8025535821228</v>
      </c>
      <c r="H1046" s="2">
        <f>IF(J1046=1,Specification!$I$14,IF(J1046=2,Specification!$I$15,IF(J1046=3,Specification!$I$16)))</f>
        <v>578.8367922628039</v>
      </c>
      <c r="I1046">
        <v>0</v>
      </c>
      <c r="J1046">
        <v>3</v>
      </c>
      <c r="K1046">
        <f>IF(J1046=1,VLOOKUP(B1046,RPM!$F$2:$H$62,3,TRUE),IF(J1046=2,VLOOKUP(B1046,RPM!$I$2:$K$62,3,TRUE),IF(J1046=3,VLOOKUP(B1046,RPM!$L$2:$N$62,3,TRUE))))</f>
        <v>4200</v>
      </c>
      <c r="L1046">
        <f t="shared" si="153"/>
        <v>95.344219136430823</v>
      </c>
      <c r="M1046">
        <f t="shared" si="154"/>
        <v>0.36730332443811742</v>
      </c>
      <c r="N1046">
        <f>VLOOKUP(K1046,RPM!$A$2:$D$62,4,FALSE)</f>
        <v>18.835642857142858</v>
      </c>
      <c r="O1046">
        <f>VLOOKUP(K1046,RPM!$A$2:$D$62,3,FALSE)</f>
        <v>11.1</v>
      </c>
      <c r="P1046">
        <f t="shared" si="155"/>
        <v>14.045738878571429</v>
      </c>
      <c r="Q1046" cm="1">
        <f t="array" ref="Q1046">_xlfn.XLOOKUP(O1046,BSFC!$A$2:$A$24,_xlfn.XLOOKUP(K1046,BSFC!$B$2:$O$2,BSFC!$B$2:$O$24,,-1),,-1)</f>
        <v>340</v>
      </c>
      <c r="R1046">
        <f t="shared" si="156"/>
        <v>1.3265420051984127</v>
      </c>
      <c r="S1046">
        <f t="shared" si="158"/>
        <v>2.9092058376105768E-4</v>
      </c>
      <c r="T1046">
        <f t="shared" si="159"/>
        <v>9.8912998478759617E-2</v>
      </c>
      <c r="U1046">
        <f t="shared" si="160"/>
        <v>134.62390915534098</v>
      </c>
    </row>
    <row r="1047" spans="1:21">
      <c r="A1047">
        <f t="shared" si="157"/>
        <v>1046</v>
      </c>
      <c r="B1047">
        <f t="shared" si="152"/>
        <v>13.411199999999999</v>
      </c>
      <c r="C1047">
        <f>Specification!$G$29</f>
        <v>164.943378</v>
      </c>
      <c r="D1047">
        <f>0.5*Specification!$K$4*Track!B1047^2*Specification!$K$3*Specification!$K$2</f>
        <v>93.159842569492653</v>
      </c>
      <c r="E1047">
        <v>-6</v>
      </c>
      <c r="F1047">
        <f>Specification!$C$23*9.81*SIN((E1047*PI()/180))</f>
        <v>-574.70926095052266</v>
      </c>
      <c r="G1047" s="2">
        <f>IF(J1047=1,VLOOKUP(K1047,RPM!$E$2:$H$62,3,FALSE)-F1047-E1047-D1047,IF(J1047=2,VLOOKUP(K1047,RPM!$H$2:$K$62,3,FALSE)-F1047-E1047-D1047,IF(J1047=3,VLOOKUP(K1047,RPM!$K$2:$N$62,3,FALSE)-F1047-E1047-D1047)))</f>
        <v>1110.4604420030771</v>
      </c>
      <c r="H1047" s="2">
        <f>IF(J1047=1,Specification!$I$14,IF(J1047=2,Specification!$I$15,IF(J1047=3,Specification!$I$16)))</f>
        <v>578.8367922628039</v>
      </c>
      <c r="I1047">
        <v>0</v>
      </c>
      <c r="J1047">
        <v>3</v>
      </c>
      <c r="K1047">
        <f>IF(J1047=1,VLOOKUP(B1047,RPM!$F$2:$H$62,3,TRUE),IF(J1047=2,VLOOKUP(B1047,RPM!$I$2:$K$62,3,TRUE),IF(J1047=3,VLOOKUP(B1047,RPM!$L$2:$N$62,3,TRUE))))</f>
        <v>4200</v>
      </c>
      <c r="L1047">
        <f t="shared" si="153"/>
        <v>95.418783679499299</v>
      </c>
      <c r="M1047">
        <f t="shared" si="154"/>
        <v>0.26219908917244095</v>
      </c>
      <c r="N1047">
        <f>VLOOKUP(K1047,RPM!$A$2:$D$62,4,FALSE)</f>
        <v>18.835642857142858</v>
      </c>
      <c r="O1047">
        <f>VLOOKUP(K1047,RPM!$A$2:$D$62,3,FALSE)</f>
        <v>11.1</v>
      </c>
      <c r="P1047">
        <f t="shared" si="155"/>
        <v>14.045738878571429</v>
      </c>
      <c r="Q1047" cm="1">
        <f t="array" ref="Q1047">_xlfn.XLOOKUP(O1047,BSFC!$A$2:$A$24,_xlfn.XLOOKUP(K1047,BSFC!$B$2:$O$2,BSFC!$B$2:$O$24,,-1),,-1)</f>
        <v>340</v>
      </c>
      <c r="R1047">
        <f t="shared" si="156"/>
        <v>1.3265420051984127</v>
      </c>
      <c r="S1047">
        <f t="shared" si="158"/>
        <v>2.9092058376105768E-4</v>
      </c>
      <c r="T1047">
        <f t="shared" si="159"/>
        <v>9.8912998478759617E-2</v>
      </c>
      <c r="U1047">
        <f t="shared" si="160"/>
        <v>134.72282215381975</v>
      </c>
    </row>
    <row r="1048" spans="1:21">
      <c r="A1048">
        <f t="shared" si="157"/>
        <v>1047</v>
      </c>
      <c r="B1048">
        <f t="shared" si="152"/>
        <v>13.411199999999999</v>
      </c>
      <c r="C1048">
        <f>Specification!$G$29</f>
        <v>164.943378</v>
      </c>
      <c r="D1048">
        <f>0.5*Specification!$K$4*Track!B1048^2*Specification!$K$3*Specification!$K$2</f>
        <v>93.159842569492653</v>
      </c>
      <c r="E1048">
        <v>-5</v>
      </c>
      <c r="F1048">
        <f>Specification!$C$23*9.81*SIN((E1048*PI()/180))</f>
        <v>-479.192087363258</v>
      </c>
      <c r="G1048" s="2">
        <f>IF(J1048=1,VLOOKUP(K1048,RPM!$E$2:$H$62,3,FALSE)-F1048-E1048-D1048,IF(J1048=2,VLOOKUP(K1048,RPM!$H$2:$K$62,3,FALSE)-F1048-E1048-D1048,IF(J1048=3,VLOOKUP(K1048,RPM!$K$2:$N$62,3,FALSE)-F1048-E1048-D1048)))</f>
        <v>1013.9432684158126</v>
      </c>
      <c r="H1048" s="2">
        <f>IF(J1048=1,Specification!$I$14,IF(J1048=2,Specification!$I$15,IF(J1048=3,Specification!$I$16)))</f>
        <v>578.8367922628039</v>
      </c>
      <c r="I1048">
        <v>0</v>
      </c>
      <c r="J1048">
        <v>3</v>
      </c>
      <c r="K1048">
        <f>IF(J1048=1,VLOOKUP(B1048,RPM!$F$2:$H$62,3,TRUE),IF(J1048=2,VLOOKUP(B1048,RPM!$I$2:$K$62,3,TRUE),IF(J1048=3,VLOOKUP(B1048,RPM!$L$2:$N$62,3,TRUE))))</f>
        <v>4200</v>
      </c>
      <c r="L1048">
        <f t="shared" si="153"/>
        <v>95.493348222567775</v>
      </c>
      <c r="M1048">
        <f t="shared" si="154"/>
        <v>0.17471042564651695</v>
      </c>
      <c r="N1048">
        <f>VLOOKUP(K1048,RPM!$A$2:$D$62,4,FALSE)</f>
        <v>18.835642857142858</v>
      </c>
      <c r="O1048">
        <f>VLOOKUP(K1048,RPM!$A$2:$D$62,3,FALSE)</f>
        <v>11.1</v>
      </c>
      <c r="P1048">
        <f t="shared" si="155"/>
        <v>14.045738878571429</v>
      </c>
      <c r="Q1048" cm="1">
        <f t="array" ref="Q1048">_xlfn.XLOOKUP(O1048,BSFC!$A$2:$A$24,_xlfn.XLOOKUP(K1048,BSFC!$B$2:$O$2,BSFC!$B$2:$O$24,,-1),,-1)</f>
        <v>340</v>
      </c>
      <c r="R1048">
        <f t="shared" si="156"/>
        <v>1.3265420051984127</v>
      </c>
      <c r="S1048">
        <f t="shared" si="158"/>
        <v>2.9092058376105768E-4</v>
      </c>
      <c r="T1048">
        <f t="shared" si="159"/>
        <v>9.8912998478759617E-2</v>
      </c>
      <c r="U1048">
        <f t="shared" si="160"/>
        <v>134.82173515229852</v>
      </c>
    </row>
    <row r="1049" spans="1:21">
      <c r="A1049">
        <f t="shared" si="157"/>
        <v>1048</v>
      </c>
      <c r="B1049">
        <f t="shared" si="152"/>
        <v>13.411199999999999</v>
      </c>
      <c r="C1049">
        <f>Specification!$G$29</f>
        <v>164.943378</v>
      </c>
      <c r="D1049">
        <f>0.5*Specification!$K$4*Track!B1049^2*Specification!$K$3*Specification!$K$2</f>
        <v>93.159842569492653</v>
      </c>
      <c r="E1049">
        <v>-4</v>
      </c>
      <c r="F1049">
        <f>Specification!$C$23*9.81*SIN((E1049*PI()/180))</f>
        <v>-383.52894722414453</v>
      </c>
      <c r="G1049" s="2">
        <f>IF(J1049=1,VLOOKUP(K1049,RPM!$E$2:$H$62,3,FALSE)-F1049-E1049-D1049,IF(J1049=2,VLOOKUP(K1049,RPM!$H$2:$K$62,3,FALSE)-F1049-E1049-D1049,IF(J1049=3,VLOOKUP(K1049,RPM!$K$2:$N$62,3,FALSE)-F1049-E1049-D1049)))</f>
        <v>917.28012827669909</v>
      </c>
      <c r="H1049" s="2">
        <f>IF(J1049=1,Specification!$I$14,IF(J1049=2,Specification!$I$15,IF(J1049=3,Specification!$I$16)))</f>
        <v>578.8367922628039</v>
      </c>
      <c r="I1049">
        <v>0</v>
      </c>
      <c r="J1049">
        <v>3</v>
      </c>
      <c r="K1049">
        <f>IF(J1049=1,VLOOKUP(B1049,RPM!$F$2:$H$62,3,TRUE),IF(J1049=2,VLOOKUP(B1049,RPM!$I$2:$K$62,3,TRUE),IF(J1049=3,VLOOKUP(B1049,RPM!$L$2:$N$62,3,TRUE))))</f>
        <v>4200</v>
      </c>
      <c r="L1049">
        <f t="shared" si="153"/>
        <v>95.567912765636251</v>
      </c>
      <c r="M1049">
        <f t="shared" si="154"/>
        <v>0.10478361370300654</v>
      </c>
      <c r="N1049">
        <f>VLOOKUP(K1049,RPM!$A$2:$D$62,4,FALSE)</f>
        <v>18.835642857142858</v>
      </c>
      <c r="O1049">
        <f>VLOOKUP(K1049,RPM!$A$2:$D$62,3,FALSE)</f>
        <v>11.1</v>
      </c>
      <c r="P1049">
        <f t="shared" si="155"/>
        <v>14.045738878571429</v>
      </c>
      <c r="Q1049" cm="1">
        <f t="array" ref="Q1049">_xlfn.XLOOKUP(O1049,BSFC!$A$2:$A$24,_xlfn.XLOOKUP(K1049,BSFC!$B$2:$O$2,BSFC!$B$2:$O$24,,-1),,-1)</f>
        <v>340</v>
      </c>
      <c r="R1049">
        <f t="shared" si="156"/>
        <v>1.3265420051984127</v>
      </c>
      <c r="S1049">
        <f t="shared" si="158"/>
        <v>2.9092058376105768E-4</v>
      </c>
      <c r="T1049">
        <f t="shared" si="159"/>
        <v>9.8912998478759617E-2</v>
      </c>
      <c r="U1049">
        <f t="shared" si="160"/>
        <v>134.92064815077728</v>
      </c>
    </row>
    <row r="1050" spans="1:21">
      <c r="A1050">
        <f t="shared" si="157"/>
        <v>1049</v>
      </c>
      <c r="B1050">
        <f t="shared" si="152"/>
        <v>13.411199999999999</v>
      </c>
      <c r="C1050">
        <f>Specification!$G$29</f>
        <v>164.943378</v>
      </c>
      <c r="D1050">
        <f>0.5*Specification!$K$4*Track!B1050^2*Specification!$K$3*Specification!$K$2</f>
        <v>93.159842569492653</v>
      </c>
      <c r="E1050">
        <v>-3</v>
      </c>
      <c r="F1050">
        <f>Specification!$C$23*9.81*SIN((E1050*PI()/180))</f>
        <v>-287.74898045237813</v>
      </c>
      <c r="G1050" s="2">
        <f>IF(J1050=1,VLOOKUP(K1050,RPM!$E$2:$H$62,3,FALSE)-F1050-E1050-D1050,IF(J1050=2,VLOOKUP(K1050,RPM!$H$2:$K$62,3,FALSE)-F1050-E1050-D1050,IF(J1050=3,VLOOKUP(K1050,RPM!$K$2:$N$62,3,FALSE)-F1050-E1050-D1050)))</f>
        <v>820.50016150493275</v>
      </c>
      <c r="H1050" s="2">
        <f>IF(J1050=1,Specification!$I$14,IF(J1050=2,Specification!$I$15,IF(J1050=3,Specification!$I$16)))</f>
        <v>578.8367922628039</v>
      </c>
      <c r="I1050">
        <v>0</v>
      </c>
      <c r="J1050">
        <v>3</v>
      </c>
      <c r="K1050">
        <f>IF(J1050=1,VLOOKUP(B1050,RPM!$F$2:$H$62,3,TRUE),IF(J1050=2,VLOOKUP(B1050,RPM!$I$2:$K$62,3,TRUE),IF(J1050=3,VLOOKUP(B1050,RPM!$L$2:$N$62,3,TRUE))))</f>
        <v>4200</v>
      </c>
      <c r="L1050">
        <f t="shared" si="153"/>
        <v>95.642477308704727</v>
      </c>
      <c r="M1050">
        <f t="shared" si="154"/>
        <v>5.2375834419965343E-2</v>
      </c>
      <c r="N1050">
        <f>VLOOKUP(K1050,RPM!$A$2:$D$62,4,FALSE)</f>
        <v>18.835642857142858</v>
      </c>
      <c r="O1050">
        <f>VLOOKUP(K1050,RPM!$A$2:$D$62,3,FALSE)</f>
        <v>11.1</v>
      </c>
      <c r="P1050">
        <f t="shared" si="155"/>
        <v>14.045738878571429</v>
      </c>
      <c r="Q1050" cm="1">
        <f t="array" ref="Q1050">_xlfn.XLOOKUP(O1050,BSFC!$A$2:$A$24,_xlfn.XLOOKUP(K1050,BSFC!$B$2:$O$2,BSFC!$B$2:$O$24,,-1),,-1)</f>
        <v>340</v>
      </c>
      <c r="R1050">
        <f t="shared" si="156"/>
        <v>1.3265420051984127</v>
      </c>
      <c r="S1050">
        <f t="shared" si="158"/>
        <v>2.9092058376105768E-4</v>
      </c>
      <c r="T1050">
        <f t="shared" si="159"/>
        <v>9.8912998478759617E-2</v>
      </c>
      <c r="U1050">
        <f t="shared" si="160"/>
        <v>135.01956114925605</v>
      </c>
    </row>
    <row r="1051" spans="1:21">
      <c r="A1051">
        <f t="shared" si="157"/>
        <v>1050</v>
      </c>
      <c r="B1051">
        <f t="shared" si="152"/>
        <v>13.411199999999999</v>
      </c>
      <c r="C1051">
        <f>Specification!$G$29</f>
        <v>164.943378</v>
      </c>
      <c r="D1051">
        <f>0.5*Specification!$K$4*Track!B1051^2*Specification!$K$3*Specification!$K$2</f>
        <v>93.159842569492653</v>
      </c>
      <c r="E1051">
        <v>-2</v>
      </c>
      <c r="F1051">
        <f>Specification!$C$23*9.81*SIN((E1051*PI()/180))</f>
        <v>-191.88136255367905</v>
      </c>
      <c r="G1051" s="2">
        <f>IF(J1051=1,VLOOKUP(K1051,RPM!$E$2:$H$62,3,FALSE)-F1051-E1051-D1051,IF(J1051=2,VLOOKUP(K1051,RPM!$H$2:$K$62,3,FALSE)-F1051-E1051-D1051,IF(J1051=3,VLOOKUP(K1051,RPM!$K$2:$N$62,3,FALSE)-F1051-E1051-D1051)))</f>
        <v>723.63254360623364</v>
      </c>
      <c r="H1051" s="2">
        <f>IF(J1051=1,Specification!$I$14,IF(J1051=2,Specification!$I$15,IF(J1051=3,Specification!$I$16)))</f>
        <v>578.8367922628039</v>
      </c>
      <c r="I1051">
        <v>0</v>
      </c>
      <c r="J1051">
        <v>3</v>
      </c>
      <c r="K1051">
        <f>IF(J1051=1,VLOOKUP(B1051,RPM!$F$2:$H$62,3,TRUE),IF(J1051=2,VLOOKUP(B1051,RPM!$I$2:$K$62,3,TRUE),IF(J1051=3,VLOOKUP(B1051,RPM!$L$2:$N$62,3,TRUE))))</f>
        <v>4200</v>
      </c>
      <c r="L1051">
        <f t="shared" si="153"/>
        <v>95.717041851773203</v>
      </c>
      <c r="M1051">
        <f t="shared" si="154"/>
        <v>1.7455064928217613E-2</v>
      </c>
      <c r="N1051">
        <f>VLOOKUP(K1051,RPM!$A$2:$D$62,4,FALSE)</f>
        <v>18.835642857142858</v>
      </c>
      <c r="O1051">
        <f>VLOOKUP(K1051,RPM!$A$2:$D$62,3,FALSE)</f>
        <v>11.1</v>
      </c>
      <c r="P1051">
        <f t="shared" si="155"/>
        <v>14.045738878571429</v>
      </c>
      <c r="Q1051" cm="1">
        <f t="array" ref="Q1051">_xlfn.XLOOKUP(O1051,BSFC!$A$2:$A$24,_xlfn.XLOOKUP(K1051,BSFC!$B$2:$O$2,BSFC!$B$2:$O$24,,-1),,-1)</f>
        <v>340</v>
      </c>
      <c r="R1051">
        <f t="shared" si="156"/>
        <v>1.3265420051984127</v>
      </c>
      <c r="S1051">
        <f t="shared" si="158"/>
        <v>2.9092058376105768E-4</v>
      </c>
      <c r="T1051">
        <f t="shared" si="159"/>
        <v>9.8912998478759617E-2</v>
      </c>
      <c r="U1051">
        <f t="shared" si="160"/>
        <v>135.11847414773482</v>
      </c>
    </row>
    <row r="1052" spans="1:21">
      <c r="A1052">
        <f t="shared" si="157"/>
        <v>1051</v>
      </c>
      <c r="B1052">
        <f t="shared" si="152"/>
        <v>13.411199999999999</v>
      </c>
      <c r="C1052">
        <f>Specification!$G$29</f>
        <v>164.943378</v>
      </c>
      <c r="D1052">
        <f>0.5*Specification!$K$4*Track!B1052^2*Specification!$K$3*Specification!$K$2</f>
        <v>93.159842569492653</v>
      </c>
      <c r="E1052">
        <v>-1</v>
      </c>
      <c r="F1052">
        <f>Specification!$C$23*9.81*SIN((E1052*PI()/180))</f>
        <v>-95.955295733149597</v>
      </c>
      <c r="G1052" s="2">
        <f>IF(J1052=1,VLOOKUP(K1052,RPM!$E$2:$H$62,3,FALSE)-F1052-E1052-D1052,IF(J1052=2,VLOOKUP(K1052,RPM!$H$2:$K$62,3,FALSE)-F1052-E1052-D1052,IF(J1052=3,VLOOKUP(K1052,RPM!$K$2:$N$62,3,FALSE)-F1052-E1052-D1052)))</f>
        <v>626.70647678570413</v>
      </c>
      <c r="H1052" s="2">
        <f>IF(J1052=1,Specification!$I$14,IF(J1052=2,Specification!$I$15,IF(J1052=3,Specification!$I$16)))</f>
        <v>578.8367922628039</v>
      </c>
      <c r="I1052">
        <v>0</v>
      </c>
      <c r="J1052">
        <v>3</v>
      </c>
      <c r="K1052">
        <f>IF(J1052=1,VLOOKUP(B1052,RPM!$F$2:$H$62,3,TRUE),IF(J1052=2,VLOOKUP(B1052,RPM!$I$2:$K$62,3,TRUE),IF(J1052=3,VLOOKUP(B1052,RPM!$L$2:$N$62,3,TRUE))))</f>
        <v>4200</v>
      </c>
      <c r="L1052">
        <f t="shared" si="153"/>
        <v>95.791606394841679</v>
      </c>
      <c r="M1052">
        <v>0</v>
      </c>
      <c r="N1052">
        <f>VLOOKUP(K1052,RPM!$A$2:$D$62,4,FALSE)</f>
        <v>18.835642857142858</v>
      </c>
      <c r="O1052">
        <f>VLOOKUP(K1052,RPM!$A$2:$D$62,3,FALSE)</f>
        <v>11.1</v>
      </c>
      <c r="P1052">
        <f t="shared" si="155"/>
        <v>14.045738878571429</v>
      </c>
      <c r="Q1052" cm="1">
        <f t="array" ref="Q1052">_xlfn.XLOOKUP(O1052,BSFC!$A$2:$A$24,_xlfn.XLOOKUP(K1052,BSFC!$B$2:$O$2,BSFC!$B$2:$O$24,,-1),,-1)</f>
        <v>340</v>
      </c>
      <c r="R1052">
        <f t="shared" si="156"/>
        <v>1.3265420051984127</v>
      </c>
      <c r="S1052">
        <f t="shared" si="158"/>
        <v>2.9092058376105768E-4</v>
      </c>
      <c r="T1052">
        <f t="shared" si="159"/>
        <v>9.8912998478759617E-2</v>
      </c>
      <c r="U1052">
        <f t="shared" si="160"/>
        <v>135.21738714621358</v>
      </c>
    </row>
    <row r="1053" spans="1:21">
      <c r="A1053">
        <f t="shared" si="157"/>
        <v>1052</v>
      </c>
      <c r="B1053">
        <f t="shared" si="152"/>
        <v>13.411199999999999</v>
      </c>
      <c r="C1053">
        <f>Specification!$G$29</f>
        <v>164.943378</v>
      </c>
      <c r="D1053">
        <f>0.5*Specification!$K$4*Track!B1053^2*Specification!$K$3*Specification!$K$2</f>
        <v>93.159842569492653</v>
      </c>
      <c r="E1053">
        <v>0</v>
      </c>
      <c r="F1053">
        <f>Specification!$C$23*9.81*SIN((E1053*PI()/180))</f>
        <v>0</v>
      </c>
      <c r="G1053" s="2">
        <f>IF(J1053=1,VLOOKUP(K1053,RPM!$E$2:$H$62,3,FALSE)-F1053-E1053-D1053,IF(J1053=2,VLOOKUP(K1053,RPM!$H$2:$K$62,3,FALSE)-F1053-E1053-D1053,IF(J1053=3,VLOOKUP(K1053,RPM!$K$2:$N$62,3,FALSE)-F1053-E1053-D1053)))</f>
        <v>529.75118105255456</v>
      </c>
      <c r="H1053" s="2">
        <f>IF(J1053=1,Specification!$I$14,IF(J1053=2,Specification!$I$15,IF(J1053=3,Specification!$I$16)))</f>
        <v>578.8367922628039</v>
      </c>
      <c r="I1053">
        <v>0</v>
      </c>
      <c r="J1053">
        <v>3</v>
      </c>
      <c r="K1053">
        <f>IF(J1053=1,VLOOKUP(B1053,RPM!$F$2:$H$62,3,TRUE),IF(J1053=2,VLOOKUP(B1053,RPM!$I$2:$K$62,3,TRUE),IF(J1053=3,VLOOKUP(B1053,RPM!$L$2:$N$62,3,TRUE))))</f>
        <v>4200</v>
      </c>
      <c r="L1053">
        <f t="shared" si="153"/>
        <v>95.866170937910155</v>
      </c>
      <c r="M1053">
        <f t="shared" si="154"/>
        <v>0</v>
      </c>
      <c r="N1053">
        <f>VLOOKUP(K1053,RPM!$A$2:$D$62,4,FALSE)</f>
        <v>18.835642857142858</v>
      </c>
      <c r="O1053">
        <f>VLOOKUP(K1053,RPM!$A$2:$D$62,3,FALSE)</f>
        <v>11.1</v>
      </c>
      <c r="P1053">
        <f t="shared" si="155"/>
        <v>14.045738878571429</v>
      </c>
      <c r="Q1053" cm="1">
        <f t="array" ref="Q1053">_xlfn.XLOOKUP(O1053,BSFC!$A$2:$A$24,_xlfn.XLOOKUP(K1053,BSFC!$B$2:$O$2,BSFC!$B$2:$O$24,,-1),,-1)</f>
        <v>340</v>
      </c>
      <c r="R1053">
        <f t="shared" si="156"/>
        <v>1.3265420051984127</v>
      </c>
      <c r="S1053">
        <f t="shared" si="158"/>
        <v>2.9092058376105768E-4</v>
      </c>
      <c r="T1053">
        <f t="shared" si="159"/>
        <v>9.8912998478759617E-2</v>
      </c>
      <c r="U1053">
        <f t="shared" si="160"/>
        <v>135.31630014469235</v>
      </c>
    </row>
    <row r="1054" spans="1:21">
      <c r="A1054">
        <f t="shared" si="157"/>
        <v>1053</v>
      </c>
      <c r="B1054">
        <f t="shared" si="152"/>
        <v>13.411199999999999</v>
      </c>
      <c r="C1054">
        <f>Specification!$G$29</f>
        <v>164.943378</v>
      </c>
      <c r="D1054">
        <f>0.5*Specification!$K$4*Track!B1054^2*Specification!$K$3*Specification!$K$2</f>
        <v>93.159842569492653</v>
      </c>
      <c r="E1054">
        <v>0</v>
      </c>
      <c r="F1054">
        <f>Specification!$C$23*9.81*SIN((E1054*PI()/180))</f>
        <v>0</v>
      </c>
      <c r="G1054" s="2">
        <f>IF(J1054=1,VLOOKUP(K1054,RPM!$E$2:$H$62,3,FALSE)-F1054-E1054-D1054,IF(J1054=2,VLOOKUP(K1054,RPM!$H$2:$K$62,3,FALSE)-F1054-E1054-D1054,IF(J1054=3,VLOOKUP(K1054,RPM!$K$2:$N$62,3,FALSE)-F1054-E1054-D1054)))</f>
        <v>529.75118105255456</v>
      </c>
      <c r="H1054" s="2">
        <f>IF(J1054=1,Specification!$I$14,IF(J1054=2,Specification!$I$15,IF(J1054=3,Specification!$I$16)))</f>
        <v>578.8367922628039</v>
      </c>
      <c r="I1054">
        <v>0</v>
      </c>
      <c r="J1054">
        <v>3</v>
      </c>
      <c r="K1054">
        <f>IF(J1054=1,VLOOKUP(B1054,RPM!$F$2:$H$62,3,TRUE),IF(J1054=2,VLOOKUP(B1054,RPM!$I$2:$K$62,3,TRUE),IF(J1054=3,VLOOKUP(B1054,RPM!$L$2:$N$62,3,TRUE))))</f>
        <v>4200</v>
      </c>
      <c r="L1054">
        <f t="shared" si="153"/>
        <v>95.940735480978631</v>
      </c>
      <c r="M1054">
        <f t="shared" si="154"/>
        <v>0</v>
      </c>
      <c r="N1054">
        <f>VLOOKUP(K1054,RPM!$A$2:$D$62,4,FALSE)</f>
        <v>18.835642857142858</v>
      </c>
      <c r="O1054">
        <f>VLOOKUP(K1054,RPM!$A$2:$D$62,3,FALSE)</f>
        <v>11.1</v>
      </c>
      <c r="P1054">
        <f t="shared" si="155"/>
        <v>14.045738878571429</v>
      </c>
      <c r="Q1054" cm="1">
        <f t="array" ref="Q1054">_xlfn.XLOOKUP(O1054,BSFC!$A$2:$A$24,_xlfn.XLOOKUP(K1054,BSFC!$B$2:$O$2,BSFC!$B$2:$O$24,,-1),,-1)</f>
        <v>340</v>
      </c>
      <c r="R1054">
        <f t="shared" si="156"/>
        <v>1.3265420051984127</v>
      </c>
      <c r="S1054">
        <f t="shared" si="158"/>
        <v>2.9092058376105768E-4</v>
      </c>
      <c r="T1054">
        <f t="shared" si="159"/>
        <v>9.8912998478759617E-2</v>
      </c>
      <c r="U1054">
        <f t="shared" si="160"/>
        <v>135.41521314317112</v>
      </c>
    </row>
    <row r="1055" spans="1:21">
      <c r="A1055">
        <f t="shared" si="157"/>
        <v>1054</v>
      </c>
      <c r="B1055">
        <f t="shared" si="152"/>
        <v>13.411199999999999</v>
      </c>
      <c r="C1055">
        <f>Specification!$G$29</f>
        <v>164.943378</v>
      </c>
      <c r="D1055">
        <f>0.5*Specification!$K$4*Track!B1055^2*Specification!$K$3*Specification!$K$2</f>
        <v>93.159842569492653</v>
      </c>
      <c r="E1055">
        <v>0</v>
      </c>
      <c r="F1055">
        <f>Specification!$C$23*9.81*SIN((E1055*PI()/180))</f>
        <v>0</v>
      </c>
      <c r="G1055" s="2">
        <f>IF(J1055=1,VLOOKUP(K1055,RPM!$E$2:$H$62,3,FALSE)-F1055-E1055-D1055,IF(J1055=2,VLOOKUP(K1055,RPM!$H$2:$K$62,3,FALSE)-F1055-E1055-D1055,IF(J1055=3,VLOOKUP(K1055,RPM!$K$2:$N$62,3,FALSE)-F1055-E1055-D1055)))</f>
        <v>529.75118105255456</v>
      </c>
      <c r="H1055" s="2">
        <f>IF(J1055=1,Specification!$I$14,IF(J1055=2,Specification!$I$15,IF(J1055=3,Specification!$I$16)))</f>
        <v>578.8367922628039</v>
      </c>
      <c r="I1055">
        <v>0</v>
      </c>
      <c r="J1055">
        <v>3</v>
      </c>
      <c r="K1055">
        <f>IF(J1055=1,VLOOKUP(B1055,RPM!$F$2:$H$62,3,TRUE),IF(J1055=2,VLOOKUP(B1055,RPM!$I$2:$K$62,3,TRUE),IF(J1055=3,VLOOKUP(B1055,RPM!$L$2:$N$62,3,TRUE))))</f>
        <v>4200</v>
      </c>
      <c r="L1055">
        <f t="shared" si="153"/>
        <v>96.015300024047107</v>
      </c>
      <c r="M1055">
        <f t="shared" si="154"/>
        <v>0</v>
      </c>
      <c r="N1055">
        <f>VLOOKUP(K1055,RPM!$A$2:$D$62,4,FALSE)</f>
        <v>18.835642857142858</v>
      </c>
      <c r="O1055">
        <f>VLOOKUP(K1055,RPM!$A$2:$D$62,3,FALSE)</f>
        <v>11.1</v>
      </c>
      <c r="P1055">
        <f t="shared" si="155"/>
        <v>14.045738878571429</v>
      </c>
      <c r="Q1055" cm="1">
        <f t="array" ref="Q1055">_xlfn.XLOOKUP(O1055,BSFC!$A$2:$A$24,_xlfn.XLOOKUP(K1055,BSFC!$B$2:$O$2,BSFC!$B$2:$O$24,,-1),,-1)</f>
        <v>340</v>
      </c>
      <c r="R1055">
        <f t="shared" si="156"/>
        <v>1.3265420051984127</v>
      </c>
      <c r="S1055">
        <f t="shared" si="158"/>
        <v>2.9092058376105768E-4</v>
      </c>
      <c r="T1055">
        <f t="shared" si="159"/>
        <v>9.8912998478759617E-2</v>
      </c>
      <c r="U1055">
        <f t="shared" si="160"/>
        <v>135.51412614164988</v>
      </c>
    </row>
    <row r="1056" spans="1:21">
      <c r="A1056">
        <f t="shared" si="157"/>
        <v>1055</v>
      </c>
      <c r="B1056">
        <f t="shared" si="152"/>
        <v>13.411199999999999</v>
      </c>
      <c r="C1056">
        <f>Specification!$G$29</f>
        <v>164.943378</v>
      </c>
      <c r="D1056">
        <f>0.5*Specification!$K$4*Track!B1056^2*Specification!$K$3*Specification!$K$2</f>
        <v>93.159842569492653</v>
      </c>
      <c r="E1056">
        <v>0</v>
      </c>
      <c r="F1056">
        <f>Specification!$C$23*9.81*SIN((E1056*PI()/180))</f>
        <v>0</v>
      </c>
      <c r="G1056" s="2">
        <f>IF(J1056=1,VLOOKUP(K1056,RPM!$E$2:$H$62,3,FALSE)-F1056-E1056-D1056,IF(J1056=2,VLOOKUP(K1056,RPM!$H$2:$K$62,3,FALSE)-F1056-E1056-D1056,IF(J1056=3,VLOOKUP(K1056,RPM!$K$2:$N$62,3,FALSE)-F1056-E1056-D1056)))</f>
        <v>529.75118105255456</v>
      </c>
      <c r="H1056" s="2">
        <f>IF(J1056=1,Specification!$I$14,IF(J1056=2,Specification!$I$15,IF(J1056=3,Specification!$I$16)))</f>
        <v>578.8367922628039</v>
      </c>
      <c r="I1056">
        <v>0</v>
      </c>
      <c r="J1056">
        <v>3</v>
      </c>
      <c r="K1056">
        <f>IF(J1056=1,VLOOKUP(B1056,RPM!$F$2:$H$62,3,TRUE),IF(J1056=2,VLOOKUP(B1056,RPM!$I$2:$K$62,3,TRUE),IF(J1056=3,VLOOKUP(B1056,RPM!$L$2:$N$62,3,TRUE))))</f>
        <v>4200</v>
      </c>
      <c r="L1056">
        <f t="shared" si="153"/>
        <v>96.089864567115583</v>
      </c>
      <c r="M1056">
        <f t="shared" si="154"/>
        <v>0</v>
      </c>
      <c r="N1056">
        <f>VLOOKUP(K1056,RPM!$A$2:$D$62,4,FALSE)</f>
        <v>18.835642857142858</v>
      </c>
      <c r="O1056">
        <f>VLOOKUP(K1056,RPM!$A$2:$D$62,3,FALSE)</f>
        <v>11.1</v>
      </c>
      <c r="P1056">
        <f t="shared" si="155"/>
        <v>14.045738878571429</v>
      </c>
      <c r="Q1056" cm="1">
        <f t="array" ref="Q1056">_xlfn.XLOOKUP(O1056,BSFC!$A$2:$A$24,_xlfn.XLOOKUP(K1056,BSFC!$B$2:$O$2,BSFC!$B$2:$O$24,,-1),,-1)</f>
        <v>340</v>
      </c>
      <c r="R1056">
        <f t="shared" si="156"/>
        <v>1.3265420051984127</v>
      </c>
      <c r="S1056">
        <f t="shared" si="158"/>
        <v>2.9092058376105768E-4</v>
      </c>
      <c r="T1056">
        <f t="shared" si="159"/>
        <v>9.8912998478759617E-2</v>
      </c>
      <c r="U1056">
        <f t="shared" si="160"/>
        <v>135.61303914012865</v>
      </c>
    </row>
    <row r="1057" spans="1:21">
      <c r="A1057">
        <f t="shared" si="157"/>
        <v>1056</v>
      </c>
      <c r="B1057">
        <f t="shared" si="152"/>
        <v>13.411199999999999</v>
      </c>
      <c r="C1057">
        <f>Specification!$G$29</f>
        <v>164.943378</v>
      </c>
      <c r="D1057">
        <f>0.5*Specification!$K$4*Track!B1057^2*Specification!$K$3*Specification!$K$2</f>
        <v>93.159842569492653</v>
      </c>
      <c r="E1057">
        <v>0</v>
      </c>
      <c r="F1057">
        <f>Specification!$C$23*9.81*SIN((E1057*PI()/180))</f>
        <v>0</v>
      </c>
      <c r="G1057" s="2">
        <f>IF(J1057=1,VLOOKUP(K1057,RPM!$E$2:$H$62,3,FALSE)-F1057-E1057-D1057,IF(J1057=2,VLOOKUP(K1057,RPM!$H$2:$K$62,3,FALSE)-F1057-E1057-D1057,IF(J1057=3,VLOOKUP(K1057,RPM!$K$2:$N$62,3,FALSE)-F1057-E1057-D1057)))</f>
        <v>529.75118105255456</v>
      </c>
      <c r="H1057" s="2">
        <f>IF(J1057=1,Specification!$I$14,IF(J1057=2,Specification!$I$15,IF(J1057=3,Specification!$I$16)))</f>
        <v>578.8367922628039</v>
      </c>
      <c r="I1057">
        <v>0</v>
      </c>
      <c r="J1057">
        <v>3</v>
      </c>
      <c r="K1057">
        <f>IF(J1057=1,VLOOKUP(B1057,RPM!$F$2:$H$62,3,TRUE),IF(J1057=2,VLOOKUP(B1057,RPM!$I$2:$K$62,3,TRUE),IF(J1057=3,VLOOKUP(B1057,RPM!$L$2:$N$62,3,TRUE))))</f>
        <v>4200</v>
      </c>
      <c r="L1057">
        <f t="shared" si="153"/>
        <v>96.164429110184059</v>
      </c>
      <c r="M1057">
        <f t="shared" si="154"/>
        <v>0</v>
      </c>
      <c r="N1057">
        <f>VLOOKUP(K1057,RPM!$A$2:$D$62,4,FALSE)</f>
        <v>18.835642857142858</v>
      </c>
      <c r="O1057">
        <f>VLOOKUP(K1057,RPM!$A$2:$D$62,3,FALSE)</f>
        <v>11.1</v>
      </c>
      <c r="P1057">
        <f t="shared" si="155"/>
        <v>14.045738878571429</v>
      </c>
      <c r="Q1057" cm="1">
        <f t="array" ref="Q1057">_xlfn.XLOOKUP(O1057,BSFC!$A$2:$A$24,_xlfn.XLOOKUP(K1057,BSFC!$B$2:$O$2,BSFC!$B$2:$O$24,,-1),,-1)</f>
        <v>340</v>
      </c>
      <c r="R1057">
        <f t="shared" si="156"/>
        <v>1.3265420051984127</v>
      </c>
      <c r="S1057">
        <f t="shared" si="158"/>
        <v>2.9092058376105768E-4</v>
      </c>
      <c r="T1057">
        <f t="shared" si="159"/>
        <v>9.8912998478759617E-2</v>
      </c>
      <c r="U1057">
        <f t="shared" si="160"/>
        <v>135.71195213860742</v>
      </c>
    </row>
    <row r="1058" spans="1:21">
      <c r="A1058">
        <f t="shared" si="157"/>
        <v>1057</v>
      </c>
      <c r="B1058">
        <f t="shared" si="152"/>
        <v>13.411199999999999</v>
      </c>
      <c r="C1058">
        <f>Specification!$G$29</f>
        <v>164.943378</v>
      </c>
      <c r="D1058">
        <f>0.5*Specification!$K$4*Track!B1058^2*Specification!$K$3*Specification!$K$2</f>
        <v>93.159842569492653</v>
      </c>
      <c r="E1058">
        <v>0</v>
      </c>
      <c r="F1058">
        <f>Specification!$C$23*9.81*SIN((E1058*PI()/180))</f>
        <v>0</v>
      </c>
      <c r="G1058" s="2">
        <f>IF(J1058=1,VLOOKUP(K1058,RPM!$E$2:$H$62,3,FALSE)-F1058-E1058-D1058,IF(J1058=2,VLOOKUP(K1058,RPM!$H$2:$K$62,3,FALSE)-F1058-E1058-D1058,IF(J1058=3,VLOOKUP(K1058,RPM!$K$2:$N$62,3,FALSE)-F1058-E1058-D1058)))</f>
        <v>529.75118105255456</v>
      </c>
      <c r="H1058" s="2">
        <f>IF(J1058=1,Specification!$I$14,IF(J1058=2,Specification!$I$15,IF(J1058=3,Specification!$I$16)))</f>
        <v>578.8367922628039</v>
      </c>
      <c r="I1058">
        <v>0</v>
      </c>
      <c r="J1058">
        <v>3</v>
      </c>
      <c r="K1058">
        <f>IF(J1058=1,VLOOKUP(B1058,RPM!$F$2:$H$62,3,TRUE),IF(J1058=2,VLOOKUP(B1058,RPM!$I$2:$K$62,3,TRUE),IF(J1058=3,VLOOKUP(B1058,RPM!$L$2:$N$62,3,TRUE))))</f>
        <v>4200</v>
      </c>
      <c r="L1058">
        <f t="shared" si="153"/>
        <v>96.238993653252535</v>
      </c>
      <c r="M1058">
        <f t="shared" si="154"/>
        <v>0</v>
      </c>
      <c r="N1058">
        <f>VLOOKUP(K1058,RPM!$A$2:$D$62,4,FALSE)</f>
        <v>18.835642857142858</v>
      </c>
      <c r="O1058">
        <f>VLOOKUP(K1058,RPM!$A$2:$D$62,3,FALSE)</f>
        <v>11.1</v>
      </c>
      <c r="P1058">
        <f t="shared" si="155"/>
        <v>14.045738878571429</v>
      </c>
      <c r="Q1058" cm="1">
        <f t="array" ref="Q1058">_xlfn.XLOOKUP(O1058,BSFC!$A$2:$A$24,_xlfn.XLOOKUP(K1058,BSFC!$B$2:$O$2,BSFC!$B$2:$O$24,,-1),,-1)</f>
        <v>340</v>
      </c>
      <c r="R1058">
        <f t="shared" si="156"/>
        <v>1.3265420051984127</v>
      </c>
      <c r="S1058">
        <f t="shared" si="158"/>
        <v>2.9092058376105768E-4</v>
      </c>
      <c r="T1058">
        <f t="shared" si="159"/>
        <v>9.8912998478759617E-2</v>
      </c>
      <c r="U1058">
        <f t="shared" si="160"/>
        <v>135.81086513708618</v>
      </c>
    </row>
    <row r="1059" spans="1:21">
      <c r="A1059">
        <f t="shared" si="157"/>
        <v>1058</v>
      </c>
      <c r="B1059">
        <f t="shared" si="152"/>
        <v>13.411199999999999</v>
      </c>
      <c r="C1059">
        <f>Specification!$G$29</f>
        <v>164.943378</v>
      </c>
      <c r="D1059">
        <f>0.5*Specification!$K$4*Track!B1059^2*Specification!$K$3*Specification!$K$2</f>
        <v>93.159842569492653</v>
      </c>
      <c r="E1059">
        <v>0</v>
      </c>
      <c r="F1059">
        <f>Specification!$C$23*9.81*SIN((E1059*PI()/180))</f>
        <v>0</v>
      </c>
      <c r="G1059" s="2">
        <f>IF(J1059=1,VLOOKUP(K1059,RPM!$E$2:$H$62,3,FALSE)-F1059-E1059-D1059,IF(J1059=2,VLOOKUP(K1059,RPM!$H$2:$K$62,3,FALSE)-F1059-E1059-D1059,IF(J1059=3,VLOOKUP(K1059,RPM!$K$2:$N$62,3,FALSE)-F1059-E1059-D1059)))</f>
        <v>529.75118105255456</v>
      </c>
      <c r="H1059" s="2">
        <f>IF(J1059=1,Specification!$I$14,IF(J1059=2,Specification!$I$15,IF(J1059=3,Specification!$I$16)))</f>
        <v>578.8367922628039</v>
      </c>
      <c r="I1059">
        <v>0</v>
      </c>
      <c r="J1059">
        <v>3</v>
      </c>
      <c r="K1059">
        <f>IF(J1059=1,VLOOKUP(B1059,RPM!$F$2:$H$62,3,TRUE),IF(J1059=2,VLOOKUP(B1059,RPM!$I$2:$K$62,3,TRUE),IF(J1059=3,VLOOKUP(B1059,RPM!$L$2:$N$62,3,TRUE))))</f>
        <v>4200</v>
      </c>
      <c r="L1059">
        <f t="shared" si="153"/>
        <v>96.313558196321011</v>
      </c>
      <c r="M1059">
        <f t="shared" si="154"/>
        <v>0</v>
      </c>
      <c r="N1059">
        <f>VLOOKUP(K1059,RPM!$A$2:$D$62,4,FALSE)</f>
        <v>18.835642857142858</v>
      </c>
      <c r="O1059">
        <f>VLOOKUP(K1059,RPM!$A$2:$D$62,3,FALSE)</f>
        <v>11.1</v>
      </c>
      <c r="P1059">
        <f t="shared" si="155"/>
        <v>14.045738878571429</v>
      </c>
      <c r="Q1059" cm="1">
        <f t="array" ref="Q1059">_xlfn.XLOOKUP(O1059,BSFC!$A$2:$A$24,_xlfn.XLOOKUP(K1059,BSFC!$B$2:$O$2,BSFC!$B$2:$O$24,,-1),,-1)</f>
        <v>340</v>
      </c>
      <c r="R1059">
        <f t="shared" si="156"/>
        <v>1.3265420051984127</v>
      </c>
      <c r="S1059">
        <f t="shared" si="158"/>
        <v>2.9092058376105768E-4</v>
      </c>
      <c r="T1059">
        <f t="shared" si="159"/>
        <v>9.8912998478759617E-2</v>
      </c>
      <c r="U1059">
        <f t="shared" si="160"/>
        <v>135.90977813556495</v>
      </c>
    </row>
    <row r="1060" spans="1:21">
      <c r="A1060">
        <f t="shared" si="157"/>
        <v>1059</v>
      </c>
      <c r="B1060">
        <f t="shared" si="152"/>
        <v>13.411199999999999</v>
      </c>
      <c r="C1060">
        <f>Specification!$G$29</f>
        <v>164.943378</v>
      </c>
      <c r="D1060">
        <f>0.5*Specification!$K$4*Track!B1060^2*Specification!$K$3*Specification!$K$2</f>
        <v>93.159842569492653</v>
      </c>
      <c r="E1060">
        <v>0</v>
      </c>
      <c r="F1060">
        <f>Specification!$C$23*9.81*SIN((E1060*PI()/180))</f>
        <v>0</v>
      </c>
      <c r="G1060" s="2">
        <f>IF(J1060=1,VLOOKUP(K1060,RPM!$E$2:$H$62,3,FALSE)-F1060-E1060-D1060,IF(J1060=2,VLOOKUP(K1060,RPM!$H$2:$K$62,3,FALSE)-F1060-E1060-D1060,IF(J1060=3,VLOOKUP(K1060,RPM!$K$2:$N$62,3,FALSE)-F1060-E1060-D1060)))</f>
        <v>529.75118105255456</v>
      </c>
      <c r="H1060" s="2">
        <f>IF(J1060=1,Specification!$I$14,IF(J1060=2,Specification!$I$15,IF(J1060=3,Specification!$I$16)))</f>
        <v>578.8367922628039</v>
      </c>
      <c r="I1060">
        <v>0</v>
      </c>
      <c r="J1060">
        <v>3</v>
      </c>
      <c r="K1060">
        <f>IF(J1060=1,VLOOKUP(B1060,RPM!$F$2:$H$62,3,TRUE),IF(J1060=2,VLOOKUP(B1060,RPM!$I$2:$K$62,3,TRUE),IF(J1060=3,VLOOKUP(B1060,RPM!$L$2:$N$62,3,TRUE))))</f>
        <v>4200</v>
      </c>
      <c r="L1060">
        <f t="shared" si="153"/>
        <v>96.388122739389487</v>
      </c>
      <c r="M1060">
        <f t="shared" si="154"/>
        <v>0</v>
      </c>
      <c r="N1060">
        <f>VLOOKUP(K1060,RPM!$A$2:$D$62,4,FALSE)</f>
        <v>18.835642857142858</v>
      </c>
      <c r="O1060">
        <f>VLOOKUP(K1060,RPM!$A$2:$D$62,3,FALSE)</f>
        <v>11.1</v>
      </c>
      <c r="P1060">
        <f t="shared" si="155"/>
        <v>14.045738878571429</v>
      </c>
      <c r="Q1060" cm="1">
        <f t="array" ref="Q1060">_xlfn.XLOOKUP(O1060,BSFC!$A$2:$A$24,_xlfn.XLOOKUP(K1060,BSFC!$B$2:$O$2,BSFC!$B$2:$O$24,,-1),,-1)</f>
        <v>340</v>
      </c>
      <c r="R1060">
        <f t="shared" si="156"/>
        <v>1.3265420051984127</v>
      </c>
      <c r="S1060">
        <f t="shared" si="158"/>
        <v>2.9092058376105768E-4</v>
      </c>
      <c r="T1060">
        <f t="shared" si="159"/>
        <v>9.8912998478759617E-2</v>
      </c>
      <c r="U1060">
        <f t="shared" si="160"/>
        <v>136.00869113404372</v>
      </c>
    </row>
    <row r="1061" spans="1:21">
      <c r="A1061">
        <f t="shared" si="157"/>
        <v>1060</v>
      </c>
      <c r="B1061">
        <f t="shared" si="152"/>
        <v>13.411199999999999</v>
      </c>
      <c r="C1061">
        <f>Specification!$G$29</f>
        <v>164.943378</v>
      </c>
      <c r="D1061">
        <f>0.5*Specification!$K$4*Track!B1061^2*Specification!$K$3*Specification!$K$2</f>
        <v>93.159842569492653</v>
      </c>
      <c r="E1061">
        <v>0</v>
      </c>
      <c r="F1061">
        <f>Specification!$C$23*9.81*SIN((E1061*PI()/180))</f>
        <v>0</v>
      </c>
      <c r="G1061" s="2">
        <f>IF(J1061=1,VLOOKUP(K1061,RPM!$E$2:$H$62,3,FALSE)-F1061-E1061-D1061,IF(J1061=2,VLOOKUP(K1061,RPM!$H$2:$K$62,3,FALSE)-F1061-E1061-D1061,IF(J1061=3,VLOOKUP(K1061,RPM!$K$2:$N$62,3,FALSE)-F1061-E1061-D1061)))</f>
        <v>860.8480314462555</v>
      </c>
      <c r="H1061" s="2">
        <f>IF(J1061=1,Specification!$I$14,IF(J1061=2,Specification!$I$15,IF(J1061=3,Specification!$I$16)))</f>
        <v>580.58318951778165</v>
      </c>
      <c r="I1061">
        <f>Specification!$F$13</f>
        <v>-4.3172635751116699</v>
      </c>
      <c r="J1061">
        <v>2</v>
      </c>
      <c r="K1061">
        <f>IF(J1061=1,VLOOKUP(B1061,RPM!$F$2:$H$62,3,TRUE),IF(J1061=2,VLOOKUP(B1061,RPM!$I$2:$K$62,3,TRUE),IF(J1061=3,VLOOKUP(B1061,RPM!$L$2:$N$62,3,TRUE))))</f>
        <v>6000</v>
      </c>
      <c r="L1061">
        <f t="shared" si="153"/>
        <v>96.463604332520362</v>
      </c>
      <c r="M1061">
        <f t="shared" si="154"/>
        <v>0</v>
      </c>
      <c r="N1061">
        <f>VLOOKUP(K1061,RPM!$A$2:$D$62,4,FALSE)</f>
        <v>20.193166666666666</v>
      </c>
      <c r="O1061">
        <f>VLOOKUP(K1061,RPM!$A$2:$D$62,3,FALSE)</f>
        <v>17</v>
      </c>
      <c r="P1061">
        <f t="shared" si="155"/>
        <v>15.058044383333334</v>
      </c>
      <c r="Q1061" cm="1">
        <f t="array" ref="Q1061">_xlfn.XLOOKUP(O1061,BSFC!$A$2:$A$24,_xlfn.XLOOKUP(K1061,BSFC!$B$2:$O$2,BSFC!$B$2:$O$24,,-1),,-1)</f>
        <v>360</v>
      </c>
      <c r="R1061">
        <f t="shared" si="156"/>
        <v>1.5058044383333336</v>
      </c>
      <c r="S1061">
        <f t="shared" si="158"/>
        <v>3.1572366096928073E-4</v>
      </c>
      <c r="T1061">
        <f t="shared" si="159"/>
        <v>0.11366051794894107</v>
      </c>
      <c r="U1061">
        <f t="shared" si="160"/>
        <v>136.12235165199266</v>
      </c>
    </row>
    <row r="1062" spans="1:21">
      <c r="A1062">
        <f t="shared" si="157"/>
        <v>1061</v>
      </c>
      <c r="B1062">
        <f t="shared" si="152"/>
        <v>13.085326067384665</v>
      </c>
      <c r="C1062">
        <f>Specification!$G$29</f>
        <v>164.943378</v>
      </c>
      <c r="D1062">
        <f>0.5*Specification!$K$4*Track!B1062^2*Specification!$K$3*Specification!$K$2</f>
        <v>88.687531252911555</v>
      </c>
      <c r="E1062">
        <v>0</v>
      </c>
      <c r="F1062">
        <f>Specification!$C$23*9.81*SIN((E1062*PI()/180))</f>
        <v>0</v>
      </c>
      <c r="G1062" s="2">
        <f>IF(J1062=1,VLOOKUP(K1062,RPM!$E$2:$H$62,3,FALSE)-F1062-E1062-D1062,IF(J1062=2,VLOOKUP(K1062,RPM!$H$2:$K$62,3,FALSE)-F1062-E1062-D1062,IF(J1062=3,VLOOKUP(K1062,RPM!$K$2:$N$62,3,FALSE)-F1062-E1062-D1062)))</f>
        <v>881.26169068756599</v>
      </c>
      <c r="H1062" s="2">
        <f>IF(J1062=1,Specification!$I$14,IF(J1062=2,Specification!$I$15,IF(J1062=3,Specification!$I$16)))</f>
        <v>580.58318951778165</v>
      </c>
      <c r="I1062">
        <f>Specification!$F$13</f>
        <v>-4.3172635751116699</v>
      </c>
      <c r="J1062">
        <v>2</v>
      </c>
      <c r="K1062">
        <f>IF(J1062=1,VLOOKUP(B1062,RPM!$F$2:$H$62,3,TRUE),IF(J1062=2,VLOOKUP(B1062,RPM!$I$2:$K$62,3,TRUE),IF(J1062=3,VLOOKUP(B1062,RPM!$L$2:$N$62,3,TRUE))))</f>
        <v>5900</v>
      </c>
      <c r="L1062">
        <f t="shared" si="153"/>
        <v>96.541014340038856</v>
      </c>
      <c r="M1062">
        <f t="shared" si="154"/>
        <v>0</v>
      </c>
      <c r="N1062">
        <f>VLOOKUP(K1062,RPM!$A$2:$D$62,4,FALSE)</f>
        <v>20.530591864406777</v>
      </c>
      <c r="O1062">
        <f>VLOOKUP(K1062,RPM!$A$2:$D$62,3,FALSE)</f>
        <v>16.995999999999999</v>
      </c>
      <c r="P1062">
        <f t="shared" si="155"/>
        <v>15.309662353288134</v>
      </c>
      <c r="Q1062" cm="1">
        <f t="array" ref="Q1062">_xlfn.XLOOKUP(O1062,BSFC!$A$2:$A$24,_xlfn.XLOOKUP(K1062,BSFC!$B$2:$O$2,BSFC!$B$2:$O$24,,-1),,-1)</f>
        <v>350</v>
      </c>
      <c r="R1062">
        <f t="shared" si="156"/>
        <v>1.4884393954585686</v>
      </c>
      <c r="S1062">
        <f t="shared" si="158"/>
        <v>3.2920029940934712E-4</v>
      </c>
      <c r="T1062">
        <f t="shared" si="159"/>
        <v>0.11522010479327149</v>
      </c>
      <c r="U1062">
        <f t="shared" si="160"/>
        <v>136.23757175678594</v>
      </c>
    </row>
    <row r="1063" spans="1:21">
      <c r="A1063">
        <f t="shared" si="157"/>
        <v>1062</v>
      </c>
      <c r="B1063">
        <f t="shared" si="152"/>
        <v>12.75112666157596</v>
      </c>
      <c r="C1063">
        <f>Specification!$G$29</f>
        <v>164.943378</v>
      </c>
      <c r="D1063">
        <f>0.5*Specification!$K$4*Track!B1063^2*Specification!$K$3*Specification!$K$2</f>
        <v>84.21521993633047</v>
      </c>
      <c r="E1063">
        <v>0</v>
      </c>
      <c r="F1063">
        <f>Specification!$C$23*9.81*SIN((E1063*PI()/180))</f>
        <v>0</v>
      </c>
      <c r="G1063" s="2">
        <f>IF(J1063=1,VLOOKUP(K1063,RPM!$E$2:$H$62,3,FALSE)-F1063-E1063-D1063,IF(J1063=2,VLOOKUP(K1063,RPM!$H$2:$K$62,3,FALSE)-F1063-E1063-D1063,IF(J1063=3,VLOOKUP(K1063,RPM!$K$2:$N$62,3,FALSE)-F1063-E1063-D1063)))</f>
        <v>919.29473447726264</v>
      </c>
      <c r="H1063" s="2">
        <f>IF(J1063=1,Specification!$I$14,IF(J1063=2,Specification!$I$15,IF(J1063=3,Specification!$I$16)))</f>
        <v>580.58318951778165</v>
      </c>
      <c r="I1063">
        <f>Specification!$F$13</f>
        <v>-4.3172635751116699</v>
      </c>
      <c r="J1063">
        <v>2</v>
      </c>
      <c r="K1063">
        <f>IF(J1063=1,VLOOKUP(B1063,RPM!$F$2:$H$62,3,TRUE),IF(J1063=2,VLOOKUP(B1063,RPM!$I$2:$K$62,3,TRUE),IF(J1063=3,VLOOKUP(B1063,RPM!$L$2:$N$62,3,TRUE))))</f>
        <v>5700</v>
      </c>
      <c r="L1063">
        <f t="shared" si="153"/>
        <v>96.620508579439232</v>
      </c>
      <c r="M1063">
        <f t="shared" si="154"/>
        <v>0</v>
      </c>
      <c r="N1063">
        <f>VLOOKUP(K1063,RPM!$A$2:$D$62,4,FALSE)</f>
        <v>21.240960701754386</v>
      </c>
      <c r="O1063">
        <f>VLOOKUP(K1063,RPM!$A$2:$D$62,3,FALSE)</f>
        <v>16.988</v>
      </c>
      <c r="P1063">
        <f t="shared" si="155"/>
        <v>15.839384395298246</v>
      </c>
      <c r="Q1063" cm="1">
        <f t="array" ref="Q1063">_xlfn.XLOOKUP(O1063,BSFC!$A$2:$A$24,_xlfn.XLOOKUP(K1063,BSFC!$B$2:$O$2,BSFC!$B$2:$O$24,,-1),,-1)</f>
        <v>350</v>
      </c>
      <c r="R1063">
        <f t="shared" si="156"/>
        <v>1.5399401495428851</v>
      </c>
      <c r="S1063">
        <f t="shared" si="158"/>
        <v>3.4976105974289176E-4</v>
      </c>
      <c r="T1063">
        <f t="shared" si="159"/>
        <v>0.12241637091001212</v>
      </c>
      <c r="U1063">
        <f t="shared" si="160"/>
        <v>136.35998812769594</v>
      </c>
    </row>
    <row r="1064" spans="1:21">
      <c r="A1064">
        <f t="shared" si="157"/>
        <v>1063</v>
      </c>
      <c r="B1064">
        <f t="shared" si="152"/>
        <v>12.407929077381526</v>
      </c>
      <c r="C1064">
        <f>Specification!$G$29</f>
        <v>164.943378</v>
      </c>
      <c r="D1064">
        <f>0.5*Specification!$K$4*Track!B1064^2*Specification!$K$3*Specification!$K$2</f>
        <v>79.7429086197494</v>
      </c>
      <c r="E1064">
        <v>0</v>
      </c>
      <c r="F1064">
        <f>Specification!$C$23*9.81*SIN((E1064*PI()/180))</f>
        <v>0</v>
      </c>
      <c r="G1064" s="2">
        <f>IF(J1064=1,VLOOKUP(K1064,RPM!$E$2:$H$62,3,FALSE)-F1064-E1064-D1064,IF(J1064=2,VLOOKUP(K1064,RPM!$H$2:$K$62,3,FALSE)-F1064-E1064-D1064,IF(J1064=3,VLOOKUP(K1064,RPM!$K$2:$N$62,3,FALSE)-F1064-E1064-D1064)))</f>
        <v>959.76855881045822</v>
      </c>
      <c r="H1064" s="2">
        <f>IF(J1064=1,Specification!$I$14,IF(J1064=2,Specification!$I$15,IF(J1064=3,Specification!$I$16)))</f>
        <v>580.58318951778165</v>
      </c>
      <c r="I1064">
        <f>Specification!$F$13</f>
        <v>-4.3172635751116699</v>
      </c>
      <c r="J1064">
        <v>2</v>
      </c>
      <c r="K1064">
        <f>IF(J1064=1,VLOOKUP(B1064,RPM!$F$2:$H$62,3,TRUE),IF(J1064=2,VLOOKUP(B1064,RPM!$I$2:$K$62,3,TRUE),IF(J1064=3,VLOOKUP(B1064,RPM!$L$2:$N$62,3,TRUE))))</f>
        <v>5500</v>
      </c>
      <c r="L1064">
        <f t="shared" si="153"/>
        <v>96.702265055524848</v>
      </c>
      <c r="M1064">
        <f t="shared" si="154"/>
        <v>0</v>
      </c>
      <c r="N1064">
        <f>VLOOKUP(K1064,RPM!$A$2:$D$62,4,FALSE)</f>
        <v>22.00299272727273</v>
      </c>
      <c r="O1064">
        <f>VLOOKUP(K1064,RPM!$A$2:$D$62,3,FALSE)</f>
        <v>16.98</v>
      </c>
      <c r="P1064">
        <f t="shared" si="155"/>
        <v>16.407631676727274</v>
      </c>
      <c r="Q1064" cm="1">
        <f t="array" ref="Q1064">_xlfn.XLOOKUP(O1064,BSFC!$A$2:$A$24,_xlfn.XLOOKUP(K1064,BSFC!$B$2:$O$2,BSFC!$B$2:$O$24,,-1),,-1)</f>
        <v>350</v>
      </c>
      <c r="R1064">
        <f t="shared" si="156"/>
        <v>1.5951864130151516</v>
      </c>
      <c r="S1064">
        <f t="shared" si="158"/>
        <v>3.726194852222069E-4</v>
      </c>
      <c r="T1064">
        <f t="shared" si="159"/>
        <v>0.13041681982777242</v>
      </c>
      <c r="U1064">
        <f t="shared" si="160"/>
        <v>136.49040494752373</v>
      </c>
    </row>
    <row r="1065" spans="1:21">
      <c r="A1065">
        <f t="shared" si="157"/>
        <v>1064</v>
      </c>
      <c r="B1065">
        <f t="shared" si="152"/>
        <v>12.054964821147619</v>
      </c>
      <c r="C1065">
        <f>Specification!$G$29</f>
        <v>164.943378</v>
      </c>
      <c r="D1065">
        <f>0.5*Specification!$K$4*Track!B1065^2*Specification!$K$3*Specification!$K$2</f>
        <v>75.270597303168316</v>
      </c>
      <c r="E1065">
        <v>0</v>
      </c>
      <c r="F1065">
        <f>Specification!$C$23*9.81*SIN((E1065*PI()/180))</f>
        <v>0</v>
      </c>
      <c r="G1065" s="2">
        <f>IF(J1065=1,VLOOKUP(K1065,RPM!$E$2:$H$62,3,FALSE)-F1065-E1065-D1065,IF(J1065=2,VLOOKUP(K1065,RPM!$H$2:$K$62,3,FALSE)-F1065-E1065-D1065,IF(J1065=3,VLOOKUP(K1065,RPM!$K$2:$N$62,3,FALSE)-F1065-E1065-D1065)))</f>
        <v>946.32842281931619</v>
      </c>
      <c r="H1065" s="2">
        <f>IF(J1065=1,Specification!$I$14,IF(J1065=2,Specification!$I$15,IF(J1065=3,Specification!$I$16)))</f>
        <v>580.58318951778165</v>
      </c>
      <c r="I1065">
        <f>Specification!$F$13</f>
        <v>-4.3172635751116699</v>
      </c>
      <c r="J1065">
        <v>2</v>
      </c>
      <c r="K1065">
        <f>IF(J1065=1,VLOOKUP(B1065,RPM!$F$2:$H$62,3,TRUE),IF(J1065=2,VLOOKUP(B1065,RPM!$I$2:$K$62,3,TRUE),IF(J1065=3,VLOOKUP(B1065,RPM!$L$2:$N$62,3,TRUE))))</f>
        <v>5400</v>
      </c>
      <c r="L1065">
        <f t="shared" si="153"/>
        <v>96.786488652726106</v>
      </c>
      <c r="M1065">
        <f t="shared" si="154"/>
        <v>0</v>
      </c>
      <c r="N1065">
        <f>VLOOKUP(K1065,RPM!$A$2:$D$62,4,FALSE)</f>
        <v>21.623845925925924</v>
      </c>
      <c r="O1065">
        <f>VLOOKUP(K1065,RPM!$A$2:$D$62,3,FALSE)</f>
        <v>16.384</v>
      </c>
      <c r="P1065">
        <f t="shared" si="155"/>
        <v>16.124901906962961</v>
      </c>
      <c r="Q1065" cm="1">
        <f t="array" ref="Q1065">_xlfn.XLOOKUP(O1065,BSFC!$A$2:$A$24,_xlfn.XLOOKUP(K1065,BSFC!$B$2:$O$2,BSFC!$B$2:$O$24,,-1),,-1)</f>
        <v>350</v>
      </c>
      <c r="R1065">
        <f t="shared" si="156"/>
        <v>1.5676987965102878</v>
      </c>
      <c r="S1065">
        <f t="shared" si="158"/>
        <v>3.7724923420051631E-4</v>
      </c>
      <c r="T1065">
        <f t="shared" si="159"/>
        <v>0.13203723197018072</v>
      </c>
      <c r="U1065">
        <f t="shared" si="160"/>
        <v>136.6224421794939</v>
      </c>
    </row>
    <row r="1066" spans="1:21">
      <c r="A1066">
        <f t="shared" si="157"/>
        <v>1065</v>
      </c>
      <c r="B1066">
        <f t="shared" si="152"/>
        <v>11.69134935278573</v>
      </c>
      <c r="C1066">
        <f>Specification!$G$29</f>
        <v>164.943378</v>
      </c>
      <c r="D1066">
        <f>0.5*Specification!$K$4*Track!B1066^2*Specification!$K$3*Specification!$K$2</f>
        <v>70.798285986587231</v>
      </c>
      <c r="E1066">
        <v>0</v>
      </c>
      <c r="F1066">
        <f>Specification!$C$23*9.81*SIN((E1066*PI()/180))</f>
        <v>0</v>
      </c>
      <c r="G1066" s="2">
        <f>IF(J1066=1,VLOOKUP(K1066,RPM!$E$2:$H$62,3,FALSE)-F1066-E1066-D1066,IF(J1066=2,VLOOKUP(K1066,RPM!$H$2:$K$62,3,FALSE)-F1066-E1066-D1066,IF(J1066=3,VLOOKUP(K1066,RPM!$K$2:$N$62,3,FALSE)-F1066-E1066-D1066)))</f>
        <v>912.90901867725302</v>
      </c>
      <c r="H1066" s="2">
        <f>IF(J1066=1,Specification!$I$14,IF(J1066=2,Specification!$I$15,IF(J1066=3,Specification!$I$16)))</f>
        <v>580.58318951778165</v>
      </c>
      <c r="I1066">
        <f>Specification!$F$13</f>
        <v>-4.3172635751116699</v>
      </c>
      <c r="J1066">
        <v>2</v>
      </c>
      <c r="K1066">
        <f>IF(J1066=1,VLOOKUP(B1066,RPM!$F$2:$H$62,3,TRUE),IF(J1066=2,VLOOKUP(B1066,RPM!$I$2:$K$62,3,TRUE),IF(J1066=3,VLOOKUP(B1066,RPM!$L$2:$N$62,3,TRUE))))</f>
        <v>5200</v>
      </c>
      <c r="L1066">
        <f t="shared" si="153"/>
        <v>96.873417186066675</v>
      </c>
      <c r="M1066">
        <f t="shared" si="154"/>
        <v>0</v>
      </c>
      <c r="N1066">
        <f>VLOOKUP(K1066,RPM!$A$2:$D$62,4,FALSE)</f>
        <v>20.821804615384618</v>
      </c>
      <c r="O1066">
        <f>VLOOKUP(K1066,RPM!$A$2:$D$62,3,FALSE)</f>
        <v>15.192</v>
      </c>
      <c r="P1066">
        <f t="shared" si="155"/>
        <v>15.526819701692311</v>
      </c>
      <c r="Q1066" cm="1">
        <f t="array" ref="Q1066">_xlfn.XLOOKUP(O1066,BSFC!$A$2:$A$24,_xlfn.XLOOKUP(K1066,BSFC!$B$2:$O$2,BSFC!$B$2:$O$24,,-1),,-1)</f>
        <v>325</v>
      </c>
      <c r="R1066">
        <f t="shared" si="156"/>
        <v>1.4017267786250003</v>
      </c>
      <c r="S1066">
        <f t="shared" si="158"/>
        <v>3.749232400309877E-4</v>
      </c>
      <c r="T1066">
        <f t="shared" si="159"/>
        <v>0.121850053010071</v>
      </c>
      <c r="U1066">
        <f t="shared" si="160"/>
        <v>136.74429223250397</v>
      </c>
    </row>
    <row r="1067" spans="1:21">
      <c r="A1067">
        <f t="shared" si="157"/>
        <v>1066</v>
      </c>
      <c r="B1067">
        <f t="shared" si="152"/>
        <v>11.316055962156602</v>
      </c>
      <c r="C1067">
        <f>Specification!$G$29</f>
        <v>164.943378</v>
      </c>
      <c r="D1067">
        <f>0.5*Specification!$K$4*Track!B1067^2*Specification!$K$3*Specification!$K$2</f>
        <v>66.325974670006147</v>
      </c>
      <c r="E1067">
        <v>0</v>
      </c>
      <c r="F1067">
        <f>Specification!$C$23*9.81*SIN((E1067*PI()/180))</f>
        <v>0</v>
      </c>
      <c r="G1067" s="2">
        <f>IF(J1067=1,VLOOKUP(K1067,RPM!$E$2:$H$62,3,FALSE)-F1067-E1067-D1067,IF(J1067=2,VLOOKUP(K1067,RPM!$H$2:$K$62,3,FALSE)-F1067-E1067-D1067,IF(J1067=3,VLOOKUP(K1067,RPM!$K$2:$N$62,3,FALSE)-F1067-E1067-D1067)))</f>
        <v>897.3210100451397</v>
      </c>
      <c r="H1067" s="2">
        <f>IF(J1067=1,Specification!$I$14,IF(J1067=2,Specification!$I$15,IF(J1067=3,Specification!$I$16)))</f>
        <v>580.58318951778165</v>
      </c>
      <c r="I1067">
        <f>Specification!$F$13</f>
        <v>-4.3172635751116699</v>
      </c>
      <c r="J1067">
        <v>2</v>
      </c>
      <c r="K1067">
        <f>IF(J1067=1,VLOOKUP(B1067,RPM!$F$2:$H$62,3,TRUE),IF(J1067=2,VLOOKUP(B1067,RPM!$I$2:$K$62,3,TRUE),IF(J1067=3,VLOOKUP(B1067,RPM!$L$2:$N$62,3,TRUE))))</f>
        <v>5100</v>
      </c>
      <c r="L1067">
        <f t="shared" si="153"/>
        <v>96.963329324958977</v>
      </c>
      <c r="M1067">
        <f t="shared" si="154"/>
        <v>0</v>
      </c>
      <c r="N1067">
        <f>VLOOKUP(K1067,RPM!$A$2:$D$62,4,FALSE)</f>
        <v>20.397194509803921</v>
      </c>
      <c r="O1067">
        <f>VLOOKUP(K1067,RPM!$A$2:$D$62,3,FALSE)</f>
        <v>14.596</v>
      </c>
      <c r="P1067">
        <f t="shared" si="155"/>
        <v>15.210187945960785</v>
      </c>
      <c r="Q1067" cm="1">
        <f t="array" ref="Q1067">_xlfn.XLOOKUP(O1067,BSFC!$A$2:$A$24,_xlfn.XLOOKUP(K1067,BSFC!$B$2:$O$2,BSFC!$B$2:$O$24,,-1),,-1)</f>
        <v>305</v>
      </c>
      <c r="R1067">
        <f t="shared" si="156"/>
        <v>1.2886409231994553</v>
      </c>
      <c r="S1067">
        <f t="shared" si="158"/>
        <v>3.7988348088201256E-4</v>
      </c>
      <c r="T1067">
        <f t="shared" si="159"/>
        <v>0.11586446166901383</v>
      </c>
      <c r="U1067">
        <f t="shared" si="160"/>
        <v>136.86015669417299</v>
      </c>
    </row>
    <row r="1068" spans="1:21">
      <c r="A1068">
        <f t="shared" si="157"/>
        <v>1067</v>
      </c>
      <c r="B1068">
        <f t="shared" si="152"/>
        <v>10.92788155995647</v>
      </c>
      <c r="C1068">
        <f>Specification!$G$29</f>
        <v>164.943378</v>
      </c>
      <c r="D1068">
        <f>0.5*Specification!$K$4*Track!B1068^2*Specification!$K$3*Specification!$K$2</f>
        <v>61.85366335342507</v>
      </c>
      <c r="E1068">
        <v>0</v>
      </c>
      <c r="F1068">
        <f>Specification!$C$23*9.81*SIN((E1068*PI()/180))</f>
        <v>0</v>
      </c>
      <c r="G1068" s="2">
        <f>IF(J1068=1,VLOOKUP(K1068,RPM!$E$2:$H$62,3,FALSE)-F1068-E1068-D1068,IF(J1068=2,VLOOKUP(K1068,RPM!$H$2:$K$62,3,FALSE)-F1068-E1068-D1068,IF(J1068=3,VLOOKUP(K1068,RPM!$K$2:$N$62,3,FALSE)-F1068-E1068-D1068)))</f>
        <v>872.68466221302197</v>
      </c>
      <c r="H1068" s="2">
        <f>IF(J1068=1,Specification!$I$14,IF(J1068=2,Specification!$I$15,IF(J1068=3,Specification!$I$16)))</f>
        <v>580.58318951778165</v>
      </c>
      <c r="I1068">
        <f>Specification!$F$13</f>
        <v>-4.3172635751116699</v>
      </c>
      <c r="J1068">
        <v>2</v>
      </c>
      <c r="K1068">
        <f>IF(J1068=1,VLOOKUP(B1068,RPM!$F$2:$H$62,3,TRUE),IF(J1068=2,VLOOKUP(B1068,RPM!$I$2:$K$62,3,TRUE),IF(J1068=3,VLOOKUP(B1068,RPM!$L$2:$N$62,3,TRUE))))</f>
        <v>4900</v>
      </c>
      <c r="L1068">
        <f t="shared" si="153"/>
        <v>97.056555151143471</v>
      </c>
      <c r="M1068">
        <f t="shared" si="154"/>
        <v>0</v>
      </c>
      <c r="N1068">
        <f>VLOOKUP(K1068,RPM!$A$2:$D$62,4,FALSE)</f>
        <v>19.781061224489797</v>
      </c>
      <c r="O1068">
        <f>VLOOKUP(K1068,RPM!$A$2:$D$62,3,FALSE)</f>
        <v>13.6</v>
      </c>
      <c r="P1068">
        <f t="shared" si="155"/>
        <v>14.750737355102043</v>
      </c>
      <c r="Q1068" cm="1">
        <f t="array" ref="Q1068">_xlfn.XLOOKUP(O1068,BSFC!$A$2:$A$24,_xlfn.XLOOKUP(K1068,BSFC!$B$2:$O$2,BSFC!$B$2:$O$24,,-1),,-1)</f>
        <v>280</v>
      </c>
      <c r="R1068">
        <f t="shared" si="156"/>
        <v>1.1472795720634923</v>
      </c>
      <c r="S1068">
        <f t="shared" si="158"/>
        <v>3.8198602132218329E-4</v>
      </c>
      <c r="T1068">
        <f t="shared" si="159"/>
        <v>0.10695608597021132</v>
      </c>
      <c r="U1068">
        <f t="shared" si="160"/>
        <v>136.9671127801432</v>
      </c>
    </row>
    <row r="1069" spans="1:21">
      <c r="A1069">
        <f t="shared" si="157"/>
        <v>1068</v>
      </c>
      <c r="B1069">
        <f t="shared" si="152"/>
        <v>10.525401096310453</v>
      </c>
      <c r="C1069">
        <f>Specification!$G$29</f>
        <v>164.943378</v>
      </c>
      <c r="D1069">
        <f>0.5*Specification!$K$4*Track!B1069^2*Specification!$K$3*Specification!$K$2</f>
        <v>57.381352036843971</v>
      </c>
      <c r="E1069">
        <v>0</v>
      </c>
      <c r="F1069">
        <f>Specification!$C$23*9.81*SIN((E1069*PI()/180))</f>
        <v>0</v>
      </c>
      <c r="G1069" s="2">
        <f>IF(J1069=1,VLOOKUP(K1069,RPM!$E$2:$H$62,3,FALSE)-F1069-E1069-D1069,IF(J1069=2,VLOOKUP(K1069,RPM!$H$2:$K$62,3,FALSE)-F1069-E1069-D1069,IF(J1069=3,VLOOKUP(K1069,RPM!$K$2:$N$62,3,FALSE)-F1069-E1069-D1069)))</f>
        <v>859.61244926990742</v>
      </c>
      <c r="H1069" s="2">
        <f>IF(J1069=1,Specification!$I$14,IF(J1069=2,Specification!$I$15,IF(J1069=3,Specification!$I$16)))</f>
        <v>580.58318951778165</v>
      </c>
      <c r="I1069">
        <f>Specification!$F$13</f>
        <v>-4.3172635751116699</v>
      </c>
      <c r="J1069">
        <v>2</v>
      </c>
      <c r="K1069">
        <f>IF(J1069=1,VLOOKUP(B1069,RPM!$F$2:$H$62,3,TRUE),IF(J1069=2,VLOOKUP(B1069,RPM!$I$2:$K$62,3,TRUE),IF(J1069=3,VLOOKUP(B1069,RPM!$L$2:$N$62,3,TRUE))))</f>
        <v>4700</v>
      </c>
      <c r="L1069">
        <f t="shared" si="153"/>
        <v>97.153490507334723</v>
      </c>
      <c r="M1069">
        <f t="shared" si="154"/>
        <v>0</v>
      </c>
      <c r="N1069">
        <f>VLOOKUP(K1069,RPM!$A$2:$D$62,4,FALSE)</f>
        <v>19.409702127659575</v>
      </c>
      <c r="O1069">
        <f>VLOOKUP(K1069,RPM!$A$2:$D$62,3,FALSE)</f>
        <v>12.8</v>
      </c>
      <c r="P1069">
        <f t="shared" si="155"/>
        <v>14.473814876595746</v>
      </c>
      <c r="Q1069" cm="1">
        <f t="array" ref="Q1069">_xlfn.XLOOKUP(O1069,BSFC!$A$2:$A$24,_xlfn.XLOOKUP(K1069,BSFC!$B$2:$O$2,BSFC!$B$2:$O$24,,-1),,-1)</f>
        <v>305</v>
      </c>
      <c r="R1069">
        <f t="shared" si="156"/>
        <v>1.2262537603782506</v>
      </c>
      <c r="S1069">
        <f t="shared" si="158"/>
        <v>3.8972900014140583E-4</v>
      </c>
      <c r="T1069">
        <f t="shared" si="159"/>
        <v>0.11886734504312878</v>
      </c>
      <c r="U1069">
        <f t="shared" si="160"/>
        <v>137.08598012518632</v>
      </c>
    </row>
    <row r="1070" spans="1:21">
      <c r="A1070">
        <f t="shared" si="157"/>
        <v>1069</v>
      </c>
      <c r="B1070">
        <f t="shared" si="152"/>
        <v>10.106905613885486</v>
      </c>
      <c r="C1070">
        <f>Specification!$G$29</f>
        <v>164.943378</v>
      </c>
      <c r="D1070">
        <f>0.5*Specification!$K$4*Track!B1070^2*Specification!$K$3*Specification!$K$2</f>
        <v>52.909040720262887</v>
      </c>
      <c r="E1070">
        <v>0</v>
      </c>
      <c r="F1070">
        <f>Specification!$C$23*9.81*SIN((E1070*PI()/180))</f>
        <v>0</v>
      </c>
      <c r="G1070" s="2">
        <f>IF(J1070=1,VLOOKUP(K1070,RPM!$E$2:$H$62,3,FALSE)-F1070-E1070-D1070,IF(J1070=2,VLOOKUP(K1070,RPM!$H$2:$K$62,3,FALSE)-F1070-E1070-D1070,IF(J1070=3,VLOOKUP(K1070,RPM!$K$2:$N$62,3,FALSE)-F1070-E1070-D1070)))</f>
        <v>844.98072305926485</v>
      </c>
      <c r="H1070" s="2">
        <f>IF(J1070=1,Specification!$I$14,IF(J1070=2,Specification!$I$15,IF(J1070=3,Specification!$I$16)))</f>
        <v>580.58318951778165</v>
      </c>
      <c r="I1070">
        <f>Specification!$F$13</f>
        <v>-4.3172635751116699</v>
      </c>
      <c r="J1070">
        <v>2</v>
      </c>
      <c r="K1070">
        <f>IF(J1070=1,VLOOKUP(B1070,RPM!$F$2:$H$62,3,TRUE),IF(J1070=2,VLOOKUP(B1070,RPM!$I$2:$K$62,3,TRUE),IF(J1070=3,VLOOKUP(B1070,RPM!$L$2:$N$62,3,TRUE))))</f>
        <v>4500</v>
      </c>
      <c r="L1070">
        <f t="shared" si="153"/>
        <v>97.254616945947205</v>
      </c>
      <c r="M1070">
        <f t="shared" si="154"/>
        <v>0</v>
      </c>
      <c r="N1070">
        <f>VLOOKUP(K1070,RPM!$A$2:$D$62,4,FALSE)</f>
        <v>19.005333333333333</v>
      </c>
      <c r="O1070">
        <f>VLOOKUP(K1070,RPM!$A$2:$D$62,3,FALSE)</f>
        <v>12</v>
      </c>
      <c r="P1070">
        <f t="shared" si="155"/>
        <v>14.172277066666666</v>
      </c>
      <c r="Q1070" cm="1">
        <f t="array" ref="Q1070">_xlfn.XLOOKUP(O1070,BSFC!$A$2:$A$24,_xlfn.XLOOKUP(K1070,BSFC!$B$2:$O$2,BSFC!$B$2:$O$24,,-1),,-1)</f>
        <v>305</v>
      </c>
      <c r="R1070">
        <f t="shared" si="156"/>
        <v>1.200706807037037</v>
      </c>
      <c r="S1070">
        <f t="shared" si="158"/>
        <v>3.9810886299482094E-4</v>
      </c>
      <c r="T1070">
        <f t="shared" si="159"/>
        <v>0.12142320321342039</v>
      </c>
      <c r="U1070">
        <f t="shared" si="160"/>
        <v>137.20740332839975</v>
      </c>
    </row>
    <row r="1071" spans="1:21">
      <c r="A1071">
        <f t="shared" si="157"/>
        <v>1070</v>
      </c>
      <c r="B1071">
        <f t="shared" si="152"/>
        <v>9.6703161239830528</v>
      </c>
      <c r="C1071">
        <f>Specification!$G$29</f>
        <v>164.943378</v>
      </c>
      <c r="D1071">
        <f>0.5*Specification!$K$4*Track!B1071^2*Specification!$K$3*Specification!$K$2</f>
        <v>48.436729403681802</v>
      </c>
      <c r="E1071">
        <v>0</v>
      </c>
      <c r="F1071">
        <f>Specification!$C$23*9.81*SIN((E1071*PI()/180))</f>
        <v>0</v>
      </c>
      <c r="G1071" s="2">
        <f>IF(J1071=1,VLOOKUP(K1071,RPM!$E$2:$H$62,3,FALSE)-F1071-E1071-D1071,IF(J1071=2,VLOOKUP(K1071,RPM!$H$2:$K$62,3,FALSE)-F1071-E1071-D1071,IF(J1071=3,VLOOKUP(K1071,RPM!$K$2:$N$62,3,FALSE)-F1071-E1071-D1071)))</f>
        <v>844.23274505154609</v>
      </c>
      <c r="H1071" s="2">
        <f>IF(J1071=1,Specification!$I$14,IF(J1071=2,Specification!$I$15,IF(J1071=3,Specification!$I$16)))</f>
        <v>580.58318951778165</v>
      </c>
      <c r="I1071">
        <f>Specification!$F$13</f>
        <v>-4.3172635751116699</v>
      </c>
      <c r="J1071">
        <v>2</v>
      </c>
      <c r="K1071">
        <f>IF(J1071=1,VLOOKUP(B1071,RPM!$F$2:$H$62,3,TRUE),IF(J1071=2,VLOOKUP(B1071,RPM!$I$2:$K$62,3,TRUE),IF(J1071=3,VLOOKUP(B1071,RPM!$L$2:$N$62,3,TRUE))))</f>
        <v>4300</v>
      </c>
      <c r="L1071">
        <f t="shared" si="153"/>
        <v>97.360530206192905</v>
      </c>
      <c r="M1071">
        <f t="shared" si="154"/>
        <v>0</v>
      </c>
      <c r="N1071">
        <f>VLOOKUP(K1071,RPM!$A$2:$D$62,4,FALSE)</f>
        <v>18.894837209302327</v>
      </c>
      <c r="O1071">
        <f>VLOOKUP(K1071,RPM!$A$2:$D$62,3,FALSE)</f>
        <v>11.4</v>
      </c>
      <c r="P1071">
        <f t="shared" si="155"/>
        <v>14.089880106976747</v>
      </c>
      <c r="Q1071" cm="1">
        <f t="array" ref="Q1071">_xlfn.XLOOKUP(O1071,BSFC!$A$2:$A$24,_xlfn.XLOOKUP(K1071,BSFC!$B$2:$O$2,BSFC!$B$2:$O$24,,-1),,-1)</f>
        <v>340</v>
      </c>
      <c r="R1071">
        <f t="shared" si="156"/>
        <v>1.3307108989922483</v>
      </c>
      <c r="S1071">
        <f t="shared" si="158"/>
        <v>4.1452920516692687E-4</v>
      </c>
      <c r="T1071">
        <f t="shared" si="159"/>
        <v>0.14093992975675512</v>
      </c>
      <c r="U1071">
        <f t="shared" si="160"/>
        <v>137.34834325815652</v>
      </c>
    </row>
    <row r="1072" spans="1:21">
      <c r="A1072">
        <f t="shared" si="157"/>
        <v>1071</v>
      </c>
      <c r="B1072">
        <f t="shared" si="152"/>
        <v>9.2130606634029757</v>
      </c>
      <c r="C1072">
        <f>Specification!$G$29</f>
        <v>164.943378</v>
      </c>
      <c r="D1072">
        <f>0.5*Specification!$K$4*Track!B1072^2*Specification!$K$3*Specification!$K$2</f>
        <v>43.964418087100711</v>
      </c>
      <c r="E1072">
        <v>0</v>
      </c>
      <c r="F1072">
        <f>Specification!$C$23*9.81*SIN((E1072*PI()/180))</f>
        <v>0</v>
      </c>
      <c r="G1072" s="2">
        <f>IF(J1072=1,VLOOKUP(K1072,RPM!$E$2:$H$62,3,FALSE)-F1072-E1072-D1072,IF(J1072=2,VLOOKUP(K1072,RPM!$H$2:$K$62,3,FALSE)-F1072-E1072-D1072,IF(J1072=3,VLOOKUP(K1072,RPM!$K$2:$N$62,3,FALSE)-F1072-E1072-D1072)))</f>
        <v>842.97547052438381</v>
      </c>
      <c r="H1072" s="2">
        <f>IF(J1072=1,Specification!$I$14,IF(J1072=2,Specification!$I$15,IF(J1072=3,Specification!$I$16)))</f>
        <v>580.58318951778165</v>
      </c>
      <c r="I1072">
        <f>Specification!$F$13</f>
        <v>-4.3172635751116699</v>
      </c>
      <c r="J1072">
        <v>2</v>
      </c>
      <c r="K1072">
        <f>IF(J1072=1,VLOOKUP(B1072,RPM!$F$2:$H$62,3,TRUE),IF(J1072=2,VLOOKUP(B1072,RPM!$I$2:$K$62,3,TRUE),IF(J1072=3,VLOOKUP(B1072,RPM!$L$2:$N$62,3,TRUE))))</f>
        <v>4100</v>
      </c>
      <c r="L1072">
        <f t="shared" si="153"/>
        <v>97.471982150301486</v>
      </c>
      <c r="M1072">
        <f t="shared" si="154"/>
        <v>0</v>
      </c>
      <c r="N1072">
        <f>VLOOKUP(K1072,RPM!$A$2:$D$62,4,FALSE)</f>
        <v>18.773560975609758</v>
      </c>
      <c r="O1072">
        <f>VLOOKUP(K1072,RPM!$A$2:$D$62,3,FALSE)</f>
        <v>10.8</v>
      </c>
      <c r="P1072">
        <f t="shared" si="155"/>
        <v>13.999444419512198</v>
      </c>
      <c r="Q1072" cm="1">
        <f t="array" ref="Q1072">_xlfn.XLOOKUP(O1072,BSFC!$A$2:$A$24,_xlfn.XLOOKUP(K1072,BSFC!$B$2:$O$2,BSFC!$B$2:$O$24,,-1),,-1)</f>
        <v>360</v>
      </c>
      <c r="R1072">
        <f t="shared" si="156"/>
        <v>1.3999444419512199</v>
      </c>
      <c r="S1072">
        <f t="shared" si="158"/>
        <v>4.3340702694295863E-4</v>
      </c>
      <c r="T1072">
        <f t="shared" si="159"/>
        <v>0.15602652969946509</v>
      </c>
      <c r="U1072">
        <f t="shared" si="160"/>
        <v>137.50436978785598</v>
      </c>
    </row>
    <row r="1073" spans="1:21">
      <c r="A1073">
        <f t="shared" si="157"/>
        <v>1072</v>
      </c>
      <c r="B1073">
        <f t="shared" ref="B1073:B1136" si="161">IF(SQRT(B1072^2+2*I1072)&gt;13.4112,13.4112,SQRT(B1072^2+2*I1072))</f>
        <v>8.7318932447276261</v>
      </c>
      <c r="C1073">
        <f>Specification!$G$29</f>
        <v>164.943378</v>
      </c>
      <c r="D1073">
        <f>0.5*Specification!$K$4*Track!B1073^2*Specification!$K$3*Specification!$K$2</f>
        <v>39.492106770519641</v>
      </c>
      <c r="E1073">
        <v>0</v>
      </c>
      <c r="F1073">
        <f>Specification!$C$23*9.81*SIN((E1073*PI()/180))</f>
        <v>0</v>
      </c>
      <c r="G1073" s="2">
        <f>IF(J1073=1,VLOOKUP(K1073,RPM!$E$2:$H$62,3,FALSE)-F1073-E1073-D1073,IF(J1073=2,VLOOKUP(K1073,RPM!$H$2:$K$62,3,FALSE)-F1073-E1073-D1073,IF(J1073=3,VLOOKUP(K1073,RPM!$K$2:$N$62,3,FALSE)-F1073-E1073-D1073)))</f>
        <v>849.76410158805106</v>
      </c>
      <c r="H1073" s="2">
        <f>IF(J1073=1,Specification!$I$14,IF(J1073=2,Specification!$I$15,IF(J1073=3,Specification!$I$16)))</f>
        <v>580.58318951778165</v>
      </c>
      <c r="I1073">
        <v>0</v>
      </c>
      <c r="J1073">
        <v>2</v>
      </c>
      <c r="K1073">
        <f>IF(J1073=1,VLOOKUP(B1073,RPM!$F$2:$H$62,3,TRUE),IF(J1073=2,VLOOKUP(B1073,RPM!$I$2:$K$62,3,TRUE),IF(J1073=3,VLOOKUP(B1073,RPM!$L$2:$N$62,3,TRUE))))</f>
        <v>3900</v>
      </c>
      <c r="L1073">
        <f t="shared" ref="L1073:L1136" si="162">IF(I1073=0,ABS(1/B1073)+L1072,ABS((B1074-B1073)/I1073)+L1072)</f>
        <v>97.586504851389691</v>
      </c>
      <c r="M1073">
        <f t="shared" ref="M1073:M1136" si="163">TAN(E1073*PI()/180)+M1072</f>
        <v>0</v>
      </c>
      <c r="N1073">
        <f>VLOOKUP(K1073,RPM!$A$2:$D$62,4,FALSE)</f>
        <v>18.822589743589745</v>
      </c>
      <c r="O1073">
        <f>VLOOKUP(K1073,RPM!$A$2:$D$62,3,FALSE)</f>
        <v>10.3</v>
      </c>
      <c r="P1073">
        <f t="shared" si="155"/>
        <v>14.036005171794873</v>
      </c>
      <c r="Q1073" cm="1">
        <f t="array" ref="Q1073">_xlfn.XLOOKUP(O1073,BSFC!$A$2:$A$24,_xlfn.XLOOKUP(K1073,BSFC!$B$2:$O$2,BSFC!$B$2:$O$24,,-1),,-1)</f>
        <v>360</v>
      </c>
      <c r="R1073">
        <f t="shared" si="156"/>
        <v>1.4036005171794874</v>
      </c>
      <c r="S1073">
        <f t="shared" si="158"/>
        <v>4.4651145132276878E-4</v>
      </c>
      <c r="T1073">
        <f t="shared" si="159"/>
        <v>0.16074412247619677</v>
      </c>
      <c r="U1073">
        <f t="shared" si="160"/>
        <v>137.66511391033217</v>
      </c>
    </row>
    <row r="1074" spans="1:21">
      <c r="A1074">
        <f t="shared" si="157"/>
        <v>1073</v>
      </c>
      <c r="B1074">
        <f t="shared" si="161"/>
        <v>8.7318932447276261</v>
      </c>
      <c r="C1074">
        <f>Specification!$G$29</f>
        <v>164.943378</v>
      </c>
      <c r="D1074">
        <f>0.5*Specification!$K$4*Track!B1074^2*Specification!$K$3*Specification!$K$2</f>
        <v>39.492106770519641</v>
      </c>
      <c r="E1074">
        <v>0</v>
      </c>
      <c r="F1074">
        <f>Specification!$C$23*9.81*SIN((E1074*PI()/180))</f>
        <v>0</v>
      </c>
      <c r="G1074" s="2">
        <f>IF(J1074=1,VLOOKUP(K1074,RPM!$E$2:$H$62,3,FALSE)-F1074-E1074-D1074,IF(J1074=2,VLOOKUP(K1074,RPM!$H$2:$K$62,3,FALSE)-F1074-E1074-D1074,IF(J1074=3,VLOOKUP(K1074,RPM!$K$2:$N$62,3,FALSE)-F1074-E1074-D1074)))</f>
        <v>849.76410158805106</v>
      </c>
      <c r="H1074" s="2">
        <f>IF(J1074=1,Specification!$I$14,IF(J1074=2,Specification!$I$15,IF(J1074=3,Specification!$I$16)))</f>
        <v>580.58318951778165</v>
      </c>
      <c r="I1074">
        <v>0</v>
      </c>
      <c r="J1074">
        <v>2</v>
      </c>
      <c r="K1074">
        <f>IF(J1074=1,VLOOKUP(B1074,RPM!$F$2:$H$62,3,TRUE),IF(J1074=2,VLOOKUP(B1074,RPM!$I$2:$K$62,3,TRUE),IF(J1074=3,VLOOKUP(B1074,RPM!$L$2:$N$62,3,TRUE))))</f>
        <v>3900</v>
      </c>
      <c r="L1074">
        <f t="shared" si="162"/>
        <v>97.701027552477896</v>
      </c>
      <c r="M1074">
        <f t="shared" si="163"/>
        <v>0</v>
      </c>
      <c r="N1074">
        <f>VLOOKUP(K1074,RPM!$A$2:$D$62,4,FALSE)</f>
        <v>18.822589743589745</v>
      </c>
      <c r="O1074">
        <f>VLOOKUP(K1074,RPM!$A$2:$D$62,3,FALSE)</f>
        <v>10.3</v>
      </c>
      <c r="P1074">
        <f t="shared" si="155"/>
        <v>14.036005171794873</v>
      </c>
      <c r="Q1074" cm="1">
        <f t="array" ref="Q1074">_xlfn.XLOOKUP(O1074,BSFC!$A$2:$A$24,_xlfn.XLOOKUP(K1074,BSFC!$B$2:$O$2,BSFC!$B$2:$O$24,,-1),,-1)</f>
        <v>360</v>
      </c>
      <c r="R1074">
        <f t="shared" si="156"/>
        <v>1.4036005171794874</v>
      </c>
      <c r="S1074">
        <f t="shared" si="158"/>
        <v>4.4651145132276878E-4</v>
      </c>
      <c r="T1074">
        <f t="shared" si="159"/>
        <v>0.16074412247619677</v>
      </c>
      <c r="U1074">
        <f t="shared" si="160"/>
        <v>137.82585803280836</v>
      </c>
    </row>
    <row r="1075" spans="1:21">
      <c r="A1075">
        <f t="shared" si="157"/>
        <v>1074</v>
      </c>
      <c r="B1075">
        <f t="shared" si="161"/>
        <v>8.7318932447276261</v>
      </c>
      <c r="C1075">
        <f>Specification!$G$29</f>
        <v>164.943378</v>
      </c>
      <c r="D1075">
        <f>0.5*Specification!$K$4*Track!B1075^2*Specification!$K$3*Specification!$K$2</f>
        <v>39.492106770519641</v>
      </c>
      <c r="E1075">
        <v>0</v>
      </c>
      <c r="F1075">
        <f>Specification!$C$23*9.81*SIN((E1075*PI()/180))</f>
        <v>0</v>
      </c>
      <c r="G1075" s="2">
        <f>IF(J1075=1,VLOOKUP(K1075,RPM!$E$2:$H$62,3,FALSE)-F1075-E1075-D1075,IF(J1075=2,VLOOKUP(K1075,RPM!$H$2:$K$62,3,FALSE)-F1075-E1075-D1075,IF(J1075=3,VLOOKUP(K1075,RPM!$K$2:$N$62,3,FALSE)-F1075-E1075-D1075)))</f>
        <v>849.76410158805106</v>
      </c>
      <c r="H1075" s="2">
        <f>IF(J1075=1,Specification!$I$14,IF(J1075=2,Specification!$I$15,IF(J1075=3,Specification!$I$16)))</f>
        <v>580.58318951778165</v>
      </c>
      <c r="I1075">
        <v>0</v>
      </c>
      <c r="J1075">
        <v>2</v>
      </c>
      <c r="K1075">
        <f>IF(J1075=1,VLOOKUP(B1075,RPM!$F$2:$H$62,3,TRUE),IF(J1075=2,VLOOKUP(B1075,RPM!$I$2:$K$62,3,TRUE),IF(J1075=3,VLOOKUP(B1075,RPM!$L$2:$N$62,3,TRUE))))</f>
        <v>3900</v>
      </c>
      <c r="L1075">
        <f t="shared" si="162"/>
        <v>97.815550253566101</v>
      </c>
      <c r="M1075">
        <f t="shared" si="163"/>
        <v>0</v>
      </c>
      <c r="N1075">
        <f>VLOOKUP(K1075,RPM!$A$2:$D$62,4,FALSE)</f>
        <v>18.822589743589745</v>
      </c>
      <c r="O1075">
        <f>VLOOKUP(K1075,RPM!$A$2:$D$62,3,FALSE)</f>
        <v>10.3</v>
      </c>
      <c r="P1075">
        <f t="shared" si="155"/>
        <v>14.036005171794873</v>
      </c>
      <c r="Q1075" cm="1">
        <f t="array" ref="Q1075">_xlfn.XLOOKUP(O1075,BSFC!$A$2:$A$24,_xlfn.XLOOKUP(K1075,BSFC!$B$2:$O$2,BSFC!$B$2:$O$24,,-1),,-1)</f>
        <v>360</v>
      </c>
      <c r="R1075">
        <f t="shared" si="156"/>
        <v>1.4036005171794874</v>
      </c>
      <c r="S1075">
        <f t="shared" si="158"/>
        <v>4.4651145132276878E-4</v>
      </c>
      <c r="T1075">
        <f t="shared" si="159"/>
        <v>0.16074412247619677</v>
      </c>
      <c r="U1075">
        <f t="shared" si="160"/>
        <v>137.98660215528454</v>
      </c>
    </row>
    <row r="1076" spans="1:21">
      <c r="A1076">
        <f t="shared" si="157"/>
        <v>1075</v>
      </c>
      <c r="B1076">
        <f t="shared" si="161"/>
        <v>8.7318932447276261</v>
      </c>
      <c r="C1076">
        <f>Specification!$G$29</f>
        <v>164.943378</v>
      </c>
      <c r="D1076">
        <f>0.5*Specification!$K$4*Track!B1076^2*Specification!$K$3*Specification!$K$2</f>
        <v>39.492106770519641</v>
      </c>
      <c r="E1076">
        <v>0</v>
      </c>
      <c r="F1076">
        <f>Specification!$C$23*9.81*SIN((E1076*PI()/180))</f>
        <v>0</v>
      </c>
      <c r="G1076" s="2">
        <f>IF(J1076=1,VLOOKUP(K1076,RPM!$E$2:$H$62,3,FALSE)-F1076-E1076-D1076,IF(J1076=2,VLOOKUP(K1076,RPM!$H$2:$K$62,3,FALSE)-F1076-E1076-D1076,IF(J1076=3,VLOOKUP(K1076,RPM!$K$2:$N$62,3,FALSE)-F1076-E1076-D1076)))</f>
        <v>849.76410158805106</v>
      </c>
      <c r="H1076" s="2">
        <f>IF(J1076=1,Specification!$I$14,IF(J1076=2,Specification!$I$15,IF(J1076=3,Specification!$I$16)))</f>
        <v>580.58318951778165</v>
      </c>
      <c r="I1076">
        <v>0</v>
      </c>
      <c r="J1076">
        <v>2</v>
      </c>
      <c r="K1076">
        <f>IF(J1076=1,VLOOKUP(B1076,RPM!$F$2:$H$62,3,TRUE),IF(J1076=2,VLOOKUP(B1076,RPM!$I$2:$K$62,3,TRUE),IF(J1076=3,VLOOKUP(B1076,RPM!$L$2:$N$62,3,TRUE))))</f>
        <v>3900</v>
      </c>
      <c r="L1076">
        <f t="shared" si="162"/>
        <v>97.930072954654307</v>
      </c>
      <c r="M1076">
        <f t="shared" si="163"/>
        <v>0</v>
      </c>
      <c r="N1076">
        <f>VLOOKUP(K1076,RPM!$A$2:$D$62,4,FALSE)</f>
        <v>18.822589743589745</v>
      </c>
      <c r="O1076">
        <f>VLOOKUP(K1076,RPM!$A$2:$D$62,3,FALSE)</f>
        <v>10.3</v>
      </c>
      <c r="P1076">
        <f t="shared" si="155"/>
        <v>14.036005171794873</v>
      </c>
      <c r="Q1076" cm="1">
        <f t="array" ref="Q1076">_xlfn.XLOOKUP(O1076,BSFC!$A$2:$A$24,_xlfn.XLOOKUP(K1076,BSFC!$B$2:$O$2,BSFC!$B$2:$O$24,,-1),,-1)</f>
        <v>360</v>
      </c>
      <c r="R1076">
        <f t="shared" si="156"/>
        <v>1.4036005171794874</v>
      </c>
      <c r="S1076">
        <f t="shared" si="158"/>
        <v>4.4651145132276878E-4</v>
      </c>
      <c r="T1076">
        <f t="shared" si="159"/>
        <v>0.16074412247619677</v>
      </c>
      <c r="U1076">
        <f t="shared" si="160"/>
        <v>138.14734627776073</v>
      </c>
    </row>
    <row r="1077" spans="1:21">
      <c r="A1077">
        <f t="shared" si="157"/>
        <v>1076</v>
      </c>
      <c r="B1077">
        <f t="shared" si="161"/>
        <v>8.7318932447276261</v>
      </c>
      <c r="C1077">
        <f>Specification!$G$29</f>
        <v>164.943378</v>
      </c>
      <c r="D1077">
        <f>0.5*Specification!$K$4*Track!B1077^2*Specification!$K$3*Specification!$K$2</f>
        <v>39.492106770519641</v>
      </c>
      <c r="E1077">
        <v>0</v>
      </c>
      <c r="F1077">
        <f>Specification!$C$23*9.81*SIN((E1077*PI()/180))</f>
        <v>0</v>
      </c>
      <c r="G1077" s="2">
        <f>IF(J1077=1,VLOOKUP(K1077,RPM!$E$2:$H$62,3,FALSE)-F1077-E1077-D1077,IF(J1077=2,VLOOKUP(K1077,RPM!$H$2:$K$62,3,FALSE)-F1077-E1077-D1077,IF(J1077=3,VLOOKUP(K1077,RPM!$K$2:$N$62,3,FALSE)-F1077-E1077-D1077)))</f>
        <v>849.76410158805106</v>
      </c>
      <c r="H1077" s="2">
        <f>IF(J1077=1,Specification!$I$14,IF(J1077=2,Specification!$I$15,IF(J1077=3,Specification!$I$16)))</f>
        <v>580.58318951778165</v>
      </c>
      <c r="I1077">
        <v>0</v>
      </c>
      <c r="J1077">
        <v>2</v>
      </c>
      <c r="K1077">
        <f>IF(J1077=1,VLOOKUP(B1077,RPM!$F$2:$H$62,3,TRUE),IF(J1077=2,VLOOKUP(B1077,RPM!$I$2:$K$62,3,TRUE),IF(J1077=3,VLOOKUP(B1077,RPM!$L$2:$N$62,3,TRUE))))</f>
        <v>3900</v>
      </c>
      <c r="L1077">
        <f t="shared" si="162"/>
        <v>98.044595655742512</v>
      </c>
      <c r="M1077">
        <f t="shared" si="163"/>
        <v>0</v>
      </c>
      <c r="N1077">
        <f>VLOOKUP(K1077,RPM!$A$2:$D$62,4,FALSE)</f>
        <v>18.822589743589745</v>
      </c>
      <c r="O1077">
        <f>VLOOKUP(K1077,RPM!$A$2:$D$62,3,FALSE)</f>
        <v>10.3</v>
      </c>
      <c r="P1077">
        <f t="shared" si="155"/>
        <v>14.036005171794873</v>
      </c>
      <c r="Q1077" cm="1">
        <f t="array" ref="Q1077">_xlfn.XLOOKUP(O1077,BSFC!$A$2:$A$24,_xlfn.XLOOKUP(K1077,BSFC!$B$2:$O$2,BSFC!$B$2:$O$24,,-1),,-1)</f>
        <v>360</v>
      </c>
      <c r="R1077">
        <f t="shared" si="156"/>
        <v>1.4036005171794874</v>
      </c>
      <c r="S1077">
        <f t="shared" si="158"/>
        <v>4.4651145132276878E-4</v>
      </c>
      <c r="T1077">
        <f t="shared" si="159"/>
        <v>0.16074412247619677</v>
      </c>
      <c r="U1077">
        <f t="shared" si="160"/>
        <v>138.30809040023692</v>
      </c>
    </row>
    <row r="1078" spans="1:21">
      <c r="A1078">
        <f t="shared" si="157"/>
        <v>1077</v>
      </c>
      <c r="B1078">
        <f t="shared" si="161"/>
        <v>8.7318932447276261</v>
      </c>
      <c r="C1078">
        <f>Specification!$G$29</f>
        <v>164.943378</v>
      </c>
      <c r="D1078">
        <f>0.5*Specification!$K$4*Track!B1078^2*Specification!$K$3*Specification!$K$2</f>
        <v>39.492106770519641</v>
      </c>
      <c r="E1078">
        <v>0</v>
      </c>
      <c r="F1078">
        <f>Specification!$C$23*9.81*SIN((E1078*PI()/180))</f>
        <v>0</v>
      </c>
      <c r="G1078" s="2">
        <f>IF(J1078=1,VLOOKUP(K1078,RPM!$E$2:$H$62,3,FALSE)-F1078-E1078-D1078,IF(J1078=2,VLOOKUP(K1078,RPM!$H$2:$K$62,3,FALSE)-F1078-E1078-D1078,IF(J1078=3,VLOOKUP(K1078,RPM!$K$2:$N$62,3,FALSE)-F1078-E1078-D1078)))</f>
        <v>849.76410158805106</v>
      </c>
      <c r="H1078" s="2">
        <f>IF(J1078=1,Specification!$I$14,IF(J1078=2,Specification!$I$15,IF(J1078=3,Specification!$I$16)))</f>
        <v>580.58318951778165</v>
      </c>
      <c r="I1078">
        <v>0</v>
      </c>
      <c r="J1078">
        <v>2</v>
      </c>
      <c r="K1078">
        <f>IF(J1078=1,VLOOKUP(B1078,RPM!$F$2:$H$62,3,TRUE),IF(J1078=2,VLOOKUP(B1078,RPM!$I$2:$K$62,3,TRUE),IF(J1078=3,VLOOKUP(B1078,RPM!$L$2:$N$62,3,TRUE))))</f>
        <v>3900</v>
      </c>
      <c r="L1078">
        <f t="shared" si="162"/>
        <v>98.159118356830717</v>
      </c>
      <c r="M1078">
        <f t="shared" si="163"/>
        <v>0</v>
      </c>
      <c r="N1078">
        <f>VLOOKUP(K1078,RPM!$A$2:$D$62,4,FALSE)</f>
        <v>18.822589743589745</v>
      </c>
      <c r="O1078">
        <f>VLOOKUP(K1078,RPM!$A$2:$D$62,3,FALSE)</f>
        <v>10.3</v>
      </c>
      <c r="P1078">
        <f t="shared" si="155"/>
        <v>14.036005171794873</v>
      </c>
      <c r="Q1078" cm="1">
        <f t="array" ref="Q1078">_xlfn.XLOOKUP(O1078,BSFC!$A$2:$A$24,_xlfn.XLOOKUP(K1078,BSFC!$B$2:$O$2,BSFC!$B$2:$O$24,,-1),,-1)</f>
        <v>360</v>
      </c>
      <c r="R1078">
        <f t="shared" si="156"/>
        <v>1.4036005171794874</v>
      </c>
      <c r="S1078">
        <f t="shared" si="158"/>
        <v>4.4651145132276878E-4</v>
      </c>
      <c r="T1078">
        <f t="shared" si="159"/>
        <v>0.16074412247619677</v>
      </c>
      <c r="U1078">
        <f t="shared" si="160"/>
        <v>138.46883452271311</v>
      </c>
    </row>
    <row r="1079" spans="1:21">
      <c r="A1079">
        <f t="shared" si="157"/>
        <v>1078</v>
      </c>
      <c r="B1079">
        <f t="shared" si="161"/>
        <v>8.7318932447276261</v>
      </c>
      <c r="C1079">
        <f>Specification!$G$29</f>
        <v>164.943378</v>
      </c>
      <c r="D1079">
        <f>0.5*Specification!$K$4*Track!B1079^2*Specification!$K$3*Specification!$K$2</f>
        <v>39.492106770519641</v>
      </c>
      <c r="E1079">
        <v>0</v>
      </c>
      <c r="F1079">
        <f>Specification!$C$23*9.81*SIN((E1079*PI()/180))</f>
        <v>0</v>
      </c>
      <c r="G1079" s="2">
        <f>IF(J1079=1,VLOOKUP(K1079,RPM!$E$2:$H$62,3,FALSE)-F1079-E1079-D1079,IF(J1079=2,VLOOKUP(K1079,RPM!$H$2:$K$62,3,FALSE)-F1079-E1079-D1079,IF(J1079=3,VLOOKUP(K1079,RPM!$K$2:$N$62,3,FALSE)-F1079-E1079-D1079)))</f>
        <v>849.76410158805106</v>
      </c>
      <c r="H1079" s="2">
        <f>IF(J1079=1,Specification!$I$14,IF(J1079=2,Specification!$I$15,IF(J1079=3,Specification!$I$16)))</f>
        <v>580.58318951778165</v>
      </c>
      <c r="I1079">
        <v>0</v>
      </c>
      <c r="J1079">
        <v>2</v>
      </c>
      <c r="K1079">
        <f>IF(J1079=1,VLOOKUP(B1079,RPM!$F$2:$H$62,3,TRUE),IF(J1079=2,VLOOKUP(B1079,RPM!$I$2:$K$62,3,TRUE),IF(J1079=3,VLOOKUP(B1079,RPM!$L$2:$N$62,3,TRUE))))</f>
        <v>3900</v>
      </c>
      <c r="L1079">
        <f t="shared" si="162"/>
        <v>98.273641057918923</v>
      </c>
      <c r="M1079">
        <f t="shared" si="163"/>
        <v>0</v>
      </c>
      <c r="N1079">
        <f>VLOOKUP(K1079,RPM!$A$2:$D$62,4,FALSE)</f>
        <v>18.822589743589745</v>
      </c>
      <c r="O1079">
        <f>VLOOKUP(K1079,RPM!$A$2:$D$62,3,FALSE)</f>
        <v>10.3</v>
      </c>
      <c r="P1079">
        <f t="shared" si="155"/>
        <v>14.036005171794873</v>
      </c>
      <c r="Q1079" cm="1">
        <f t="array" ref="Q1079">_xlfn.XLOOKUP(O1079,BSFC!$A$2:$A$24,_xlfn.XLOOKUP(K1079,BSFC!$B$2:$O$2,BSFC!$B$2:$O$24,,-1),,-1)</f>
        <v>360</v>
      </c>
      <c r="R1079">
        <f t="shared" si="156"/>
        <v>1.4036005171794874</v>
      </c>
      <c r="S1079">
        <f t="shared" si="158"/>
        <v>4.4651145132276878E-4</v>
      </c>
      <c r="T1079">
        <f t="shared" si="159"/>
        <v>0.16074412247619677</v>
      </c>
      <c r="U1079">
        <f t="shared" si="160"/>
        <v>138.6295786451893</v>
      </c>
    </row>
    <row r="1080" spans="1:21">
      <c r="A1080">
        <f t="shared" si="157"/>
        <v>1079</v>
      </c>
      <c r="B1080">
        <f t="shared" si="161"/>
        <v>8.7318932447276261</v>
      </c>
      <c r="C1080">
        <f>Specification!$G$29</f>
        <v>164.943378</v>
      </c>
      <c r="D1080">
        <f>0.5*Specification!$K$4*Track!B1080^2*Specification!$K$3*Specification!$K$2</f>
        <v>39.492106770519641</v>
      </c>
      <c r="E1080">
        <v>0</v>
      </c>
      <c r="F1080">
        <f>Specification!$C$23*9.81*SIN((E1080*PI()/180))</f>
        <v>0</v>
      </c>
      <c r="G1080" s="2">
        <f>IF(J1080=1,VLOOKUP(K1080,RPM!$E$2:$H$62,3,FALSE)-F1080-E1080-D1080,IF(J1080=2,VLOOKUP(K1080,RPM!$H$2:$K$62,3,FALSE)-F1080-E1080-D1080,IF(J1080=3,VLOOKUP(K1080,RPM!$K$2:$N$62,3,FALSE)-F1080-E1080-D1080)))</f>
        <v>849.76410158805106</v>
      </c>
      <c r="H1080" s="2">
        <f>IF(J1080=1,Specification!$I$14,IF(J1080=2,Specification!$I$15,IF(J1080=3,Specification!$I$16)))</f>
        <v>580.58318951778165</v>
      </c>
      <c r="I1080">
        <v>0</v>
      </c>
      <c r="J1080">
        <v>2</v>
      </c>
      <c r="K1080">
        <f>IF(J1080=1,VLOOKUP(B1080,RPM!$F$2:$H$62,3,TRUE),IF(J1080=2,VLOOKUP(B1080,RPM!$I$2:$K$62,3,TRUE),IF(J1080=3,VLOOKUP(B1080,RPM!$L$2:$N$62,3,TRUE))))</f>
        <v>3900</v>
      </c>
      <c r="L1080">
        <f t="shared" si="162"/>
        <v>98.388163759007128</v>
      </c>
      <c r="M1080">
        <f t="shared" si="163"/>
        <v>0</v>
      </c>
      <c r="N1080">
        <f>VLOOKUP(K1080,RPM!$A$2:$D$62,4,FALSE)</f>
        <v>18.822589743589745</v>
      </c>
      <c r="O1080">
        <f>VLOOKUP(K1080,RPM!$A$2:$D$62,3,FALSE)</f>
        <v>10.3</v>
      </c>
      <c r="P1080">
        <f t="shared" si="155"/>
        <v>14.036005171794873</v>
      </c>
      <c r="Q1080" cm="1">
        <f t="array" ref="Q1080">_xlfn.XLOOKUP(O1080,BSFC!$A$2:$A$24,_xlfn.XLOOKUP(K1080,BSFC!$B$2:$O$2,BSFC!$B$2:$O$24,,-1),,-1)</f>
        <v>360</v>
      </c>
      <c r="R1080">
        <f t="shared" si="156"/>
        <v>1.4036005171794874</v>
      </c>
      <c r="S1080">
        <f t="shared" si="158"/>
        <v>4.4651145132276878E-4</v>
      </c>
      <c r="T1080">
        <f t="shared" si="159"/>
        <v>0.16074412247619677</v>
      </c>
      <c r="U1080">
        <f t="shared" si="160"/>
        <v>138.79032276766549</v>
      </c>
    </row>
    <row r="1081" spans="1:21">
      <c r="A1081">
        <f t="shared" si="157"/>
        <v>1080</v>
      </c>
      <c r="B1081">
        <f t="shared" si="161"/>
        <v>8.7318932447276261</v>
      </c>
      <c r="C1081">
        <f>Specification!$G$29</f>
        <v>164.943378</v>
      </c>
      <c r="D1081">
        <f>0.5*Specification!$K$4*Track!B1081^2*Specification!$K$3*Specification!$K$2</f>
        <v>39.492106770519641</v>
      </c>
      <c r="E1081">
        <v>0</v>
      </c>
      <c r="F1081">
        <f>Specification!$C$23*9.81*SIN((E1081*PI()/180))</f>
        <v>0</v>
      </c>
      <c r="G1081" s="2">
        <f>IF(J1081=1,VLOOKUP(K1081,RPM!$E$2:$H$62,3,FALSE)-F1081-E1081-D1081,IF(J1081=2,VLOOKUP(K1081,RPM!$H$2:$K$62,3,FALSE)-F1081-E1081-D1081,IF(J1081=3,VLOOKUP(K1081,RPM!$K$2:$N$62,3,FALSE)-F1081-E1081-D1081)))</f>
        <v>849.76410158805106</v>
      </c>
      <c r="H1081" s="2">
        <f>IF(J1081=1,Specification!$I$14,IF(J1081=2,Specification!$I$15,IF(J1081=3,Specification!$I$16)))</f>
        <v>580.58318951778165</v>
      </c>
      <c r="I1081">
        <v>0</v>
      </c>
      <c r="J1081">
        <v>2</v>
      </c>
      <c r="K1081">
        <f>IF(J1081=1,VLOOKUP(B1081,RPM!$F$2:$H$62,3,TRUE),IF(J1081=2,VLOOKUP(B1081,RPM!$I$2:$K$62,3,TRUE),IF(J1081=3,VLOOKUP(B1081,RPM!$L$2:$N$62,3,TRUE))))</f>
        <v>3900</v>
      </c>
      <c r="L1081">
        <f t="shared" si="162"/>
        <v>98.502686460095333</v>
      </c>
      <c r="M1081">
        <f t="shared" si="163"/>
        <v>0</v>
      </c>
      <c r="N1081">
        <f>VLOOKUP(K1081,RPM!$A$2:$D$62,4,FALSE)</f>
        <v>18.822589743589745</v>
      </c>
      <c r="O1081">
        <f>VLOOKUP(K1081,RPM!$A$2:$D$62,3,FALSE)</f>
        <v>10.3</v>
      </c>
      <c r="P1081">
        <f t="shared" si="155"/>
        <v>14.036005171794873</v>
      </c>
      <c r="Q1081" cm="1">
        <f t="array" ref="Q1081">_xlfn.XLOOKUP(O1081,BSFC!$A$2:$A$24,_xlfn.XLOOKUP(K1081,BSFC!$B$2:$O$2,BSFC!$B$2:$O$24,,-1),,-1)</f>
        <v>360</v>
      </c>
      <c r="R1081">
        <f t="shared" si="156"/>
        <v>1.4036005171794874</v>
      </c>
      <c r="S1081">
        <f t="shared" si="158"/>
        <v>4.4651145132276878E-4</v>
      </c>
      <c r="T1081">
        <f t="shared" si="159"/>
        <v>0.16074412247619677</v>
      </c>
      <c r="U1081">
        <f t="shared" si="160"/>
        <v>138.95106689014168</v>
      </c>
    </row>
    <row r="1082" spans="1:21">
      <c r="A1082">
        <f t="shared" si="157"/>
        <v>1081</v>
      </c>
      <c r="B1082">
        <f t="shared" si="161"/>
        <v>8.7318932447276261</v>
      </c>
      <c r="C1082">
        <f>Specification!$G$29</f>
        <v>164.943378</v>
      </c>
      <c r="D1082">
        <f>0.5*Specification!$K$4*Track!B1082^2*Specification!$K$3*Specification!$K$2</f>
        <v>39.492106770519641</v>
      </c>
      <c r="E1082">
        <v>0</v>
      </c>
      <c r="F1082">
        <f>Specification!$C$23*9.81*SIN((E1082*PI()/180))</f>
        <v>0</v>
      </c>
      <c r="G1082" s="2">
        <f>IF(J1082=1,VLOOKUP(K1082,RPM!$E$2:$H$62,3,FALSE)-F1082-E1082-D1082,IF(J1082=2,VLOOKUP(K1082,RPM!$H$2:$K$62,3,FALSE)-F1082-E1082-D1082,IF(J1082=3,VLOOKUP(K1082,RPM!$K$2:$N$62,3,FALSE)-F1082-E1082-D1082)))</f>
        <v>849.76410158805106</v>
      </c>
      <c r="H1082" s="2">
        <f>IF(J1082=1,Specification!$I$14,IF(J1082=2,Specification!$I$15,IF(J1082=3,Specification!$I$16)))</f>
        <v>580.58318951778165</v>
      </c>
      <c r="I1082">
        <v>0</v>
      </c>
      <c r="J1082">
        <v>2</v>
      </c>
      <c r="K1082">
        <f>IF(J1082=1,VLOOKUP(B1082,RPM!$F$2:$H$62,3,TRUE),IF(J1082=2,VLOOKUP(B1082,RPM!$I$2:$K$62,3,TRUE),IF(J1082=3,VLOOKUP(B1082,RPM!$L$2:$N$62,3,TRUE))))</f>
        <v>3900</v>
      </c>
      <c r="L1082">
        <f t="shared" si="162"/>
        <v>98.617209161183538</v>
      </c>
      <c r="M1082">
        <f t="shared" si="163"/>
        <v>0</v>
      </c>
      <c r="N1082">
        <f>VLOOKUP(K1082,RPM!$A$2:$D$62,4,FALSE)</f>
        <v>18.822589743589745</v>
      </c>
      <c r="O1082">
        <f>VLOOKUP(K1082,RPM!$A$2:$D$62,3,FALSE)</f>
        <v>10.3</v>
      </c>
      <c r="P1082">
        <f t="shared" si="155"/>
        <v>14.036005171794873</v>
      </c>
      <c r="Q1082" cm="1">
        <f t="array" ref="Q1082">_xlfn.XLOOKUP(O1082,BSFC!$A$2:$A$24,_xlfn.XLOOKUP(K1082,BSFC!$B$2:$O$2,BSFC!$B$2:$O$24,,-1),,-1)</f>
        <v>360</v>
      </c>
      <c r="R1082">
        <f t="shared" si="156"/>
        <v>1.4036005171794874</v>
      </c>
      <c r="S1082">
        <f t="shared" si="158"/>
        <v>4.4651145132276878E-4</v>
      </c>
      <c r="T1082">
        <f t="shared" si="159"/>
        <v>0.16074412247619677</v>
      </c>
      <c r="U1082">
        <f t="shared" si="160"/>
        <v>139.11181101261786</v>
      </c>
    </row>
    <row r="1083" spans="1:21">
      <c r="A1083">
        <f t="shared" si="157"/>
        <v>1082</v>
      </c>
      <c r="B1083">
        <f t="shared" si="161"/>
        <v>8.7318932447276261</v>
      </c>
      <c r="C1083">
        <f>Specification!$G$29</f>
        <v>164.943378</v>
      </c>
      <c r="D1083">
        <f>0.5*Specification!$K$4*Track!B1083^2*Specification!$K$3*Specification!$K$2</f>
        <v>39.492106770519641</v>
      </c>
      <c r="E1083">
        <v>0</v>
      </c>
      <c r="F1083">
        <f>Specification!$C$23*9.81*SIN((E1083*PI()/180))</f>
        <v>0</v>
      </c>
      <c r="G1083" s="2">
        <f>IF(J1083=1,VLOOKUP(K1083,RPM!$E$2:$H$62,3,FALSE)-F1083-E1083-D1083,IF(J1083=2,VLOOKUP(K1083,RPM!$H$2:$K$62,3,FALSE)-F1083-E1083-D1083,IF(J1083=3,VLOOKUP(K1083,RPM!$K$2:$N$62,3,FALSE)-F1083-E1083-D1083)))</f>
        <v>849.76410158805106</v>
      </c>
      <c r="H1083" s="2">
        <f>IF(J1083=1,Specification!$I$14,IF(J1083=2,Specification!$I$15,IF(J1083=3,Specification!$I$16)))</f>
        <v>580.58318951778165</v>
      </c>
      <c r="I1083">
        <v>0</v>
      </c>
      <c r="J1083">
        <v>2</v>
      </c>
      <c r="K1083">
        <f>IF(J1083=1,VLOOKUP(B1083,RPM!$F$2:$H$62,3,TRUE),IF(J1083=2,VLOOKUP(B1083,RPM!$I$2:$K$62,3,TRUE),IF(J1083=3,VLOOKUP(B1083,RPM!$L$2:$N$62,3,TRUE))))</f>
        <v>3900</v>
      </c>
      <c r="L1083">
        <f t="shared" si="162"/>
        <v>98.731731862271744</v>
      </c>
      <c r="M1083">
        <f t="shared" si="163"/>
        <v>0</v>
      </c>
      <c r="N1083">
        <f>VLOOKUP(K1083,RPM!$A$2:$D$62,4,FALSE)</f>
        <v>18.822589743589745</v>
      </c>
      <c r="O1083">
        <f>VLOOKUP(K1083,RPM!$A$2:$D$62,3,FALSE)</f>
        <v>10.3</v>
      </c>
      <c r="P1083">
        <f t="shared" si="155"/>
        <v>14.036005171794873</v>
      </c>
      <c r="Q1083" cm="1">
        <f t="array" ref="Q1083">_xlfn.XLOOKUP(O1083,BSFC!$A$2:$A$24,_xlfn.XLOOKUP(K1083,BSFC!$B$2:$O$2,BSFC!$B$2:$O$24,,-1),,-1)</f>
        <v>360</v>
      </c>
      <c r="R1083">
        <f t="shared" si="156"/>
        <v>1.4036005171794874</v>
      </c>
      <c r="S1083">
        <f t="shared" si="158"/>
        <v>4.4651145132276878E-4</v>
      </c>
      <c r="T1083">
        <f t="shared" si="159"/>
        <v>0.16074412247619677</v>
      </c>
      <c r="U1083">
        <f t="shared" si="160"/>
        <v>139.27255513509405</v>
      </c>
    </row>
    <row r="1084" spans="1:21">
      <c r="A1084">
        <f t="shared" si="157"/>
        <v>1083</v>
      </c>
      <c r="B1084">
        <f t="shared" si="161"/>
        <v>8.7318932447276261</v>
      </c>
      <c r="C1084">
        <f>Specification!$G$29</f>
        <v>164.943378</v>
      </c>
      <c r="D1084">
        <f>0.5*Specification!$K$4*Track!B1084^2*Specification!$K$3*Specification!$K$2</f>
        <v>39.492106770519641</v>
      </c>
      <c r="E1084">
        <v>0</v>
      </c>
      <c r="F1084">
        <f>Specification!$C$23*9.81*SIN((E1084*PI()/180))</f>
        <v>0</v>
      </c>
      <c r="G1084" s="2">
        <f>IF(J1084=1,VLOOKUP(K1084,RPM!$E$2:$H$62,3,FALSE)-F1084-E1084-D1084,IF(J1084=2,VLOOKUP(K1084,RPM!$H$2:$K$62,3,FALSE)-F1084-E1084-D1084,IF(J1084=3,VLOOKUP(K1084,RPM!$K$2:$N$62,3,FALSE)-F1084-E1084-D1084)))</f>
        <v>849.76410158805106</v>
      </c>
      <c r="H1084" s="2">
        <f>IF(J1084=1,Specification!$I$14,IF(J1084=2,Specification!$I$15,IF(J1084=3,Specification!$I$16)))</f>
        <v>580.58318951778165</v>
      </c>
      <c r="I1084">
        <v>0</v>
      </c>
      <c r="J1084">
        <v>2</v>
      </c>
      <c r="K1084">
        <f>IF(J1084=1,VLOOKUP(B1084,RPM!$F$2:$H$62,3,TRUE),IF(J1084=2,VLOOKUP(B1084,RPM!$I$2:$K$62,3,TRUE),IF(J1084=3,VLOOKUP(B1084,RPM!$L$2:$N$62,3,TRUE))))</f>
        <v>3900</v>
      </c>
      <c r="L1084">
        <f t="shared" si="162"/>
        <v>98.846254563359949</v>
      </c>
      <c r="M1084">
        <f t="shared" si="163"/>
        <v>0</v>
      </c>
      <c r="N1084">
        <f>VLOOKUP(K1084,RPM!$A$2:$D$62,4,FALSE)</f>
        <v>18.822589743589745</v>
      </c>
      <c r="O1084">
        <f>VLOOKUP(K1084,RPM!$A$2:$D$62,3,FALSE)</f>
        <v>10.3</v>
      </c>
      <c r="P1084">
        <f t="shared" si="155"/>
        <v>14.036005171794873</v>
      </c>
      <c r="Q1084" cm="1">
        <f t="array" ref="Q1084">_xlfn.XLOOKUP(O1084,BSFC!$A$2:$A$24,_xlfn.XLOOKUP(K1084,BSFC!$B$2:$O$2,BSFC!$B$2:$O$24,,-1),,-1)</f>
        <v>360</v>
      </c>
      <c r="R1084">
        <f t="shared" si="156"/>
        <v>1.4036005171794874</v>
      </c>
      <c r="S1084">
        <f t="shared" si="158"/>
        <v>4.4651145132276878E-4</v>
      </c>
      <c r="T1084">
        <f t="shared" si="159"/>
        <v>0.16074412247619677</v>
      </c>
      <c r="U1084">
        <f t="shared" si="160"/>
        <v>139.43329925757024</v>
      </c>
    </row>
    <row r="1085" spans="1:21">
      <c r="A1085">
        <f t="shared" si="157"/>
        <v>1084</v>
      </c>
      <c r="B1085">
        <f t="shared" si="161"/>
        <v>8.7318932447276261</v>
      </c>
      <c r="C1085">
        <f>Specification!$G$29</f>
        <v>164.943378</v>
      </c>
      <c r="D1085">
        <f>0.5*Specification!$K$4*Track!B1085^2*Specification!$K$3*Specification!$K$2</f>
        <v>39.492106770519641</v>
      </c>
      <c r="E1085">
        <v>0</v>
      </c>
      <c r="F1085">
        <f>Specification!$C$23*9.81*SIN((E1085*PI()/180))</f>
        <v>0</v>
      </c>
      <c r="G1085" s="2">
        <f>IF(J1085=1,VLOOKUP(K1085,RPM!$E$2:$H$62,3,FALSE)-F1085-E1085-D1085,IF(J1085=2,VLOOKUP(K1085,RPM!$H$2:$K$62,3,FALSE)-F1085-E1085-D1085,IF(J1085=3,VLOOKUP(K1085,RPM!$K$2:$N$62,3,FALSE)-F1085-E1085-D1085)))</f>
        <v>849.76410158805106</v>
      </c>
      <c r="H1085" s="2">
        <f>IF(J1085=1,Specification!$I$14,IF(J1085=2,Specification!$I$15,IF(J1085=3,Specification!$I$16)))</f>
        <v>580.58318951778165</v>
      </c>
      <c r="I1085">
        <v>0</v>
      </c>
      <c r="J1085">
        <v>2</v>
      </c>
      <c r="K1085">
        <f>IF(J1085=1,VLOOKUP(B1085,RPM!$F$2:$H$62,3,TRUE),IF(J1085=2,VLOOKUP(B1085,RPM!$I$2:$K$62,3,TRUE),IF(J1085=3,VLOOKUP(B1085,RPM!$L$2:$N$62,3,TRUE))))</f>
        <v>3900</v>
      </c>
      <c r="L1085">
        <f t="shared" si="162"/>
        <v>98.960777264448154</v>
      </c>
      <c r="M1085">
        <f t="shared" si="163"/>
        <v>0</v>
      </c>
      <c r="N1085">
        <f>VLOOKUP(K1085,RPM!$A$2:$D$62,4,FALSE)</f>
        <v>18.822589743589745</v>
      </c>
      <c r="O1085">
        <f>VLOOKUP(K1085,RPM!$A$2:$D$62,3,FALSE)</f>
        <v>10.3</v>
      </c>
      <c r="P1085">
        <f t="shared" si="155"/>
        <v>14.036005171794873</v>
      </c>
      <c r="Q1085" cm="1">
        <f t="array" ref="Q1085">_xlfn.XLOOKUP(O1085,BSFC!$A$2:$A$24,_xlfn.XLOOKUP(K1085,BSFC!$B$2:$O$2,BSFC!$B$2:$O$24,,-1),,-1)</f>
        <v>360</v>
      </c>
      <c r="R1085">
        <f t="shared" si="156"/>
        <v>1.4036005171794874</v>
      </c>
      <c r="S1085">
        <f t="shared" si="158"/>
        <v>4.4651145132276878E-4</v>
      </c>
      <c r="T1085">
        <f t="shared" si="159"/>
        <v>0.16074412247619677</v>
      </c>
      <c r="U1085">
        <f t="shared" si="160"/>
        <v>139.59404338004643</v>
      </c>
    </row>
    <row r="1086" spans="1:21">
      <c r="A1086">
        <f t="shared" si="157"/>
        <v>1085</v>
      </c>
      <c r="B1086">
        <f t="shared" si="161"/>
        <v>8.7318932447276261</v>
      </c>
      <c r="C1086">
        <f>Specification!$G$29</f>
        <v>164.943378</v>
      </c>
      <c r="D1086">
        <f>0.5*Specification!$K$4*Track!B1086^2*Specification!$K$3*Specification!$K$2</f>
        <v>39.492106770519641</v>
      </c>
      <c r="E1086">
        <v>0</v>
      </c>
      <c r="F1086">
        <f>Specification!$C$23*9.81*SIN((E1086*PI()/180))</f>
        <v>0</v>
      </c>
      <c r="G1086" s="2">
        <f>IF(J1086=1,VLOOKUP(K1086,RPM!$E$2:$H$62,3,FALSE)-F1086-E1086-D1086,IF(J1086=2,VLOOKUP(K1086,RPM!$H$2:$K$62,3,FALSE)-F1086-E1086-D1086,IF(J1086=3,VLOOKUP(K1086,RPM!$K$2:$N$62,3,FALSE)-F1086-E1086-D1086)))</f>
        <v>849.76410158805106</v>
      </c>
      <c r="H1086" s="2">
        <f>IF(J1086=1,Specification!$I$14,IF(J1086=2,Specification!$I$15,IF(J1086=3,Specification!$I$16)))</f>
        <v>580.58318951778165</v>
      </c>
      <c r="I1086">
        <v>0</v>
      </c>
      <c r="J1086">
        <v>2</v>
      </c>
      <c r="K1086">
        <f>IF(J1086=1,VLOOKUP(B1086,RPM!$F$2:$H$62,3,TRUE),IF(J1086=2,VLOOKUP(B1086,RPM!$I$2:$K$62,3,TRUE),IF(J1086=3,VLOOKUP(B1086,RPM!$L$2:$N$62,3,TRUE))))</f>
        <v>3900</v>
      </c>
      <c r="L1086">
        <f t="shared" si="162"/>
        <v>99.07529996553636</v>
      </c>
      <c r="M1086">
        <f t="shared" si="163"/>
        <v>0</v>
      </c>
      <c r="N1086">
        <f>VLOOKUP(K1086,RPM!$A$2:$D$62,4,FALSE)</f>
        <v>18.822589743589745</v>
      </c>
      <c r="O1086">
        <f>VLOOKUP(K1086,RPM!$A$2:$D$62,3,FALSE)</f>
        <v>10.3</v>
      </c>
      <c r="P1086">
        <f t="shared" si="155"/>
        <v>14.036005171794873</v>
      </c>
      <c r="Q1086" cm="1">
        <f t="array" ref="Q1086">_xlfn.XLOOKUP(O1086,BSFC!$A$2:$A$24,_xlfn.XLOOKUP(K1086,BSFC!$B$2:$O$2,BSFC!$B$2:$O$24,,-1),,-1)</f>
        <v>360</v>
      </c>
      <c r="R1086">
        <f t="shared" si="156"/>
        <v>1.4036005171794874</v>
      </c>
      <c r="S1086">
        <f t="shared" si="158"/>
        <v>4.4651145132276878E-4</v>
      </c>
      <c r="T1086">
        <f t="shared" si="159"/>
        <v>0.16074412247619677</v>
      </c>
      <c r="U1086">
        <f t="shared" si="160"/>
        <v>139.75478750252262</v>
      </c>
    </row>
    <row r="1087" spans="1:21">
      <c r="A1087">
        <f t="shared" si="157"/>
        <v>1086</v>
      </c>
      <c r="B1087">
        <f t="shared" si="161"/>
        <v>8.7318932447276261</v>
      </c>
      <c r="C1087">
        <f>Specification!$G$29</f>
        <v>164.943378</v>
      </c>
      <c r="D1087">
        <f>0.5*Specification!$K$4*Track!B1087^2*Specification!$K$3*Specification!$K$2</f>
        <v>39.492106770519641</v>
      </c>
      <c r="E1087">
        <v>0</v>
      </c>
      <c r="F1087">
        <f>Specification!$C$23*9.81*SIN((E1087*PI()/180))</f>
        <v>0</v>
      </c>
      <c r="G1087" s="2">
        <f>IF(J1087=1,VLOOKUP(K1087,RPM!$E$2:$H$62,3,FALSE)-F1087-E1087-D1087,IF(J1087=2,VLOOKUP(K1087,RPM!$H$2:$K$62,3,FALSE)-F1087-E1087-D1087,IF(J1087=3,VLOOKUP(K1087,RPM!$K$2:$N$62,3,FALSE)-F1087-E1087-D1087)))</f>
        <v>849.76410158805106</v>
      </c>
      <c r="H1087" s="2">
        <f>IF(J1087=1,Specification!$I$14,IF(J1087=2,Specification!$I$15,IF(J1087=3,Specification!$I$16)))</f>
        <v>580.58318951778165</v>
      </c>
      <c r="I1087">
        <v>0</v>
      </c>
      <c r="J1087">
        <v>2</v>
      </c>
      <c r="K1087">
        <f>IF(J1087=1,VLOOKUP(B1087,RPM!$F$2:$H$62,3,TRUE),IF(J1087=2,VLOOKUP(B1087,RPM!$I$2:$K$62,3,TRUE),IF(J1087=3,VLOOKUP(B1087,RPM!$L$2:$N$62,3,TRUE))))</f>
        <v>3900</v>
      </c>
      <c r="L1087">
        <f t="shared" si="162"/>
        <v>99.189822666624565</v>
      </c>
      <c r="M1087">
        <f t="shared" si="163"/>
        <v>0</v>
      </c>
      <c r="N1087">
        <f>VLOOKUP(K1087,RPM!$A$2:$D$62,4,FALSE)</f>
        <v>18.822589743589745</v>
      </c>
      <c r="O1087">
        <f>VLOOKUP(K1087,RPM!$A$2:$D$62,3,FALSE)</f>
        <v>10.3</v>
      </c>
      <c r="P1087">
        <f t="shared" si="155"/>
        <v>14.036005171794873</v>
      </c>
      <c r="Q1087" cm="1">
        <f t="array" ref="Q1087">_xlfn.XLOOKUP(O1087,BSFC!$A$2:$A$24,_xlfn.XLOOKUP(K1087,BSFC!$B$2:$O$2,BSFC!$B$2:$O$24,,-1),,-1)</f>
        <v>360</v>
      </c>
      <c r="R1087">
        <f t="shared" si="156"/>
        <v>1.4036005171794874</v>
      </c>
      <c r="S1087">
        <f t="shared" si="158"/>
        <v>4.4651145132276878E-4</v>
      </c>
      <c r="T1087">
        <f t="shared" si="159"/>
        <v>0.16074412247619677</v>
      </c>
      <c r="U1087">
        <f t="shared" si="160"/>
        <v>139.91553162499881</v>
      </c>
    </row>
    <row r="1088" spans="1:21">
      <c r="A1088">
        <f t="shared" si="157"/>
        <v>1087</v>
      </c>
      <c r="B1088">
        <f t="shared" si="161"/>
        <v>8.7318932447276261</v>
      </c>
      <c r="C1088">
        <f>Specification!$G$29</f>
        <v>164.943378</v>
      </c>
      <c r="D1088">
        <f>0.5*Specification!$K$4*Track!B1088^2*Specification!$K$3*Specification!$K$2</f>
        <v>39.492106770519641</v>
      </c>
      <c r="E1088">
        <v>0</v>
      </c>
      <c r="F1088">
        <f>Specification!$C$23*9.81*SIN((E1088*PI()/180))</f>
        <v>0</v>
      </c>
      <c r="G1088" s="2">
        <f>IF(J1088=1,VLOOKUP(K1088,RPM!$E$2:$H$62,3,FALSE)-F1088-E1088-D1088,IF(J1088=2,VLOOKUP(K1088,RPM!$H$2:$K$62,3,FALSE)-F1088-E1088-D1088,IF(J1088=3,VLOOKUP(K1088,RPM!$K$2:$N$62,3,FALSE)-F1088-E1088-D1088)))</f>
        <v>849.76410158805106</v>
      </c>
      <c r="H1088" s="2">
        <f>IF(J1088=1,Specification!$I$14,IF(J1088=2,Specification!$I$15,IF(J1088=3,Specification!$I$16)))</f>
        <v>580.58318951778165</v>
      </c>
      <c r="I1088">
        <v>0</v>
      </c>
      <c r="J1088">
        <v>2</v>
      </c>
      <c r="K1088">
        <f>IF(J1088=1,VLOOKUP(B1088,RPM!$F$2:$H$62,3,TRUE),IF(J1088=2,VLOOKUP(B1088,RPM!$I$2:$K$62,3,TRUE),IF(J1088=3,VLOOKUP(B1088,RPM!$L$2:$N$62,3,TRUE))))</f>
        <v>3900</v>
      </c>
      <c r="L1088">
        <f t="shared" si="162"/>
        <v>99.30434536771277</v>
      </c>
      <c r="M1088">
        <f t="shared" si="163"/>
        <v>0</v>
      </c>
      <c r="N1088">
        <f>VLOOKUP(K1088,RPM!$A$2:$D$62,4,FALSE)</f>
        <v>18.822589743589745</v>
      </c>
      <c r="O1088">
        <f>VLOOKUP(K1088,RPM!$A$2:$D$62,3,FALSE)</f>
        <v>10.3</v>
      </c>
      <c r="P1088">
        <f t="shared" si="155"/>
        <v>14.036005171794873</v>
      </c>
      <c r="Q1088" cm="1">
        <f t="array" ref="Q1088">_xlfn.XLOOKUP(O1088,BSFC!$A$2:$A$24,_xlfn.XLOOKUP(K1088,BSFC!$B$2:$O$2,BSFC!$B$2:$O$24,,-1),,-1)</f>
        <v>360</v>
      </c>
      <c r="R1088">
        <f t="shared" si="156"/>
        <v>1.4036005171794874</v>
      </c>
      <c r="S1088">
        <f t="shared" si="158"/>
        <v>4.4651145132276878E-4</v>
      </c>
      <c r="T1088">
        <f t="shared" si="159"/>
        <v>0.16074412247619677</v>
      </c>
      <c r="U1088">
        <f t="shared" si="160"/>
        <v>140.07627574747499</v>
      </c>
    </row>
    <row r="1089" spans="1:21">
      <c r="A1089">
        <f t="shared" si="157"/>
        <v>1088</v>
      </c>
      <c r="B1089">
        <f t="shared" si="161"/>
        <v>8.7318932447276261</v>
      </c>
      <c r="C1089">
        <f>Specification!$G$29</f>
        <v>164.943378</v>
      </c>
      <c r="D1089">
        <f>0.5*Specification!$K$4*Track!B1089^2*Specification!$K$3*Specification!$K$2</f>
        <v>39.492106770519641</v>
      </c>
      <c r="E1089">
        <v>0</v>
      </c>
      <c r="F1089">
        <f>Specification!$C$23*9.81*SIN((E1089*PI()/180))</f>
        <v>0</v>
      </c>
      <c r="G1089" s="2">
        <f>IF(J1089=1,VLOOKUP(K1089,RPM!$E$2:$H$62,3,FALSE)-F1089-E1089-D1089,IF(J1089=2,VLOOKUP(K1089,RPM!$H$2:$K$62,3,FALSE)-F1089-E1089-D1089,IF(J1089=3,VLOOKUP(K1089,RPM!$K$2:$N$62,3,FALSE)-F1089-E1089-D1089)))</f>
        <v>849.76410158805106</v>
      </c>
      <c r="H1089" s="2">
        <f>IF(J1089=1,Specification!$I$14,IF(J1089=2,Specification!$I$15,IF(J1089=3,Specification!$I$16)))</f>
        <v>580.58318951778165</v>
      </c>
      <c r="I1089">
        <v>0</v>
      </c>
      <c r="J1089">
        <v>2</v>
      </c>
      <c r="K1089">
        <f>IF(J1089=1,VLOOKUP(B1089,RPM!$F$2:$H$62,3,TRUE),IF(J1089=2,VLOOKUP(B1089,RPM!$I$2:$K$62,3,TRUE),IF(J1089=3,VLOOKUP(B1089,RPM!$L$2:$N$62,3,TRUE))))</f>
        <v>3900</v>
      </c>
      <c r="L1089">
        <f t="shared" si="162"/>
        <v>99.418868068800975</v>
      </c>
      <c r="M1089">
        <f t="shared" si="163"/>
        <v>0</v>
      </c>
      <c r="N1089">
        <f>VLOOKUP(K1089,RPM!$A$2:$D$62,4,FALSE)</f>
        <v>18.822589743589745</v>
      </c>
      <c r="O1089">
        <f>VLOOKUP(K1089,RPM!$A$2:$D$62,3,FALSE)</f>
        <v>10.3</v>
      </c>
      <c r="P1089">
        <f t="shared" si="155"/>
        <v>14.036005171794873</v>
      </c>
      <c r="Q1089" cm="1">
        <f t="array" ref="Q1089">_xlfn.XLOOKUP(O1089,BSFC!$A$2:$A$24,_xlfn.XLOOKUP(K1089,BSFC!$B$2:$O$2,BSFC!$B$2:$O$24,,-1),,-1)</f>
        <v>360</v>
      </c>
      <c r="R1089">
        <f t="shared" si="156"/>
        <v>1.4036005171794874</v>
      </c>
      <c r="S1089">
        <f t="shared" si="158"/>
        <v>4.4651145132276878E-4</v>
      </c>
      <c r="T1089">
        <f t="shared" si="159"/>
        <v>0.16074412247619677</v>
      </c>
      <c r="U1089">
        <f t="shared" si="160"/>
        <v>140.23701986995118</v>
      </c>
    </row>
    <row r="1090" spans="1:21">
      <c r="A1090">
        <f t="shared" si="157"/>
        <v>1089</v>
      </c>
      <c r="B1090">
        <f t="shared" si="161"/>
        <v>8.7318932447276261</v>
      </c>
      <c r="C1090">
        <f>Specification!$G$29</f>
        <v>164.943378</v>
      </c>
      <c r="D1090">
        <f>0.5*Specification!$K$4*Track!B1090^2*Specification!$K$3*Specification!$K$2</f>
        <v>39.492106770519641</v>
      </c>
      <c r="E1090">
        <v>0</v>
      </c>
      <c r="F1090">
        <f>Specification!$C$23*9.81*SIN((E1090*PI()/180))</f>
        <v>0</v>
      </c>
      <c r="G1090" s="2">
        <f>IF(J1090=1,VLOOKUP(K1090,RPM!$E$2:$H$62,3,FALSE)-F1090-E1090-D1090,IF(J1090=2,VLOOKUP(K1090,RPM!$H$2:$K$62,3,FALSE)-F1090-E1090-D1090,IF(J1090=3,VLOOKUP(K1090,RPM!$K$2:$N$62,3,FALSE)-F1090-E1090-D1090)))</f>
        <v>849.76410158805106</v>
      </c>
      <c r="H1090" s="2">
        <f>IF(J1090=1,Specification!$I$14,IF(J1090=2,Specification!$I$15,IF(J1090=3,Specification!$I$16)))</f>
        <v>580.58318951778165</v>
      </c>
      <c r="I1090">
        <v>0</v>
      </c>
      <c r="J1090">
        <v>2</v>
      </c>
      <c r="K1090">
        <f>IF(J1090=1,VLOOKUP(B1090,RPM!$F$2:$H$62,3,TRUE),IF(J1090=2,VLOOKUP(B1090,RPM!$I$2:$K$62,3,TRUE),IF(J1090=3,VLOOKUP(B1090,RPM!$L$2:$N$62,3,TRUE))))</f>
        <v>3900</v>
      </c>
      <c r="L1090">
        <f t="shared" si="162"/>
        <v>99.533390769889181</v>
      </c>
      <c r="M1090">
        <f t="shared" si="163"/>
        <v>0</v>
      </c>
      <c r="N1090">
        <f>VLOOKUP(K1090,RPM!$A$2:$D$62,4,FALSE)</f>
        <v>18.822589743589745</v>
      </c>
      <c r="O1090">
        <f>VLOOKUP(K1090,RPM!$A$2:$D$62,3,FALSE)</f>
        <v>10.3</v>
      </c>
      <c r="P1090">
        <f t="shared" si="155"/>
        <v>14.036005171794873</v>
      </c>
      <c r="Q1090" cm="1">
        <f t="array" ref="Q1090">_xlfn.XLOOKUP(O1090,BSFC!$A$2:$A$24,_xlfn.XLOOKUP(K1090,BSFC!$B$2:$O$2,BSFC!$B$2:$O$24,,-1),,-1)</f>
        <v>360</v>
      </c>
      <c r="R1090">
        <f t="shared" si="156"/>
        <v>1.4036005171794874</v>
      </c>
      <c r="S1090">
        <f t="shared" si="158"/>
        <v>4.4651145132276878E-4</v>
      </c>
      <c r="T1090">
        <f t="shared" si="159"/>
        <v>0.16074412247619677</v>
      </c>
      <c r="U1090">
        <f t="shared" si="160"/>
        <v>140.39776399242737</v>
      </c>
    </row>
    <row r="1091" spans="1:21">
      <c r="A1091">
        <f t="shared" si="157"/>
        <v>1090</v>
      </c>
      <c r="B1091">
        <f t="shared" si="161"/>
        <v>8.7318932447276261</v>
      </c>
      <c r="C1091">
        <f>Specification!$G$29</f>
        <v>164.943378</v>
      </c>
      <c r="D1091">
        <f>0.5*Specification!$K$4*Track!B1091^2*Specification!$K$3*Specification!$K$2</f>
        <v>39.492106770519641</v>
      </c>
      <c r="E1091">
        <v>0</v>
      </c>
      <c r="F1091">
        <f>Specification!$C$23*9.81*SIN((E1091*PI()/180))</f>
        <v>0</v>
      </c>
      <c r="G1091" s="2">
        <f>IF(J1091=1,VLOOKUP(K1091,RPM!$E$2:$H$62,3,FALSE)-F1091-E1091-D1091,IF(J1091=2,VLOOKUP(K1091,RPM!$H$2:$K$62,3,FALSE)-F1091-E1091-D1091,IF(J1091=3,VLOOKUP(K1091,RPM!$K$2:$N$62,3,FALSE)-F1091-E1091-D1091)))</f>
        <v>849.76410158805106</v>
      </c>
      <c r="H1091" s="2">
        <f>IF(J1091=1,Specification!$I$14,IF(J1091=2,Specification!$I$15,IF(J1091=3,Specification!$I$16)))</f>
        <v>580.58318951778165</v>
      </c>
      <c r="I1091">
        <v>0</v>
      </c>
      <c r="J1091">
        <v>2</v>
      </c>
      <c r="K1091">
        <f>IF(J1091=1,VLOOKUP(B1091,RPM!$F$2:$H$62,3,TRUE),IF(J1091=2,VLOOKUP(B1091,RPM!$I$2:$K$62,3,TRUE),IF(J1091=3,VLOOKUP(B1091,RPM!$L$2:$N$62,3,TRUE))))</f>
        <v>3900</v>
      </c>
      <c r="L1091">
        <f t="shared" si="162"/>
        <v>99.647913470977386</v>
      </c>
      <c r="M1091">
        <f t="shared" si="163"/>
        <v>0</v>
      </c>
      <c r="N1091">
        <f>VLOOKUP(K1091,RPM!$A$2:$D$62,4,FALSE)</f>
        <v>18.822589743589745</v>
      </c>
      <c r="O1091">
        <f>VLOOKUP(K1091,RPM!$A$2:$D$62,3,FALSE)</f>
        <v>10.3</v>
      </c>
      <c r="P1091">
        <f t="shared" ref="P1091:P1154" si="164">N1091*0.7457</f>
        <v>14.036005171794873</v>
      </c>
      <c r="Q1091" cm="1">
        <f t="array" ref="Q1091">_xlfn.XLOOKUP(O1091,BSFC!$A$2:$A$24,_xlfn.XLOOKUP(K1091,BSFC!$B$2:$O$2,BSFC!$B$2:$O$24,,-1),,-1)</f>
        <v>360</v>
      </c>
      <c r="R1091">
        <f t="shared" ref="R1091:R1154" si="165">Q1091*P1091/3600</f>
        <v>1.4036005171794874</v>
      </c>
      <c r="S1091">
        <f t="shared" si="158"/>
        <v>4.4651145132276878E-4</v>
      </c>
      <c r="T1091">
        <f t="shared" si="159"/>
        <v>0.16074412247619677</v>
      </c>
      <c r="U1091">
        <f t="shared" si="160"/>
        <v>140.55850811490356</v>
      </c>
    </row>
    <row r="1092" spans="1:21">
      <c r="A1092">
        <f t="shared" ref="A1092:A1155" si="166">A1091+1</f>
        <v>1091</v>
      </c>
      <c r="B1092">
        <f t="shared" si="161"/>
        <v>8.7318932447276261</v>
      </c>
      <c r="C1092">
        <f>Specification!$G$29</f>
        <v>164.943378</v>
      </c>
      <c r="D1092">
        <f>0.5*Specification!$K$4*Track!B1092^2*Specification!$K$3*Specification!$K$2</f>
        <v>39.492106770519641</v>
      </c>
      <c r="E1092">
        <v>0</v>
      </c>
      <c r="F1092">
        <f>Specification!$C$23*9.81*SIN((E1092*PI()/180))</f>
        <v>0</v>
      </c>
      <c r="G1092" s="2">
        <f>IF(J1092=1,VLOOKUP(K1092,RPM!$E$2:$H$62,3,FALSE)-F1092-E1092-D1092,IF(J1092=2,VLOOKUP(K1092,RPM!$H$2:$K$62,3,FALSE)-F1092-E1092-D1092,IF(J1092=3,VLOOKUP(K1092,RPM!$K$2:$N$62,3,FALSE)-F1092-E1092-D1092)))</f>
        <v>849.76410158805106</v>
      </c>
      <c r="H1092" s="2">
        <f>IF(J1092=1,Specification!$I$14,IF(J1092=2,Specification!$I$15,IF(J1092=3,Specification!$I$16)))</f>
        <v>580.58318951778165</v>
      </c>
      <c r="I1092">
        <v>0</v>
      </c>
      <c r="J1092">
        <v>2</v>
      </c>
      <c r="K1092">
        <f>IF(J1092=1,VLOOKUP(B1092,RPM!$F$2:$H$62,3,TRUE),IF(J1092=2,VLOOKUP(B1092,RPM!$I$2:$K$62,3,TRUE),IF(J1092=3,VLOOKUP(B1092,RPM!$L$2:$N$62,3,TRUE))))</f>
        <v>3900</v>
      </c>
      <c r="L1092">
        <f t="shared" si="162"/>
        <v>99.762436172065591</v>
      </c>
      <c r="M1092">
        <f t="shared" si="163"/>
        <v>0</v>
      </c>
      <c r="N1092">
        <f>VLOOKUP(K1092,RPM!$A$2:$D$62,4,FALSE)</f>
        <v>18.822589743589745</v>
      </c>
      <c r="O1092">
        <f>VLOOKUP(K1092,RPM!$A$2:$D$62,3,FALSE)</f>
        <v>10.3</v>
      </c>
      <c r="P1092">
        <f t="shared" si="164"/>
        <v>14.036005171794873</v>
      </c>
      <c r="Q1092" cm="1">
        <f t="array" ref="Q1092">_xlfn.XLOOKUP(O1092,BSFC!$A$2:$A$24,_xlfn.XLOOKUP(K1092,BSFC!$B$2:$O$2,BSFC!$B$2:$O$24,,-1),,-1)</f>
        <v>360</v>
      </c>
      <c r="R1092">
        <f t="shared" si="165"/>
        <v>1.4036005171794874</v>
      </c>
      <c r="S1092">
        <f t="shared" ref="S1092:S1155" si="167">(L1092-L1091)/3600*P1092</f>
        <v>4.4651145132276878E-4</v>
      </c>
      <c r="T1092">
        <f t="shared" ref="T1092:T1155" si="168">S1092*Q1092</f>
        <v>0.16074412247619677</v>
      </c>
      <c r="U1092">
        <f t="shared" ref="U1092:U1155" si="169">U1091+T1092</f>
        <v>140.71925223737975</v>
      </c>
    </row>
    <row r="1093" spans="1:21">
      <c r="A1093">
        <f t="shared" si="166"/>
        <v>1092</v>
      </c>
      <c r="B1093">
        <f t="shared" si="161"/>
        <v>8.7318932447276261</v>
      </c>
      <c r="C1093">
        <f>Specification!$G$29</f>
        <v>164.943378</v>
      </c>
      <c r="D1093">
        <f>0.5*Specification!$K$4*Track!B1093^2*Specification!$K$3*Specification!$K$2</f>
        <v>39.492106770519641</v>
      </c>
      <c r="E1093">
        <v>0</v>
      </c>
      <c r="F1093">
        <f>Specification!$C$23*9.81*SIN((E1093*PI()/180))</f>
        <v>0</v>
      </c>
      <c r="G1093" s="2">
        <f>IF(J1093=1,VLOOKUP(K1093,RPM!$E$2:$H$62,3,FALSE)-F1093-E1093-D1093,IF(J1093=2,VLOOKUP(K1093,RPM!$H$2:$K$62,3,FALSE)-F1093-E1093-D1093,IF(J1093=3,VLOOKUP(K1093,RPM!$K$2:$N$62,3,FALSE)-F1093-E1093-D1093)))</f>
        <v>849.76410158805106</v>
      </c>
      <c r="H1093" s="2">
        <f>IF(J1093=1,Specification!$I$14,IF(J1093=2,Specification!$I$15,IF(J1093=3,Specification!$I$16)))</f>
        <v>580.58318951778165</v>
      </c>
      <c r="I1093">
        <v>0</v>
      </c>
      <c r="J1093">
        <v>2</v>
      </c>
      <c r="K1093">
        <f>IF(J1093=1,VLOOKUP(B1093,RPM!$F$2:$H$62,3,TRUE),IF(J1093=2,VLOOKUP(B1093,RPM!$I$2:$K$62,3,TRUE),IF(J1093=3,VLOOKUP(B1093,RPM!$L$2:$N$62,3,TRUE))))</f>
        <v>3900</v>
      </c>
      <c r="L1093">
        <f t="shared" si="162"/>
        <v>99.876958873153797</v>
      </c>
      <c r="M1093">
        <f t="shared" si="163"/>
        <v>0</v>
      </c>
      <c r="N1093">
        <f>VLOOKUP(K1093,RPM!$A$2:$D$62,4,FALSE)</f>
        <v>18.822589743589745</v>
      </c>
      <c r="O1093">
        <f>VLOOKUP(K1093,RPM!$A$2:$D$62,3,FALSE)</f>
        <v>10.3</v>
      </c>
      <c r="P1093">
        <f t="shared" si="164"/>
        <v>14.036005171794873</v>
      </c>
      <c r="Q1093" cm="1">
        <f t="array" ref="Q1093">_xlfn.XLOOKUP(O1093,BSFC!$A$2:$A$24,_xlfn.XLOOKUP(K1093,BSFC!$B$2:$O$2,BSFC!$B$2:$O$24,,-1),,-1)</f>
        <v>360</v>
      </c>
      <c r="R1093">
        <f t="shared" si="165"/>
        <v>1.4036005171794874</v>
      </c>
      <c r="S1093">
        <f t="shared" si="167"/>
        <v>4.4651145132276878E-4</v>
      </c>
      <c r="T1093">
        <f t="shared" si="168"/>
        <v>0.16074412247619677</v>
      </c>
      <c r="U1093">
        <f t="shared" si="169"/>
        <v>140.87999635985594</v>
      </c>
    </row>
    <row r="1094" spans="1:21">
      <c r="A1094">
        <f t="shared" si="166"/>
        <v>1093</v>
      </c>
      <c r="B1094">
        <f t="shared" si="161"/>
        <v>8.7318932447276261</v>
      </c>
      <c r="C1094">
        <f>Specification!$G$29</f>
        <v>164.943378</v>
      </c>
      <c r="D1094">
        <f>0.5*Specification!$K$4*Track!B1094^2*Specification!$K$3*Specification!$K$2</f>
        <v>39.492106770519641</v>
      </c>
      <c r="E1094">
        <v>0</v>
      </c>
      <c r="F1094">
        <f>Specification!$C$23*9.81*SIN((E1094*PI()/180))</f>
        <v>0</v>
      </c>
      <c r="G1094" s="2">
        <f>IF(J1094=1,VLOOKUP(K1094,RPM!$E$2:$H$62,3,FALSE)-F1094-E1094-D1094,IF(J1094=2,VLOOKUP(K1094,RPM!$H$2:$K$62,3,FALSE)-F1094-E1094-D1094,IF(J1094=3,VLOOKUP(K1094,RPM!$K$2:$N$62,3,FALSE)-F1094-E1094-D1094)))</f>
        <v>849.76410158805106</v>
      </c>
      <c r="H1094" s="2">
        <f>IF(J1094=1,Specification!$I$14,IF(J1094=2,Specification!$I$15,IF(J1094=3,Specification!$I$16)))</f>
        <v>580.58318951778165</v>
      </c>
      <c r="I1094">
        <v>0</v>
      </c>
      <c r="J1094">
        <v>2</v>
      </c>
      <c r="K1094">
        <f>IF(J1094=1,VLOOKUP(B1094,RPM!$F$2:$H$62,3,TRUE),IF(J1094=2,VLOOKUP(B1094,RPM!$I$2:$K$62,3,TRUE),IF(J1094=3,VLOOKUP(B1094,RPM!$L$2:$N$62,3,TRUE))))</f>
        <v>3900</v>
      </c>
      <c r="L1094">
        <f t="shared" si="162"/>
        <v>99.991481574242002</v>
      </c>
      <c r="M1094">
        <f t="shared" si="163"/>
        <v>0</v>
      </c>
      <c r="N1094">
        <f>VLOOKUP(K1094,RPM!$A$2:$D$62,4,FALSE)</f>
        <v>18.822589743589745</v>
      </c>
      <c r="O1094">
        <f>VLOOKUP(K1094,RPM!$A$2:$D$62,3,FALSE)</f>
        <v>10.3</v>
      </c>
      <c r="P1094">
        <f t="shared" si="164"/>
        <v>14.036005171794873</v>
      </c>
      <c r="Q1094" cm="1">
        <f t="array" ref="Q1094">_xlfn.XLOOKUP(O1094,BSFC!$A$2:$A$24,_xlfn.XLOOKUP(K1094,BSFC!$B$2:$O$2,BSFC!$B$2:$O$24,,-1),,-1)</f>
        <v>360</v>
      </c>
      <c r="R1094">
        <f t="shared" si="165"/>
        <v>1.4036005171794874</v>
      </c>
      <c r="S1094">
        <f t="shared" si="167"/>
        <v>4.4651145132276878E-4</v>
      </c>
      <c r="T1094">
        <f t="shared" si="168"/>
        <v>0.16074412247619677</v>
      </c>
      <c r="U1094">
        <f t="shared" si="169"/>
        <v>141.04074048233213</v>
      </c>
    </row>
    <row r="1095" spans="1:21">
      <c r="A1095">
        <f t="shared" si="166"/>
        <v>1094</v>
      </c>
      <c r="B1095">
        <f t="shared" si="161"/>
        <v>8.7318932447276261</v>
      </c>
      <c r="C1095">
        <f>Specification!$G$29</f>
        <v>164.943378</v>
      </c>
      <c r="D1095">
        <f>0.5*Specification!$K$4*Track!B1095^2*Specification!$K$3*Specification!$K$2</f>
        <v>39.492106770519641</v>
      </c>
      <c r="E1095">
        <v>0</v>
      </c>
      <c r="F1095">
        <f>Specification!$C$23*9.81*SIN((E1095*PI()/180))</f>
        <v>0</v>
      </c>
      <c r="G1095" s="2">
        <f>IF(J1095=1,VLOOKUP(K1095,RPM!$E$2:$H$62,3,FALSE)-F1095-E1095-D1095,IF(J1095=2,VLOOKUP(K1095,RPM!$H$2:$K$62,3,FALSE)-F1095-E1095-D1095,IF(J1095=3,VLOOKUP(K1095,RPM!$K$2:$N$62,3,FALSE)-F1095-E1095-D1095)))</f>
        <v>849.76410158805106</v>
      </c>
      <c r="H1095" s="2">
        <f>IF(J1095=1,Specification!$I$14,IF(J1095=2,Specification!$I$15,IF(J1095=3,Specification!$I$16)))</f>
        <v>580.58318951778165</v>
      </c>
      <c r="I1095">
        <v>0</v>
      </c>
      <c r="J1095">
        <v>2</v>
      </c>
      <c r="K1095">
        <f>IF(J1095=1,VLOOKUP(B1095,RPM!$F$2:$H$62,3,TRUE),IF(J1095=2,VLOOKUP(B1095,RPM!$I$2:$K$62,3,TRUE),IF(J1095=3,VLOOKUP(B1095,RPM!$L$2:$N$62,3,TRUE))))</f>
        <v>3900</v>
      </c>
      <c r="L1095">
        <f t="shared" si="162"/>
        <v>100.10600427533021</v>
      </c>
      <c r="M1095">
        <f t="shared" si="163"/>
        <v>0</v>
      </c>
      <c r="N1095">
        <f>VLOOKUP(K1095,RPM!$A$2:$D$62,4,FALSE)</f>
        <v>18.822589743589745</v>
      </c>
      <c r="O1095">
        <f>VLOOKUP(K1095,RPM!$A$2:$D$62,3,FALSE)</f>
        <v>10.3</v>
      </c>
      <c r="P1095">
        <f t="shared" si="164"/>
        <v>14.036005171794873</v>
      </c>
      <c r="Q1095" cm="1">
        <f t="array" ref="Q1095">_xlfn.XLOOKUP(O1095,BSFC!$A$2:$A$24,_xlfn.XLOOKUP(K1095,BSFC!$B$2:$O$2,BSFC!$B$2:$O$24,,-1),,-1)</f>
        <v>360</v>
      </c>
      <c r="R1095">
        <f t="shared" si="165"/>
        <v>1.4036005171794874</v>
      </c>
      <c r="S1095">
        <f t="shared" si="167"/>
        <v>4.4651145132276878E-4</v>
      </c>
      <c r="T1095">
        <f t="shared" si="168"/>
        <v>0.16074412247619677</v>
      </c>
      <c r="U1095">
        <f t="shared" si="169"/>
        <v>141.20148460480831</v>
      </c>
    </row>
    <row r="1096" spans="1:21">
      <c r="A1096">
        <f t="shared" si="166"/>
        <v>1095</v>
      </c>
      <c r="B1096">
        <f t="shared" si="161"/>
        <v>8.7318932447276261</v>
      </c>
      <c r="C1096">
        <f>Specification!$G$29</f>
        <v>164.943378</v>
      </c>
      <c r="D1096">
        <f>0.5*Specification!$K$4*Track!B1096^2*Specification!$K$3*Specification!$K$2</f>
        <v>39.492106770519641</v>
      </c>
      <c r="E1096">
        <v>0</v>
      </c>
      <c r="F1096">
        <f>Specification!$C$23*9.81*SIN((E1096*PI()/180))</f>
        <v>0</v>
      </c>
      <c r="G1096" s="2">
        <f>IF(J1096=1,VLOOKUP(K1096,RPM!$E$2:$H$62,3,FALSE)-F1096-E1096-D1096,IF(J1096=2,VLOOKUP(K1096,RPM!$H$2:$K$62,3,FALSE)-F1096-E1096-D1096,IF(J1096=3,VLOOKUP(K1096,RPM!$K$2:$N$62,3,FALSE)-F1096-E1096-D1096)))</f>
        <v>849.76410158805106</v>
      </c>
      <c r="H1096" s="2">
        <f>IF(J1096=1,Specification!$I$14,IF(J1096=2,Specification!$I$15,IF(J1096=3,Specification!$I$16)))</f>
        <v>580.58318951778165</v>
      </c>
      <c r="I1096">
        <v>0</v>
      </c>
      <c r="J1096">
        <v>2</v>
      </c>
      <c r="K1096">
        <f>IF(J1096=1,VLOOKUP(B1096,RPM!$F$2:$H$62,3,TRUE),IF(J1096=2,VLOOKUP(B1096,RPM!$I$2:$K$62,3,TRUE),IF(J1096=3,VLOOKUP(B1096,RPM!$L$2:$N$62,3,TRUE))))</f>
        <v>3900</v>
      </c>
      <c r="L1096">
        <f t="shared" si="162"/>
        <v>100.22052697641841</v>
      </c>
      <c r="M1096">
        <f t="shared" si="163"/>
        <v>0</v>
      </c>
      <c r="N1096">
        <f>VLOOKUP(K1096,RPM!$A$2:$D$62,4,FALSE)</f>
        <v>18.822589743589745</v>
      </c>
      <c r="O1096">
        <f>VLOOKUP(K1096,RPM!$A$2:$D$62,3,FALSE)</f>
        <v>10.3</v>
      </c>
      <c r="P1096">
        <f t="shared" si="164"/>
        <v>14.036005171794873</v>
      </c>
      <c r="Q1096" cm="1">
        <f t="array" ref="Q1096">_xlfn.XLOOKUP(O1096,BSFC!$A$2:$A$24,_xlfn.XLOOKUP(K1096,BSFC!$B$2:$O$2,BSFC!$B$2:$O$24,,-1),,-1)</f>
        <v>360</v>
      </c>
      <c r="R1096">
        <f t="shared" si="165"/>
        <v>1.4036005171794874</v>
      </c>
      <c r="S1096">
        <f t="shared" si="167"/>
        <v>4.4651145132276878E-4</v>
      </c>
      <c r="T1096">
        <f t="shared" si="168"/>
        <v>0.16074412247619677</v>
      </c>
      <c r="U1096">
        <f t="shared" si="169"/>
        <v>141.3622287272845</v>
      </c>
    </row>
    <row r="1097" spans="1:21">
      <c r="A1097">
        <f t="shared" si="166"/>
        <v>1096</v>
      </c>
      <c r="B1097">
        <f t="shared" si="161"/>
        <v>8.7318932447276261</v>
      </c>
      <c r="C1097">
        <f>Specification!$G$29</f>
        <v>164.943378</v>
      </c>
      <c r="D1097">
        <f>0.5*Specification!$K$4*Track!B1097^2*Specification!$K$3*Specification!$K$2</f>
        <v>39.492106770519641</v>
      </c>
      <c r="E1097">
        <v>0</v>
      </c>
      <c r="F1097">
        <f>Specification!$C$23*9.81*SIN((E1097*PI()/180))</f>
        <v>0</v>
      </c>
      <c r="G1097" s="2">
        <f>IF(J1097=1,VLOOKUP(K1097,RPM!$E$2:$H$62,3,FALSE)-F1097-E1097-D1097,IF(J1097=2,VLOOKUP(K1097,RPM!$H$2:$K$62,3,FALSE)-F1097-E1097-D1097,IF(J1097=3,VLOOKUP(K1097,RPM!$K$2:$N$62,3,FALSE)-F1097-E1097-D1097)))</f>
        <v>849.76410158805106</v>
      </c>
      <c r="H1097" s="2">
        <f>IF(J1097=1,Specification!$I$14,IF(J1097=2,Specification!$I$15,IF(J1097=3,Specification!$I$16)))</f>
        <v>580.58318951778165</v>
      </c>
      <c r="I1097">
        <v>0</v>
      </c>
      <c r="J1097">
        <v>2</v>
      </c>
      <c r="K1097">
        <f>IF(J1097=1,VLOOKUP(B1097,RPM!$F$2:$H$62,3,TRUE),IF(J1097=2,VLOOKUP(B1097,RPM!$I$2:$K$62,3,TRUE),IF(J1097=3,VLOOKUP(B1097,RPM!$L$2:$N$62,3,TRUE))))</f>
        <v>3900</v>
      </c>
      <c r="L1097">
        <f t="shared" si="162"/>
        <v>100.33504967750662</v>
      </c>
      <c r="M1097">
        <f t="shared" si="163"/>
        <v>0</v>
      </c>
      <c r="N1097">
        <f>VLOOKUP(K1097,RPM!$A$2:$D$62,4,FALSE)</f>
        <v>18.822589743589745</v>
      </c>
      <c r="O1097">
        <f>VLOOKUP(K1097,RPM!$A$2:$D$62,3,FALSE)</f>
        <v>10.3</v>
      </c>
      <c r="P1097">
        <f t="shared" si="164"/>
        <v>14.036005171794873</v>
      </c>
      <c r="Q1097" cm="1">
        <f t="array" ref="Q1097">_xlfn.XLOOKUP(O1097,BSFC!$A$2:$A$24,_xlfn.XLOOKUP(K1097,BSFC!$B$2:$O$2,BSFC!$B$2:$O$24,,-1),,-1)</f>
        <v>360</v>
      </c>
      <c r="R1097">
        <f t="shared" si="165"/>
        <v>1.4036005171794874</v>
      </c>
      <c r="S1097">
        <f t="shared" si="167"/>
        <v>4.4651145132276878E-4</v>
      </c>
      <c r="T1097">
        <f t="shared" si="168"/>
        <v>0.16074412247619677</v>
      </c>
      <c r="U1097">
        <f t="shared" si="169"/>
        <v>141.52297284976069</v>
      </c>
    </row>
    <row r="1098" spans="1:21">
      <c r="A1098">
        <f t="shared" si="166"/>
        <v>1097</v>
      </c>
      <c r="B1098">
        <f t="shared" si="161"/>
        <v>8.7318932447276261</v>
      </c>
      <c r="C1098">
        <f>Specification!$G$29</f>
        <v>164.943378</v>
      </c>
      <c r="D1098">
        <f>0.5*Specification!$K$4*Track!B1098^2*Specification!$K$3*Specification!$K$2</f>
        <v>39.492106770519641</v>
      </c>
      <c r="E1098">
        <v>0</v>
      </c>
      <c r="F1098">
        <f>Specification!$C$23*9.81*SIN((E1098*PI()/180))</f>
        <v>0</v>
      </c>
      <c r="G1098" s="2">
        <f>IF(J1098=1,VLOOKUP(K1098,RPM!$E$2:$H$62,3,FALSE)-F1098-E1098-D1098,IF(J1098=2,VLOOKUP(K1098,RPM!$H$2:$K$62,3,FALSE)-F1098-E1098-D1098,IF(J1098=3,VLOOKUP(K1098,RPM!$K$2:$N$62,3,FALSE)-F1098-E1098-D1098)))</f>
        <v>849.76410158805106</v>
      </c>
      <c r="H1098" s="2">
        <f>IF(J1098=1,Specification!$I$14,IF(J1098=2,Specification!$I$15,IF(J1098=3,Specification!$I$16)))</f>
        <v>580.58318951778165</v>
      </c>
      <c r="I1098">
        <v>0</v>
      </c>
      <c r="J1098">
        <v>2</v>
      </c>
      <c r="K1098">
        <f>IF(J1098=1,VLOOKUP(B1098,RPM!$F$2:$H$62,3,TRUE),IF(J1098=2,VLOOKUP(B1098,RPM!$I$2:$K$62,3,TRUE),IF(J1098=3,VLOOKUP(B1098,RPM!$L$2:$N$62,3,TRUE))))</f>
        <v>3900</v>
      </c>
      <c r="L1098">
        <f t="shared" si="162"/>
        <v>100.44957237859482</v>
      </c>
      <c r="M1098">
        <f t="shared" si="163"/>
        <v>0</v>
      </c>
      <c r="N1098">
        <f>VLOOKUP(K1098,RPM!$A$2:$D$62,4,FALSE)</f>
        <v>18.822589743589745</v>
      </c>
      <c r="O1098">
        <f>VLOOKUP(K1098,RPM!$A$2:$D$62,3,FALSE)</f>
        <v>10.3</v>
      </c>
      <c r="P1098">
        <f t="shared" si="164"/>
        <v>14.036005171794873</v>
      </c>
      <c r="Q1098" cm="1">
        <f t="array" ref="Q1098">_xlfn.XLOOKUP(O1098,BSFC!$A$2:$A$24,_xlfn.XLOOKUP(K1098,BSFC!$B$2:$O$2,BSFC!$B$2:$O$24,,-1),,-1)</f>
        <v>360</v>
      </c>
      <c r="R1098">
        <f t="shared" si="165"/>
        <v>1.4036005171794874</v>
      </c>
      <c r="S1098">
        <f t="shared" si="167"/>
        <v>4.4651145132276878E-4</v>
      </c>
      <c r="T1098">
        <f t="shared" si="168"/>
        <v>0.16074412247619677</v>
      </c>
      <c r="U1098">
        <f t="shared" si="169"/>
        <v>141.68371697223688</v>
      </c>
    </row>
    <row r="1099" spans="1:21">
      <c r="A1099">
        <f t="shared" si="166"/>
        <v>1098</v>
      </c>
      <c r="B1099">
        <f t="shared" si="161"/>
        <v>8.7318932447276261</v>
      </c>
      <c r="C1099">
        <f>Specification!$G$29</f>
        <v>164.943378</v>
      </c>
      <c r="D1099">
        <f>0.5*Specification!$K$4*Track!B1099^2*Specification!$K$3*Specification!$K$2</f>
        <v>39.492106770519641</v>
      </c>
      <c r="E1099">
        <v>0</v>
      </c>
      <c r="F1099">
        <f>Specification!$C$23*9.81*SIN((E1099*PI()/180))</f>
        <v>0</v>
      </c>
      <c r="G1099" s="2">
        <f>IF(J1099=1,VLOOKUP(K1099,RPM!$E$2:$H$62,3,FALSE)-F1099-E1099-D1099,IF(J1099=2,VLOOKUP(K1099,RPM!$H$2:$K$62,3,FALSE)-F1099-E1099-D1099,IF(J1099=3,VLOOKUP(K1099,RPM!$K$2:$N$62,3,FALSE)-F1099-E1099-D1099)))</f>
        <v>849.76410158805106</v>
      </c>
      <c r="H1099" s="2">
        <f>IF(J1099=1,Specification!$I$14,IF(J1099=2,Specification!$I$15,IF(J1099=3,Specification!$I$16)))</f>
        <v>580.58318951778165</v>
      </c>
      <c r="I1099">
        <v>0</v>
      </c>
      <c r="J1099">
        <v>2</v>
      </c>
      <c r="K1099">
        <f>IF(J1099=1,VLOOKUP(B1099,RPM!$F$2:$H$62,3,TRUE),IF(J1099=2,VLOOKUP(B1099,RPM!$I$2:$K$62,3,TRUE),IF(J1099=3,VLOOKUP(B1099,RPM!$L$2:$N$62,3,TRUE))))</f>
        <v>3900</v>
      </c>
      <c r="L1099">
        <f t="shared" si="162"/>
        <v>100.56409507968303</v>
      </c>
      <c r="M1099">
        <f t="shared" si="163"/>
        <v>0</v>
      </c>
      <c r="N1099">
        <f>VLOOKUP(K1099,RPM!$A$2:$D$62,4,FALSE)</f>
        <v>18.822589743589745</v>
      </c>
      <c r="O1099">
        <f>VLOOKUP(K1099,RPM!$A$2:$D$62,3,FALSE)</f>
        <v>10.3</v>
      </c>
      <c r="P1099">
        <f t="shared" si="164"/>
        <v>14.036005171794873</v>
      </c>
      <c r="Q1099" cm="1">
        <f t="array" ref="Q1099">_xlfn.XLOOKUP(O1099,BSFC!$A$2:$A$24,_xlfn.XLOOKUP(K1099,BSFC!$B$2:$O$2,BSFC!$B$2:$O$24,,-1),,-1)</f>
        <v>360</v>
      </c>
      <c r="R1099">
        <f t="shared" si="165"/>
        <v>1.4036005171794874</v>
      </c>
      <c r="S1099">
        <f t="shared" si="167"/>
        <v>4.4651145132276878E-4</v>
      </c>
      <c r="T1099">
        <f t="shared" si="168"/>
        <v>0.16074412247619677</v>
      </c>
      <c r="U1099">
        <f t="shared" si="169"/>
        <v>141.84446109471307</v>
      </c>
    </row>
    <row r="1100" spans="1:21">
      <c r="A1100">
        <f t="shared" si="166"/>
        <v>1099</v>
      </c>
      <c r="B1100">
        <f t="shared" si="161"/>
        <v>8.7318932447276261</v>
      </c>
      <c r="C1100">
        <f>Specification!$G$29</f>
        <v>164.943378</v>
      </c>
      <c r="D1100">
        <f>0.5*Specification!$K$4*Track!B1100^2*Specification!$K$3*Specification!$K$2</f>
        <v>39.492106770519641</v>
      </c>
      <c r="E1100">
        <v>0</v>
      </c>
      <c r="F1100">
        <f>Specification!$C$23*9.81*SIN((E1100*PI()/180))</f>
        <v>0</v>
      </c>
      <c r="G1100" s="2">
        <f>IF(J1100=1,VLOOKUP(K1100,RPM!$E$2:$H$62,3,FALSE)-F1100-E1100-D1100,IF(J1100=2,VLOOKUP(K1100,RPM!$H$2:$K$62,3,FALSE)-F1100-E1100-D1100,IF(J1100=3,VLOOKUP(K1100,RPM!$K$2:$N$62,3,FALSE)-F1100-E1100-D1100)))</f>
        <v>849.76410158805106</v>
      </c>
      <c r="H1100" s="2">
        <f>IF(J1100=1,Specification!$I$14,IF(J1100=2,Specification!$I$15,IF(J1100=3,Specification!$I$16)))</f>
        <v>580.58318951778165</v>
      </c>
      <c r="I1100">
        <v>0</v>
      </c>
      <c r="J1100">
        <v>2</v>
      </c>
      <c r="K1100">
        <f>IF(J1100=1,VLOOKUP(B1100,RPM!$F$2:$H$62,3,TRUE),IF(J1100=2,VLOOKUP(B1100,RPM!$I$2:$K$62,3,TRUE),IF(J1100=3,VLOOKUP(B1100,RPM!$L$2:$N$62,3,TRUE))))</f>
        <v>3900</v>
      </c>
      <c r="L1100">
        <f t="shared" si="162"/>
        <v>100.67861778077123</v>
      </c>
      <c r="M1100">
        <f t="shared" si="163"/>
        <v>0</v>
      </c>
      <c r="N1100">
        <f>VLOOKUP(K1100,RPM!$A$2:$D$62,4,FALSE)</f>
        <v>18.822589743589745</v>
      </c>
      <c r="O1100">
        <f>VLOOKUP(K1100,RPM!$A$2:$D$62,3,FALSE)</f>
        <v>10.3</v>
      </c>
      <c r="P1100">
        <f t="shared" si="164"/>
        <v>14.036005171794873</v>
      </c>
      <c r="Q1100" cm="1">
        <f t="array" ref="Q1100">_xlfn.XLOOKUP(O1100,BSFC!$A$2:$A$24,_xlfn.XLOOKUP(K1100,BSFC!$B$2:$O$2,BSFC!$B$2:$O$24,,-1),,-1)</f>
        <v>360</v>
      </c>
      <c r="R1100">
        <f t="shared" si="165"/>
        <v>1.4036005171794874</v>
      </c>
      <c r="S1100">
        <f t="shared" si="167"/>
        <v>4.4651145132276878E-4</v>
      </c>
      <c r="T1100">
        <f t="shared" si="168"/>
        <v>0.16074412247619677</v>
      </c>
      <c r="U1100">
        <f t="shared" si="169"/>
        <v>142.00520521718926</v>
      </c>
    </row>
    <row r="1101" spans="1:21">
      <c r="A1101">
        <f t="shared" si="166"/>
        <v>1100</v>
      </c>
      <c r="B1101">
        <f t="shared" si="161"/>
        <v>8.7318932447276261</v>
      </c>
      <c r="C1101">
        <f>Specification!$G$29</f>
        <v>164.943378</v>
      </c>
      <c r="D1101">
        <f>0.5*Specification!$K$4*Track!B1101^2*Specification!$K$3*Specification!$K$2</f>
        <v>39.492106770519641</v>
      </c>
      <c r="E1101">
        <v>0</v>
      </c>
      <c r="F1101">
        <f>Specification!$C$23*9.81*SIN((E1101*PI()/180))</f>
        <v>0</v>
      </c>
      <c r="G1101" s="2">
        <f>IF(J1101=1,VLOOKUP(K1101,RPM!$E$2:$H$62,3,FALSE)-F1101-E1101-D1101,IF(J1101=2,VLOOKUP(K1101,RPM!$H$2:$K$62,3,FALSE)-F1101-E1101-D1101,IF(J1101=3,VLOOKUP(K1101,RPM!$K$2:$N$62,3,FALSE)-F1101-E1101-D1101)))</f>
        <v>849.76410158805106</v>
      </c>
      <c r="H1101" s="2">
        <f>IF(J1101=1,Specification!$I$14,IF(J1101=2,Specification!$I$15,IF(J1101=3,Specification!$I$16)))</f>
        <v>580.58318951778165</v>
      </c>
      <c r="I1101">
        <v>0</v>
      </c>
      <c r="J1101">
        <v>2</v>
      </c>
      <c r="K1101">
        <f>IF(J1101=1,VLOOKUP(B1101,RPM!$F$2:$H$62,3,TRUE),IF(J1101=2,VLOOKUP(B1101,RPM!$I$2:$K$62,3,TRUE),IF(J1101=3,VLOOKUP(B1101,RPM!$L$2:$N$62,3,TRUE))))</f>
        <v>3900</v>
      </c>
      <c r="L1101">
        <f t="shared" si="162"/>
        <v>100.79314048185944</v>
      </c>
      <c r="M1101">
        <f t="shared" si="163"/>
        <v>0</v>
      </c>
      <c r="N1101">
        <f>VLOOKUP(K1101,RPM!$A$2:$D$62,4,FALSE)</f>
        <v>18.822589743589745</v>
      </c>
      <c r="O1101">
        <f>VLOOKUP(K1101,RPM!$A$2:$D$62,3,FALSE)</f>
        <v>10.3</v>
      </c>
      <c r="P1101">
        <f t="shared" si="164"/>
        <v>14.036005171794873</v>
      </c>
      <c r="Q1101" cm="1">
        <f t="array" ref="Q1101">_xlfn.XLOOKUP(O1101,BSFC!$A$2:$A$24,_xlfn.XLOOKUP(K1101,BSFC!$B$2:$O$2,BSFC!$B$2:$O$24,,-1),,-1)</f>
        <v>360</v>
      </c>
      <c r="R1101">
        <f t="shared" si="165"/>
        <v>1.4036005171794874</v>
      </c>
      <c r="S1101">
        <f t="shared" si="167"/>
        <v>4.4651145132276878E-4</v>
      </c>
      <c r="T1101">
        <f t="shared" si="168"/>
        <v>0.16074412247619677</v>
      </c>
      <c r="U1101">
        <f t="shared" si="169"/>
        <v>142.16594933966545</v>
      </c>
    </row>
    <row r="1102" spans="1:21">
      <c r="A1102">
        <f t="shared" si="166"/>
        <v>1101</v>
      </c>
      <c r="B1102">
        <f t="shared" si="161"/>
        <v>8.7318932447276261</v>
      </c>
      <c r="C1102">
        <f>Specification!$G$29</f>
        <v>164.943378</v>
      </c>
      <c r="D1102">
        <f>0.5*Specification!$K$4*Track!B1102^2*Specification!$K$3*Specification!$K$2</f>
        <v>39.492106770519641</v>
      </c>
      <c r="E1102">
        <v>0</v>
      </c>
      <c r="F1102">
        <f>Specification!$C$23*9.81*SIN((E1102*PI()/180))</f>
        <v>0</v>
      </c>
      <c r="G1102" s="2">
        <f>IF(J1102=1,VLOOKUP(K1102,RPM!$E$2:$H$62,3,FALSE)-F1102-E1102-D1102,IF(J1102=2,VLOOKUP(K1102,RPM!$H$2:$K$62,3,FALSE)-F1102-E1102-D1102,IF(J1102=3,VLOOKUP(K1102,RPM!$K$2:$N$62,3,FALSE)-F1102-E1102-D1102)))</f>
        <v>849.76410158805106</v>
      </c>
      <c r="H1102" s="2">
        <f>IF(J1102=1,Specification!$I$14,IF(J1102=2,Specification!$I$15,IF(J1102=3,Specification!$I$16)))</f>
        <v>580.58318951778165</v>
      </c>
      <c r="I1102">
        <v>0</v>
      </c>
      <c r="J1102">
        <v>2</v>
      </c>
      <c r="K1102">
        <f>IF(J1102=1,VLOOKUP(B1102,RPM!$F$2:$H$62,3,TRUE),IF(J1102=2,VLOOKUP(B1102,RPM!$I$2:$K$62,3,TRUE),IF(J1102=3,VLOOKUP(B1102,RPM!$L$2:$N$62,3,TRUE))))</f>
        <v>3900</v>
      </c>
      <c r="L1102">
        <f t="shared" si="162"/>
        <v>100.90766318294764</v>
      </c>
      <c r="M1102">
        <f t="shared" si="163"/>
        <v>0</v>
      </c>
      <c r="N1102">
        <f>VLOOKUP(K1102,RPM!$A$2:$D$62,4,FALSE)</f>
        <v>18.822589743589745</v>
      </c>
      <c r="O1102">
        <f>VLOOKUP(K1102,RPM!$A$2:$D$62,3,FALSE)</f>
        <v>10.3</v>
      </c>
      <c r="P1102">
        <f t="shared" si="164"/>
        <v>14.036005171794873</v>
      </c>
      <c r="Q1102" cm="1">
        <f t="array" ref="Q1102">_xlfn.XLOOKUP(O1102,BSFC!$A$2:$A$24,_xlfn.XLOOKUP(K1102,BSFC!$B$2:$O$2,BSFC!$B$2:$O$24,,-1),,-1)</f>
        <v>360</v>
      </c>
      <c r="R1102">
        <f t="shared" si="165"/>
        <v>1.4036005171794874</v>
      </c>
      <c r="S1102">
        <f t="shared" si="167"/>
        <v>4.4651145132276878E-4</v>
      </c>
      <c r="T1102">
        <f t="shared" si="168"/>
        <v>0.16074412247619677</v>
      </c>
      <c r="U1102">
        <f t="shared" si="169"/>
        <v>142.32669346214163</v>
      </c>
    </row>
    <row r="1103" spans="1:21">
      <c r="A1103">
        <f t="shared" si="166"/>
        <v>1102</v>
      </c>
      <c r="B1103">
        <f t="shared" si="161"/>
        <v>8.7318932447276261</v>
      </c>
      <c r="C1103">
        <f>Specification!$G$29</f>
        <v>164.943378</v>
      </c>
      <c r="D1103">
        <f>0.5*Specification!$K$4*Track!B1103^2*Specification!$K$3*Specification!$K$2</f>
        <v>39.492106770519641</v>
      </c>
      <c r="E1103">
        <v>0</v>
      </c>
      <c r="F1103">
        <f>Specification!$C$23*9.81*SIN((E1103*PI()/180))</f>
        <v>0</v>
      </c>
      <c r="G1103" s="2">
        <f>IF(J1103=1,VLOOKUP(K1103,RPM!$E$2:$H$62,3,FALSE)-F1103-E1103-D1103,IF(J1103=2,VLOOKUP(K1103,RPM!$H$2:$K$62,3,FALSE)-F1103-E1103-D1103,IF(J1103=3,VLOOKUP(K1103,RPM!$K$2:$N$62,3,FALSE)-F1103-E1103-D1103)))</f>
        <v>849.76410158805106</v>
      </c>
      <c r="H1103" s="2">
        <f>IF(J1103=1,Specification!$I$14,IF(J1103=2,Specification!$I$15,IF(J1103=3,Specification!$I$16)))</f>
        <v>580.58318951778165</v>
      </c>
      <c r="I1103">
        <v>0</v>
      </c>
      <c r="J1103">
        <v>2</v>
      </c>
      <c r="K1103">
        <f>IF(J1103=1,VLOOKUP(B1103,RPM!$F$2:$H$62,3,TRUE),IF(J1103=2,VLOOKUP(B1103,RPM!$I$2:$K$62,3,TRUE),IF(J1103=3,VLOOKUP(B1103,RPM!$L$2:$N$62,3,TRUE))))</f>
        <v>3900</v>
      </c>
      <c r="L1103">
        <f t="shared" si="162"/>
        <v>101.02218588403585</v>
      </c>
      <c r="M1103">
        <f t="shared" si="163"/>
        <v>0</v>
      </c>
      <c r="N1103">
        <f>VLOOKUP(K1103,RPM!$A$2:$D$62,4,FALSE)</f>
        <v>18.822589743589745</v>
      </c>
      <c r="O1103">
        <f>VLOOKUP(K1103,RPM!$A$2:$D$62,3,FALSE)</f>
        <v>10.3</v>
      </c>
      <c r="P1103">
        <f t="shared" si="164"/>
        <v>14.036005171794873</v>
      </c>
      <c r="Q1103" cm="1">
        <f t="array" ref="Q1103">_xlfn.XLOOKUP(O1103,BSFC!$A$2:$A$24,_xlfn.XLOOKUP(K1103,BSFC!$B$2:$O$2,BSFC!$B$2:$O$24,,-1),,-1)</f>
        <v>360</v>
      </c>
      <c r="R1103">
        <f t="shared" si="165"/>
        <v>1.4036005171794874</v>
      </c>
      <c r="S1103">
        <f t="shared" si="167"/>
        <v>4.4651145132276878E-4</v>
      </c>
      <c r="T1103">
        <f t="shared" si="168"/>
        <v>0.16074412247619677</v>
      </c>
      <c r="U1103">
        <f t="shared" si="169"/>
        <v>142.48743758461782</v>
      </c>
    </row>
    <row r="1104" spans="1:21">
      <c r="A1104">
        <f t="shared" si="166"/>
        <v>1103</v>
      </c>
      <c r="B1104">
        <f t="shared" si="161"/>
        <v>8.7318932447276261</v>
      </c>
      <c r="C1104">
        <f>Specification!$G$29</f>
        <v>164.943378</v>
      </c>
      <c r="D1104">
        <f>0.5*Specification!$K$4*Track!B1104^2*Specification!$K$3*Specification!$K$2</f>
        <v>39.492106770519641</v>
      </c>
      <c r="E1104">
        <v>0</v>
      </c>
      <c r="F1104">
        <f>Specification!$C$23*9.81*SIN((E1104*PI()/180))</f>
        <v>0</v>
      </c>
      <c r="G1104" s="2">
        <f>IF(J1104=1,VLOOKUP(K1104,RPM!$E$2:$H$62,3,FALSE)-F1104-E1104-D1104,IF(J1104=2,VLOOKUP(K1104,RPM!$H$2:$K$62,3,FALSE)-F1104-E1104-D1104,IF(J1104=3,VLOOKUP(K1104,RPM!$K$2:$N$62,3,FALSE)-F1104-E1104-D1104)))</f>
        <v>849.76410158805106</v>
      </c>
      <c r="H1104" s="2">
        <f>IF(J1104=1,Specification!$I$14,IF(J1104=2,Specification!$I$15,IF(J1104=3,Specification!$I$16)))</f>
        <v>580.58318951778165</v>
      </c>
      <c r="I1104">
        <v>0</v>
      </c>
      <c r="J1104">
        <v>2</v>
      </c>
      <c r="K1104">
        <f>IF(J1104=1,VLOOKUP(B1104,RPM!$F$2:$H$62,3,TRUE),IF(J1104=2,VLOOKUP(B1104,RPM!$I$2:$K$62,3,TRUE),IF(J1104=3,VLOOKUP(B1104,RPM!$L$2:$N$62,3,TRUE))))</f>
        <v>3900</v>
      </c>
      <c r="L1104">
        <f t="shared" si="162"/>
        <v>101.13670858512405</v>
      </c>
      <c r="M1104">
        <f t="shared" si="163"/>
        <v>0</v>
      </c>
      <c r="N1104">
        <f>VLOOKUP(K1104,RPM!$A$2:$D$62,4,FALSE)</f>
        <v>18.822589743589745</v>
      </c>
      <c r="O1104">
        <f>VLOOKUP(K1104,RPM!$A$2:$D$62,3,FALSE)</f>
        <v>10.3</v>
      </c>
      <c r="P1104">
        <f t="shared" si="164"/>
        <v>14.036005171794873</v>
      </c>
      <c r="Q1104" cm="1">
        <f t="array" ref="Q1104">_xlfn.XLOOKUP(O1104,BSFC!$A$2:$A$24,_xlfn.XLOOKUP(K1104,BSFC!$B$2:$O$2,BSFC!$B$2:$O$24,,-1),,-1)</f>
        <v>360</v>
      </c>
      <c r="R1104">
        <f t="shared" si="165"/>
        <v>1.4036005171794874</v>
      </c>
      <c r="S1104">
        <f t="shared" si="167"/>
        <v>4.4651145132276878E-4</v>
      </c>
      <c r="T1104">
        <f t="shared" si="168"/>
        <v>0.16074412247619677</v>
      </c>
      <c r="U1104">
        <f t="shared" si="169"/>
        <v>142.64818170709401</v>
      </c>
    </row>
    <row r="1105" spans="1:21">
      <c r="A1105">
        <f t="shared" si="166"/>
        <v>1104</v>
      </c>
      <c r="B1105">
        <f t="shared" si="161"/>
        <v>8.7318932447276261</v>
      </c>
      <c r="C1105">
        <f>Specification!$G$29</f>
        <v>164.943378</v>
      </c>
      <c r="D1105">
        <f>0.5*Specification!$K$4*Track!B1105^2*Specification!$K$3*Specification!$K$2</f>
        <v>39.492106770519641</v>
      </c>
      <c r="E1105">
        <v>0</v>
      </c>
      <c r="F1105">
        <f>Specification!$C$23*9.81*SIN((E1105*PI()/180))</f>
        <v>0</v>
      </c>
      <c r="G1105" s="2">
        <f>IF(J1105=1,VLOOKUP(K1105,RPM!$E$2:$H$62,3,FALSE)-F1105-E1105-D1105,IF(J1105=2,VLOOKUP(K1105,RPM!$H$2:$K$62,3,FALSE)-F1105-E1105-D1105,IF(J1105=3,VLOOKUP(K1105,RPM!$K$2:$N$62,3,FALSE)-F1105-E1105-D1105)))</f>
        <v>849.76410158805106</v>
      </c>
      <c r="H1105" s="2">
        <f>IF(J1105=1,Specification!$I$14,IF(J1105=2,Specification!$I$15,IF(J1105=3,Specification!$I$16)))</f>
        <v>580.58318951778165</v>
      </c>
      <c r="I1105">
        <v>0</v>
      </c>
      <c r="J1105">
        <v>2</v>
      </c>
      <c r="K1105">
        <f>IF(J1105=1,VLOOKUP(B1105,RPM!$F$2:$H$62,3,TRUE),IF(J1105=2,VLOOKUP(B1105,RPM!$I$2:$K$62,3,TRUE),IF(J1105=3,VLOOKUP(B1105,RPM!$L$2:$N$62,3,TRUE))))</f>
        <v>3900</v>
      </c>
      <c r="L1105">
        <f t="shared" si="162"/>
        <v>101.25123128621226</v>
      </c>
      <c r="M1105">
        <f t="shared" si="163"/>
        <v>0</v>
      </c>
      <c r="N1105">
        <f>VLOOKUP(K1105,RPM!$A$2:$D$62,4,FALSE)</f>
        <v>18.822589743589745</v>
      </c>
      <c r="O1105">
        <f>VLOOKUP(K1105,RPM!$A$2:$D$62,3,FALSE)</f>
        <v>10.3</v>
      </c>
      <c r="P1105">
        <f t="shared" si="164"/>
        <v>14.036005171794873</v>
      </c>
      <c r="Q1105" cm="1">
        <f t="array" ref="Q1105">_xlfn.XLOOKUP(O1105,BSFC!$A$2:$A$24,_xlfn.XLOOKUP(K1105,BSFC!$B$2:$O$2,BSFC!$B$2:$O$24,,-1),,-1)</f>
        <v>360</v>
      </c>
      <c r="R1105">
        <f t="shared" si="165"/>
        <v>1.4036005171794874</v>
      </c>
      <c r="S1105">
        <f t="shared" si="167"/>
        <v>4.4651145132276878E-4</v>
      </c>
      <c r="T1105">
        <f t="shared" si="168"/>
        <v>0.16074412247619677</v>
      </c>
      <c r="U1105">
        <f t="shared" si="169"/>
        <v>142.8089258295702</v>
      </c>
    </row>
    <row r="1106" spans="1:21">
      <c r="A1106">
        <f t="shared" si="166"/>
        <v>1105</v>
      </c>
      <c r="B1106">
        <f t="shared" si="161"/>
        <v>8.7318932447276261</v>
      </c>
      <c r="C1106">
        <f>Specification!$G$29</f>
        <v>164.943378</v>
      </c>
      <c r="D1106">
        <f>0.5*Specification!$K$4*Track!B1106^2*Specification!$K$3*Specification!$K$2</f>
        <v>39.492106770519641</v>
      </c>
      <c r="E1106">
        <v>0</v>
      </c>
      <c r="F1106">
        <f>Specification!$C$23*9.81*SIN((E1106*PI()/180))</f>
        <v>0</v>
      </c>
      <c r="G1106" s="2">
        <f>IF(J1106=1,VLOOKUP(K1106,RPM!$E$2:$H$62,3,FALSE)-F1106-E1106-D1106,IF(J1106=2,VLOOKUP(K1106,RPM!$H$2:$K$62,3,FALSE)-F1106-E1106-D1106,IF(J1106=3,VLOOKUP(K1106,RPM!$K$2:$N$62,3,FALSE)-F1106-E1106-D1106)))</f>
        <v>849.76410158805106</v>
      </c>
      <c r="H1106" s="2">
        <f>IF(J1106=1,Specification!$I$14,IF(J1106=2,Specification!$I$15,IF(J1106=3,Specification!$I$16)))</f>
        <v>580.58318951778165</v>
      </c>
      <c r="I1106">
        <v>0</v>
      </c>
      <c r="J1106">
        <v>2</v>
      </c>
      <c r="K1106">
        <f>IF(J1106=1,VLOOKUP(B1106,RPM!$F$2:$H$62,3,TRUE),IF(J1106=2,VLOOKUP(B1106,RPM!$I$2:$K$62,3,TRUE),IF(J1106=3,VLOOKUP(B1106,RPM!$L$2:$N$62,3,TRUE))))</f>
        <v>3900</v>
      </c>
      <c r="L1106">
        <f t="shared" si="162"/>
        <v>101.36575398730047</v>
      </c>
      <c r="M1106">
        <f t="shared" si="163"/>
        <v>0</v>
      </c>
      <c r="N1106">
        <f>VLOOKUP(K1106,RPM!$A$2:$D$62,4,FALSE)</f>
        <v>18.822589743589745</v>
      </c>
      <c r="O1106">
        <f>VLOOKUP(K1106,RPM!$A$2:$D$62,3,FALSE)</f>
        <v>10.3</v>
      </c>
      <c r="P1106">
        <f t="shared" si="164"/>
        <v>14.036005171794873</v>
      </c>
      <c r="Q1106" cm="1">
        <f t="array" ref="Q1106">_xlfn.XLOOKUP(O1106,BSFC!$A$2:$A$24,_xlfn.XLOOKUP(K1106,BSFC!$B$2:$O$2,BSFC!$B$2:$O$24,,-1),,-1)</f>
        <v>360</v>
      </c>
      <c r="R1106">
        <f t="shared" si="165"/>
        <v>1.4036005171794874</v>
      </c>
      <c r="S1106">
        <f t="shared" si="167"/>
        <v>4.4651145132276878E-4</v>
      </c>
      <c r="T1106">
        <f t="shared" si="168"/>
        <v>0.16074412247619677</v>
      </c>
      <c r="U1106">
        <f t="shared" si="169"/>
        <v>142.96966995204639</v>
      </c>
    </row>
    <row r="1107" spans="1:21">
      <c r="A1107">
        <f t="shared" si="166"/>
        <v>1106</v>
      </c>
      <c r="B1107">
        <f t="shared" si="161"/>
        <v>8.7318932447276261</v>
      </c>
      <c r="C1107">
        <f>Specification!$G$29</f>
        <v>164.943378</v>
      </c>
      <c r="D1107">
        <f>0.5*Specification!$K$4*Track!B1107^2*Specification!$K$3*Specification!$K$2</f>
        <v>39.492106770519641</v>
      </c>
      <c r="E1107">
        <v>0</v>
      </c>
      <c r="F1107">
        <f>Specification!$C$23*9.81*SIN((E1107*PI()/180))</f>
        <v>0</v>
      </c>
      <c r="G1107" s="2">
        <f>IF(J1107=1,VLOOKUP(K1107,RPM!$E$2:$H$62,3,FALSE)-F1107-E1107-D1107,IF(J1107=2,VLOOKUP(K1107,RPM!$H$2:$K$62,3,FALSE)-F1107-E1107-D1107,IF(J1107=3,VLOOKUP(K1107,RPM!$K$2:$N$62,3,FALSE)-F1107-E1107-D1107)))</f>
        <v>849.76410158805106</v>
      </c>
      <c r="H1107" s="2">
        <f>IF(J1107=1,Specification!$I$14,IF(J1107=2,Specification!$I$15,IF(J1107=3,Specification!$I$16)))</f>
        <v>580.58318951778165</v>
      </c>
      <c r="I1107">
        <v>0</v>
      </c>
      <c r="J1107">
        <v>2</v>
      </c>
      <c r="K1107">
        <f>IF(J1107=1,VLOOKUP(B1107,RPM!$F$2:$H$62,3,TRUE),IF(J1107=2,VLOOKUP(B1107,RPM!$I$2:$K$62,3,TRUE),IF(J1107=3,VLOOKUP(B1107,RPM!$L$2:$N$62,3,TRUE))))</f>
        <v>3900</v>
      </c>
      <c r="L1107">
        <f t="shared" si="162"/>
        <v>101.48027668838867</v>
      </c>
      <c r="M1107">
        <f t="shared" si="163"/>
        <v>0</v>
      </c>
      <c r="N1107">
        <f>VLOOKUP(K1107,RPM!$A$2:$D$62,4,FALSE)</f>
        <v>18.822589743589745</v>
      </c>
      <c r="O1107">
        <f>VLOOKUP(K1107,RPM!$A$2:$D$62,3,FALSE)</f>
        <v>10.3</v>
      </c>
      <c r="P1107">
        <f t="shared" si="164"/>
        <v>14.036005171794873</v>
      </c>
      <c r="Q1107" cm="1">
        <f t="array" ref="Q1107">_xlfn.XLOOKUP(O1107,BSFC!$A$2:$A$24,_xlfn.XLOOKUP(K1107,BSFC!$B$2:$O$2,BSFC!$B$2:$O$24,,-1),,-1)</f>
        <v>360</v>
      </c>
      <c r="R1107">
        <f t="shared" si="165"/>
        <v>1.4036005171794874</v>
      </c>
      <c r="S1107">
        <f t="shared" si="167"/>
        <v>4.4651145132276878E-4</v>
      </c>
      <c r="T1107">
        <f t="shared" si="168"/>
        <v>0.16074412247619677</v>
      </c>
      <c r="U1107">
        <f t="shared" si="169"/>
        <v>143.13041407452258</v>
      </c>
    </row>
    <row r="1108" spans="1:21">
      <c r="A1108">
        <f t="shared" si="166"/>
        <v>1107</v>
      </c>
      <c r="B1108">
        <f t="shared" si="161"/>
        <v>8.7318932447276261</v>
      </c>
      <c r="C1108">
        <f>Specification!$G$29</f>
        <v>164.943378</v>
      </c>
      <c r="D1108">
        <f>0.5*Specification!$K$4*Track!B1108^2*Specification!$K$3*Specification!$K$2</f>
        <v>39.492106770519641</v>
      </c>
      <c r="E1108">
        <v>0</v>
      </c>
      <c r="F1108">
        <f>Specification!$C$23*9.81*SIN((E1108*PI()/180))</f>
        <v>0</v>
      </c>
      <c r="G1108" s="2">
        <f>IF(J1108=1,VLOOKUP(K1108,RPM!$E$2:$H$62,3,FALSE)-F1108-E1108-D1108,IF(J1108=2,VLOOKUP(K1108,RPM!$H$2:$K$62,3,FALSE)-F1108-E1108-D1108,IF(J1108=3,VLOOKUP(K1108,RPM!$K$2:$N$62,3,FALSE)-F1108-E1108-D1108)))</f>
        <v>849.76410158805106</v>
      </c>
      <c r="H1108" s="2">
        <f>IF(J1108=1,Specification!$I$14,IF(J1108=2,Specification!$I$15,IF(J1108=3,Specification!$I$16)))</f>
        <v>580.58318951778165</v>
      </c>
      <c r="I1108">
        <v>0</v>
      </c>
      <c r="J1108">
        <v>2</v>
      </c>
      <c r="K1108">
        <f>IF(J1108=1,VLOOKUP(B1108,RPM!$F$2:$H$62,3,TRUE),IF(J1108=2,VLOOKUP(B1108,RPM!$I$2:$K$62,3,TRUE),IF(J1108=3,VLOOKUP(B1108,RPM!$L$2:$N$62,3,TRUE))))</f>
        <v>3900</v>
      </c>
      <c r="L1108">
        <f t="shared" si="162"/>
        <v>101.59479938947688</v>
      </c>
      <c r="M1108">
        <f t="shared" si="163"/>
        <v>0</v>
      </c>
      <c r="N1108">
        <f>VLOOKUP(K1108,RPM!$A$2:$D$62,4,FALSE)</f>
        <v>18.822589743589745</v>
      </c>
      <c r="O1108">
        <f>VLOOKUP(K1108,RPM!$A$2:$D$62,3,FALSE)</f>
        <v>10.3</v>
      </c>
      <c r="P1108">
        <f t="shared" si="164"/>
        <v>14.036005171794873</v>
      </c>
      <c r="Q1108" cm="1">
        <f t="array" ref="Q1108">_xlfn.XLOOKUP(O1108,BSFC!$A$2:$A$24,_xlfn.XLOOKUP(K1108,BSFC!$B$2:$O$2,BSFC!$B$2:$O$24,,-1),,-1)</f>
        <v>360</v>
      </c>
      <c r="R1108">
        <f t="shared" si="165"/>
        <v>1.4036005171794874</v>
      </c>
      <c r="S1108">
        <f t="shared" si="167"/>
        <v>4.4651145132276878E-4</v>
      </c>
      <c r="T1108">
        <f t="shared" si="168"/>
        <v>0.16074412247619677</v>
      </c>
      <c r="U1108">
        <f t="shared" si="169"/>
        <v>143.29115819699877</v>
      </c>
    </row>
    <row r="1109" spans="1:21">
      <c r="A1109">
        <f t="shared" si="166"/>
        <v>1108</v>
      </c>
      <c r="B1109">
        <f t="shared" si="161"/>
        <v>8.7318932447276261</v>
      </c>
      <c r="C1109">
        <f>Specification!$G$29</f>
        <v>164.943378</v>
      </c>
      <c r="D1109">
        <f>0.5*Specification!$K$4*Track!B1109^2*Specification!$K$3*Specification!$K$2</f>
        <v>39.492106770519641</v>
      </c>
      <c r="E1109">
        <v>0</v>
      </c>
      <c r="F1109">
        <f>Specification!$C$23*9.81*SIN((E1109*PI()/180))</f>
        <v>0</v>
      </c>
      <c r="G1109" s="2">
        <f>IF(J1109=1,VLOOKUP(K1109,RPM!$E$2:$H$62,3,FALSE)-F1109-E1109-D1109,IF(J1109=2,VLOOKUP(K1109,RPM!$H$2:$K$62,3,FALSE)-F1109-E1109-D1109,IF(J1109=3,VLOOKUP(K1109,RPM!$K$2:$N$62,3,FALSE)-F1109-E1109-D1109)))</f>
        <v>849.76410158805106</v>
      </c>
      <c r="H1109" s="2">
        <f>IF(J1109=1,Specification!$I$14,IF(J1109=2,Specification!$I$15,IF(J1109=3,Specification!$I$16)))</f>
        <v>580.58318951778165</v>
      </c>
      <c r="I1109">
        <v>0</v>
      </c>
      <c r="J1109">
        <v>2</v>
      </c>
      <c r="K1109">
        <f>IF(J1109=1,VLOOKUP(B1109,RPM!$F$2:$H$62,3,TRUE),IF(J1109=2,VLOOKUP(B1109,RPM!$I$2:$K$62,3,TRUE),IF(J1109=3,VLOOKUP(B1109,RPM!$L$2:$N$62,3,TRUE))))</f>
        <v>3900</v>
      </c>
      <c r="L1109">
        <f t="shared" si="162"/>
        <v>101.70932209056508</v>
      </c>
      <c r="M1109">
        <f t="shared" si="163"/>
        <v>0</v>
      </c>
      <c r="N1109">
        <f>VLOOKUP(K1109,RPM!$A$2:$D$62,4,FALSE)</f>
        <v>18.822589743589745</v>
      </c>
      <c r="O1109">
        <f>VLOOKUP(K1109,RPM!$A$2:$D$62,3,FALSE)</f>
        <v>10.3</v>
      </c>
      <c r="P1109">
        <f t="shared" si="164"/>
        <v>14.036005171794873</v>
      </c>
      <c r="Q1109" cm="1">
        <f t="array" ref="Q1109">_xlfn.XLOOKUP(O1109,BSFC!$A$2:$A$24,_xlfn.XLOOKUP(K1109,BSFC!$B$2:$O$2,BSFC!$B$2:$O$24,,-1),,-1)</f>
        <v>360</v>
      </c>
      <c r="R1109">
        <f t="shared" si="165"/>
        <v>1.4036005171794874</v>
      </c>
      <c r="S1109">
        <f t="shared" si="167"/>
        <v>4.4651145132276878E-4</v>
      </c>
      <c r="T1109">
        <f t="shared" si="168"/>
        <v>0.16074412247619677</v>
      </c>
      <c r="U1109">
        <f t="shared" si="169"/>
        <v>143.45190231947495</v>
      </c>
    </row>
    <row r="1110" spans="1:21">
      <c r="A1110">
        <f t="shared" si="166"/>
        <v>1109</v>
      </c>
      <c r="B1110">
        <f t="shared" si="161"/>
        <v>8.7318932447276261</v>
      </c>
      <c r="C1110">
        <f>Specification!$G$29</f>
        <v>164.943378</v>
      </c>
      <c r="D1110">
        <f>0.5*Specification!$K$4*Track!B1110^2*Specification!$K$3*Specification!$K$2</f>
        <v>39.492106770519641</v>
      </c>
      <c r="E1110">
        <v>0</v>
      </c>
      <c r="F1110">
        <f>Specification!$C$23*9.81*SIN((E1110*PI()/180))</f>
        <v>0</v>
      </c>
      <c r="G1110" s="2">
        <f>IF(J1110=1,VLOOKUP(K1110,RPM!$E$2:$H$62,3,FALSE)-F1110-E1110-D1110,IF(J1110=2,VLOOKUP(K1110,RPM!$H$2:$K$62,3,FALSE)-F1110-E1110-D1110,IF(J1110=3,VLOOKUP(K1110,RPM!$K$2:$N$62,3,FALSE)-F1110-E1110-D1110)))</f>
        <v>849.76410158805106</v>
      </c>
      <c r="H1110" s="2">
        <f>IF(J1110=1,Specification!$I$14,IF(J1110=2,Specification!$I$15,IF(J1110=3,Specification!$I$16)))</f>
        <v>580.58318951778165</v>
      </c>
      <c r="I1110">
        <v>0</v>
      </c>
      <c r="J1110">
        <v>2</v>
      </c>
      <c r="K1110">
        <f>IF(J1110=1,VLOOKUP(B1110,RPM!$F$2:$H$62,3,TRUE),IF(J1110=2,VLOOKUP(B1110,RPM!$I$2:$K$62,3,TRUE),IF(J1110=3,VLOOKUP(B1110,RPM!$L$2:$N$62,3,TRUE))))</f>
        <v>3900</v>
      </c>
      <c r="L1110">
        <f t="shared" si="162"/>
        <v>101.82384479165329</v>
      </c>
      <c r="M1110">
        <f t="shared" si="163"/>
        <v>0</v>
      </c>
      <c r="N1110">
        <f>VLOOKUP(K1110,RPM!$A$2:$D$62,4,FALSE)</f>
        <v>18.822589743589745</v>
      </c>
      <c r="O1110">
        <f>VLOOKUP(K1110,RPM!$A$2:$D$62,3,FALSE)</f>
        <v>10.3</v>
      </c>
      <c r="P1110">
        <f t="shared" si="164"/>
        <v>14.036005171794873</v>
      </c>
      <c r="Q1110" cm="1">
        <f t="array" ref="Q1110">_xlfn.XLOOKUP(O1110,BSFC!$A$2:$A$24,_xlfn.XLOOKUP(K1110,BSFC!$B$2:$O$2,BSFC!$B$2:$O$24,,-1),,-1)</f>
        <v>360</v>
      </c>
      <c r="R1110">
        <f t="shared" si="165"/>
        <v>1.4036005171794874</v>
      </c>
      <c r="S1110">
        <f t="shared" si="167"/>
        <v>4.4651145132276878E-4</v>
      </c>
      <c r="T1110">
        <f t="shared" si="168"/>
        <v>0.16074412247619677</v>
      </c>
      <c r="U1110">
        <f t="shared" si="169"/>
        <v>143.61264644195114</v>
      </c>
    </row>
    <row r="1111" spans="1:21">
      <c r="A1111">
        <f t="shared" si="166"/>
        <v>1110</v>
      </c>
      <c r="B1111">
        <f t="shared" si="161"/>
        <v>8.7318932447276261</v>
      </c>
      <c r="C1111">
        <f>Specification!$G$29</f>
        <v>164.943378</v>
      </c>
      <c r="D1111">
        <f>0.5*Specification!$K$4*Track!B1111^2*Specification!$K$3*Specification!$K$2</f>
        <v>39.492106770519641</v>
      </c>
      <c r="E1111">
        <v>0</v>
      </c>
      <c r="F1111">
        <f>Specification!$C$23*9.81*SIN((E1111*PI()/180))</f>
        <v>0</v>
      </c>
      <c r="G1111" s="2">
        <f>IF(J1111=1,VLOOKUP(K1111,RPM!$E$2:$H$62,3,FALSE)-F1111-E1111-D1111,IF(J1111=2,VLOOKUP(K1111,RPM!$H$2:$K$62,3,FALSE)-F1111-E1111-D1111,IF(J1111=3,VLOOKUP(K1111,RPM!$K$2:$N$62,3,FALSE)-F1111-E1111-D1111)))</f>
        <v>849.76410158805106</v>
      </c>
      <c r="H1111" s="2">
        <f>IF(J1111=1,Specification!$I$14,IF(J1111=2,Specification!$I$15,IF(J1111=3,Specification!$I$16)))</f>
        <v>580.58318951778165</v>
      </c>
      <c r="I1111">
        <v>0</v>
      </c>
      <c r="J1111">
        <v>2</v>
      </c>
      <c r="K1111">
        <f>IF(J1111=1,VLOOKUP(B1111,RPM!$F$2:$H$62,3,TRUE),IF(J1111=2,VLOOKUP(B1111,RPM!$I$2:$K$62,3,TRUE),IF(J1111=3,VLOOKUP(B1111,RPM!$L$2:$N$62,3,TRUE))))</f>
        <v>3900</v>
      </c>
      <c r="L1111">
        <f t="shared" si="162"/>
        <v>101.93836749274149</v>
      </c>
      <c r="M1111">
        <f t="shared" si="163"/>
        <v>0</v>
      </c>
      <c r="N1111">
        <f>VLOOKUP(K1111,RPM!$A$2:$D$62,4,FALSE)</f>
        <v>18.822589743589745</v>
      </c>
      <c r="O1111">
        <f>VLOOKUP(K1111,RPM!$A$2:$D$62,3,FALSE)</f>
        <v>10.3</v>
      </c>
      <c r="P1111">
        <f t="shared" si="164"/>
        <v>14.036005171794873</v>
      </c>
      <c r="Q1111" cm="1">
        <f t="array" ref="Q1111">_xlfn.XLOOKUP(O1111,BSFC!$A$2:$A$24,_xlfn.XLOOKUP(K1111,BSFC!$B$2:$O$2,BSFC!$B$2:$O$24,,-1),,-1)</f>
        <v>360</v>
      </c>
      <c r="R1111">
        <f t="shared" si="165"/>
        <v>1.4036005171794874</v>
      </c>
      <c r="S1111">
        <f t="shared" si="167"/>
        <v>4.4651145132276878E-4</v>
      </c>
      <c r="T1111">
        <f t="shared" si="168"/>
        <v>0.16074412247619677</v>
      </c>
      <c r="U1111">
        <f t="shared" si="169"/>
        <v>143.77339056442733</v>
      </c>
    </row>
    <row r="1112" spans="1:21">
      <c r="A1112">
        <f t="shared" si="166"/>
        <v>1111</v>
      </c>
      <c r="B1112">
        <f t="shared" si="161"/>
        <v>8.7318932447276261</v>
      </c>
      <c r="C1112">
        <f>Specification!$G$29</f>
        <v>164.943378</v>
      </c>
      <c r="D1112">
        <f>0.5*Specification!$K$4*Track!B1112^2*Specification!$K$3*Specification!$K$2</f>
        <v>39.492106770519641</v>
      </c>
      <c r="E1112">
        <v>0</v>
      </c>
      <c r="F1112">
        <f>Specification!$C$23*9.81*SIN((E1112*PI()/180))</f>
        <v>0</v>
      </c>
      <c r="G1112" s="2">
        <f>IF(J1112=1,VLOOKUP(K1112,RPM!$E$2:$H$62,3,FALSE)-F1112-E1112-D1112,IF(J1112=2,VLOOKUP(K1112,RPM!$H$2:$K$62,3,FALSE)-F1112-E1112-D1112,IF(J1112=3,VLOOKUP(K1112,RPM!$K$2:$N$62,3,FALSE)-F1112-E1112-D1112)))</f>
        <v>849.76410158805106</v>
      </c>
      <c r="H1112" s="2">
        <f>IF(J1112=1,Specification!$I$14,IF(J1112=2,Specification!$I$15,IF(J1112=3,Specification!$I$16)))</f>
        <v>580.58318951778165</v>
      </c>
      <c r="I1112">
        <v>0</v>
      </c>
      <c r="J1112">
        <v>2</v>
      </c>
      <c r="K1112">
        <f>IF(J1112=1,VLOOKUP(B1112,RPM!$F$2:$H$62,3,TRUE),IF(J1112=2,VLOOKUP(B1112,RPM!$I$2:$K$62,3,TRUE),IF(J1112=3,VLOOKUP(B1112,RPM!$L$2:$N$62,3,TRUE))))</f>
        <v>3900</v>
      </c>
      <c r="L1112">
        <f t="shared" si="162"/>
        <v>102.0528901938297</v>
      </c>
      <c r="M1112">
        <f t="shared" si="163"/>
        <v>0</v>
      </c>
      <c r="N1112">
        <f>VLOOKUP(K1112,RPM!$A$2:$D$62,4,FALSE)</f>
        <v>18.822589743589745</v>
      </c>
      <c r="O1112">
        <f>VLOOKUP(K1112,RPM!$A$2:$D$62,3,FALSE)</f>
        <v>10.3</v>
      </c>
      <c r="P1112">
        <f t="shared" si="164"/>
        <v>14.036005171794873</v>
      </c>
      <c r="Q1112" cm="1">
        <f t="array" ref="Q1112">_xlfn.XLOOKUP(O1112,BSFC!$A$2:$A$24,_xlfn.XLOOKUP(K1112,BSFC!$B$2:$O$2,BSFC!$B$2:$O$24,,-1),,-1)</f>
        <v>360</v>
      </c>
      <c r="R1112">
        <f t="shared" si="165"/>
        <v>1.4036005171794874</v>
      </c>
      <c r="S1112">
        <f t="shared" si="167"/>
        <v>4.4651145132276878E-4</v>
      </c>
      <c r="T1112">
        <f t="shared" si="168"/>
        <v>0.16074412247619677</v>
      </c>
      <c r="U1112">
        <f t="shared" si="169"/>
        <v>143.93413468690352</v>
      </c>
    </row>
    <row r="1113" spans="1:21">
      <c r="A1113">
        <f t="shared" si="166"/>
        <v>1112</v>
      </c>
      <c r="B1113">
        <f t="shared" si="161"/>
        <v>8.7318932447276261</v>
      </c>
      <c r="C1113">
        <f>Specification!$G$29</f>
        <v>164.943378</v>
      </c>
      <c r="D1113">
        <f>0.5*Specification!$K$4*Track!B1113^2*Specification!$K$3*Specification!$K$2</f>
        <v>39.492106770519641</v>
      </c>
      <c r="E1113">
        <v>0</v>
      </c>
      <c r="F1113">
        <f>Specification!$C$23*9.81*SIN((E1113*PI()/180))</f>
        <v>0</v>
      </c>
      <c r="G1113" s="2">
        <f>IF(J1113=1,VLOOKUP(K1113,RPM!$E$2:$H$62,3,FALSE)-F1113-E1113-D1113,IF(J1113=2,VLOOKUP(K1113,RPM!$H$2:$K$62,3,FALSE)-F1113-E1113-D1113,IF(J1113=3,VLOOKUP(K1113,RPM!$K$2:$N$62,3,FALSE)-F1113-E1113-D1113)))</f>
        <v>849.76410158805106</v>
      </c>
      <c r="H1113" s="2">
        <f>IF(J1113=1,Specification!$I$14,IF(J1113=2,Specification!$I$15,IF(J1113=3,Specification!$I$16)))</f>
        <v>580.58318951778165</v>
      </c>
      <c r="I1113">
        <v>0</v>
      </c>
      <c r="J1113">
        <v>2</v>
      </c>
      <c r="K1113">
        <f>IF(J1113=1,VLOOKUP(B1113,RPM!$F$2:$H$62,3,TRUE),IF(J1113=2,VLOOKUP(B1113,RPM!$I$2:$K$62,3,TRUE),IF(J1113=3,VLOOKUP(B1113,RPM!$L$2:$N$62,3,TRUE))))</f>
        <v>3900</v>
      </c>
      <c r="L1113">
        <f t="shared" si="162"/>
        <v>102.1674128949179</v>
      </c>
      <c r="M1113">
        <f t="shared" si="163"/>
        <v>0</v>
      </c>
      <c r="N1113">
        <f>VLOOKUP(K1113,RPM!$A$2:$D$62,4,FALSE)</f>
        <v>18.822589743589745</v>
      </c>
      <c r="O1113">
        <f>VLOOKUP(K1113,RPM!$A$2:$D$62,3,FALSE)</f>
        <v>10.3</v>
      </c>
      <c r="P1113">
        <f t="shared" si="164"/>
        <v>14.036005171794873</v>
      </c>
      <c r="Q1113" cm="1">
        <f t="array" ref="Q1113">_xlfn.XLOOKUP(O1113,BSFC!$A$2:$A$24,_xlfn.XLOOKUP(K1113,BSFC!$B$2:$O$2,BSFC!$B$2:$O$24,,-1),,-1)</f>
        <v>360</v>
      </c>
      <c r="R1113">
        <f t="shared" si="165"/>
        <v>1.4036005171794874</v>
      </c>
      <c r="S1113">
        <f t="shared" si="167"/>
        <v>4.4651145132276878E-4</v>
      </c>
      <c r="T1113">
        <f t="shared" si="168"/>
        <v>0.16074412247619677</v>
      </c>
      <c r="U1113">
        <f t="shared" si="169"/>
        <v>144.09487880937971</v>
      </c>
    </row>
    <row r="1114" spans="1:21">
      <c r="A1114">
        <f t="shared" si="166"/>
        <v>1113</v>
      </c>
      <c r="B1114">
        <f t="shared" si="161"/>
        <v>8.7318932447276261</v>
      </c>
      <c r="C1114">
        <f>Specification!$G$29</f>
        <v>164.943378</v>
      </c>
      <c r="D1114">
        <f>0.5*Specification!$K$4*Track!B1114^2*Specification!$K$3*Specification!$K$2</f>
        <v>39.492106770519641</v>
      </c>
      <c r="E1114">
        <v>0</v>
      </c>
      <c r="F1114">
        <f>Specification!$C$23*9.81*SIN((E1114*PI()/180))</f>
        <v>0</v>
      </c>
      <c r="G1114" s="2">
        <f>IF(J1114=1,VLOOKUP(K1114,RPM!$E$2:$H$62,3,FALSE)-F1114-E1114-D1114,IF(J1114=2,VLOOKUP(K1114,RPM!$H$2:$K$62,3,FALSE)-F1114-E1114-D1114,IF(J1114=3,VLOOKUP(K1114,RPM!$K$2:$N$62,3,FALSE)-F1114-E1114-D1114)))</f>
        <v>849.76410158805106</v>
      </c>
      <c r="H1114" s="2">
        <f>IF(J1114=1,Specification!$I$14,IF(J1114=2,Specification!$I$15,IF(J1114=3,Specification!$I$16)))</f>
        <v>580.58318951778165</v>
      </c>
      <c r="I1114">
        <v>0</v>
      </c>
      <c r="J1114">
        <v>2</v>
      </c>
      <c r="K1114">
        <f>IF(J1114=1,VLOOKUP(B1114,RPM!$F$2:$H$62,3,TRUE),IF(J1114=2,VLOOKUP(B1114,RPM!$I$2:$K$62,3,TRUE),IF(J1114=3,VLOOKUP(B1114,RPM!$L$2:$N$62,3,TRUE))))</f>
        <v>3900</v>
      </c>
      <c r="L1114">
        <f t="shared" si="162"/>
        <v>102.28193559600611</v>
      </c>
      <c r="M1114">
        <f t="shared" si="163"/>
        <v>0</v>
      </c>
      <c r="N1114">
        <f>VLOOKUP(K1114,RPM!$A$2:$D$62,4,FALSE)</f>
        <v>18.822589743589745</v>
      </c>
      <c r="O1114">
        <f>VLOOKUP(K1114,RPM!$A$2:$D$62,3,FALSE)</f>
        <v>10.3</v>
      </c>
      <c r="P1114">
        <f t="shared" si="164"/>
        <v>14.036005171794873</v>
      </c>
      <c r="Q1114" cm="1">
        <f t="array" ref="Q1114">_xlfn.XLOOKUP(O1114,BSFC!$A$2:$A$24,_xlfn.XLOOKUP(K1114,BSFC!$B$2:$O$2,BSFC!$B$2:$O$24,,-1),,-1)</f>
        <v>360</v>
      </c>
      <c r="R1114">
        <f t="shared" si="165"/>
        <v>1.4036005171794874</v>
      </c>
      <c r="S1114">
        <f t="shared" si="167"/>
        <v>4.4651145132276878E-4</v>
      </c>
      <c r="T1114">
        <f t="shared" si="168"/>
        <v>0.16074412247619677</v>
      </c>
      <c r="U1114">
        <f t="shared" si="169"/>
        <v>144.2556229318559</v>
      </c>
    </row>
    <row r="1115" spans="1:21">
      <c r="A1115">
        <f t="shared" si="166"/>
        <v>1114</v>
      </c>
      <c r="B1115">
        <f t="shared" si="161"/>
        <v>8.7318932447276261</v>
      </c>
      <c r="C1115">
        <f>Specification!$G$29</f>
        <v>164.943378</v>
      </c>
      <c r="D1115">
        <f>0.5*Specification!$K$4*Track!B1115^2*Specification!$K$3*Specification!$K$2</f>
        <v>39.492106770519641</v>
      </c>
      <c r="E1115">
        <v>0</v>
      </c>
      <c r="F1115">
        <f>Specification!$C$23*9.81*SIN((E1115*PI()/180))</f>
        <v>0</v>
      </c>
      <c r="G1115" s="2">
        <f>IF(J1115=1,VLOOKUP(K1115,RPM!$E$2:$H$62,3,FALSE)-F1115-E1115-D1115,IF(J1115=2,VLOOKUP(K1115,RPM!$H$2:$K$62,3,FALSE)-F1115-E1115-D1115,IF(J1115=3,VLOOKUP(K1115,RPM!$K$2:$N$62,3,FALSE)-F1115-E1115-D1115)))</f>
        <v>849.76410158805106</v>
      </c>
      <c r="H1115" s="2">
        <f>IF(J1115=1,Specification!$I$14,IF(J1115=2,Specification!$I$15,IF(J1115=3,Specification!$I$16)))</f>
        <v>580.58318951778165</v>
      </c>
      <c r="I1115">
        <v>0</v>
      </c>
      <c r="J1115">
        <v>2</v>
      </c>
      <c r="K1115">
        <f>IF(J1115=1,VLOOKUP(B1115,RPM!$F$2:$H$62,3,TRUE),IF(J1115=2,VLOOKUP(B1115,RPM!$I$2:$K$62,3,TRUE),IF(J1115=3,VLOOKUP(B1115,RPM!$L$2:$N$62,3,TRUE))))</f>
        <v>3900</v>
      </c>
      <c r="L1115">
        <f t="shared" si="162"/>
        <v>102.39645829709431</v>
      </c>
      <c r="M1115">
        <f t="shared" si="163"/>
        <v>0</v>
      </c>
      <c r="N1115">
        <f>VLOOKUP(K1115,RPM!$A$2:$D$62,4,FALSE)</f>
        <v>18.822589743589745</v>
      </c>
      <c r="O1115">
        <f>VLOOKUP(K1115,RPM!$A$2:$D$62,3,FALSE)</f>
        <v>10.3</v>
      </c>
      <c r="P1115">
        <f t="shared" si="164"/>
        <v>14.036005171794873</v>
      </c>
      <c r="Q1115" cm="1">
        <f t="array" ref="Q1115">_xlfn.XLOOKUP(O1115,BSFC!$A$2:$A$24,_xlfn.XLOOKUP(K1115,BSFC!$B$2:$O$2,BSFC!$B$2:$O$24,,-1),,-1)</f>
        <v>360</v>
      </c>
      <c r="R1115">
        <f t="shared" si="165"/>
        <v>1.4036005171794874</v>
      </c>
      <c r="S1115">
        <f t="shared" si="167"/>
        <v>4.4651145132276878E-4</v>
      </c>
      <c r="T1115">
        <f t="shared" si="168"/>
        <v>0.16074412247619677</v>
      </c>
      <c r="U1115">
        <f t="shared" si="169"/>
        <v>144.41636705433208</v>
      </c>
    </row>
    <row r="1116" spans="1:21">
      <c r="A1116">
        <f t="shared" si="166"/>
        <v>1115</v>
      </c>
      <c r="B1116">
        <f t="shared" si="161"/>
        <v>8.7318932447276261</v>
      </c>
      <c r="C1116">
        <f>Specification!$G$29</f>
        <v>164.943378</v>
      </c>
      <c r="D1116">
        <f>0.5*Specification!$K$4*Track!B1116^2*Specification!$K$3*Specification!$K$2</f>
        <v>39.492106770519641</v>
      </c>
      <c r="E1116">
        <v>0</v>
      </c>
      <c r="F1116">
        <f>Specification!$C$23*9.81*SIN((E1116*PI()/180))</f>
        <v>0</v>
      </c>
      <c r="G1116" s="2">
        <f>IF(J1116=1,VLOOKUP(K1116,RPM!$E$2:$H$62,3,FALSE)-F1116-E1116-D1116,IF(J1116=2,VLOOKUP(K1116,RPM!$H$2:$K$62,3,FALSE)-F1116-E1116-D1116,IF(J1116=3,VLOOKUP(K1116,RPM!$K$2:$N$62,3,FALSE)-F1116-E1116-D1116)))</f>
        <v>849.76410158805106</v>
      </c>
      <c r="H1116" s="2">
        <f>IF(J1116=1,Specification!$I$14,IF(J1116=2,Specification!$I$15,IF(J1116=3,Specification!$I$16)))</f>
        <v>580.58318951778165</v>
      </c>
      <c r="I1116">
        <v>0</v>
      </c>
      <c r="J1116">
        <v>2</v>
      </c>
      <c r="K1116">
        <f>IF(J1116=1,VLOOKUP(B1116,RPM!$F$2:$H$62,3,TRUE),IF(J1116=2,VLOOKUP(B1116,RPM!$I$2:$K$62,3,TRUE),IF(J1116=3,VLOOKUP(B1116,RPM!$L$2:$N$62,3,TRUE))))</f>
        <v>3900</v>
      </c>
      <c r="L1116">
        <f t="shared" si="162"/>
        <v>102.51098099818252</v>
      </c>
      <c r="M1116">
        <f t="shared" si="163"/>
        <v>0</v>
      </c>
      <c r="N1116">
        <f>VLOOKUP(K1116,RPM!$A$2:$D$62,4,FALSE)</f>
        <v>18.822589743589745</v>
      </c>
      <c r="O1116">
        <f>VLOOKUP(K1116,RPM!$A$2:$D$62,3,FALSE)</f>
        <v>10.3</v>
      </c>
      <c r="P1116">
        <f t="shared" si="164"/>
        <v>14.036005171794873</v>
      </c>
      <c r="Q1116" cm="1">
        <f t="array" ref="Q1116">_xlfn.XLOOKUP(O1116,BSFC!$A$2:$A$24,_xlfn.XLOOKUP(K1116,BSFC!$B$2:$O$2,BSFC!$B$2:$O$24,,-1),,-1)</f>
        <v>360</v>
      </c>
      <c r="R1116">
        <f t="shared" si="165"/>
        <v>1.4036005171794874</v>
      </c>
      <c r="S1116">
        <f t="shared" si="167"/>
        <v>4.4651145132276878E-4</v>
      </c>
      <c r="T1116">
        <f t="shared" si="168"/>
        <v>0.16074412247619677</v>
      </c>
      <c r="U1116">
        <f t="shared" si="169"/>
        <v>144.57711117680827</v>
      </c>
    </row>
    <row r="1117" spans="1:21">
      <c r="A1117">
        <f t="shared" si="166"/>
        <v>1116</v>
      </c>
      <c r="B1117">
        <f t="shared" si="161"/>
        <v>8.7318932447276261</v>
      </c>
      <c r="C1117">
        <f>Specification!$G$29</f>
        <v>164.943378</v>
      </c>
      <c r="D1117">
        <f>0.5*Specification!$K$4*Track!B1117^2*Specification!$K$3*Specification!$K$2</f>
        <v>39.492106770519641</v>
      </c>
      <c r="E1117">
        <v>0</v>
      </c>
      <c r="F1117">
        <f>Specification!$C$23*9.81*SIN((E1117*PI()/180))</f>
        <v>0</v>
      </c>
      <c r="G1117" s="2">
        <f>IF(J1117=1,VLOOKUP(K1117,RPM!$E$2:$H$62,3,FALSE)-F1117-E1117-D1117,IF(J1117=2,VLOOKUP(K1117,RPM!$H$2:$K$62,3,FALSE)-F1117-E1117-D1117,IF(J1117=3,VLOOKUP(K1117,RPM!$K$2:$N$62,3,FALSE)-F1117-E1117-D1117)))</f>
        <v>849.76410158805106</v>
      </c>
      <c r="H1117" s="2">
        <f>IF(J1117=1,Specification!$I$14,IF(J1117=2,Specification!$I$15,IF(J1117=3,Specification!$I$16)))</f>
        <v>580.58318951778165</v>
      </c>
      <c r="I1117">
        <v>0</v>
      </c>
      <c r="J1117">
        <v>2</v>
      </c>
      <c r="K1117">
        <f>IF(J1117=1,VLOOKUP(B1117,RPM!$F$2:$H$62,3,TRUE),IF(J1117=2,VLOOKUP(B1117,RPM!$I$2:$K$62,3,TRUE),IF(J1117=3,VLOOKUP(B1117,RPM!$L$2:$N$62,3,TRUE))))</f>
        <v>3900</v>
      </c>
      <c r="L1117">
        <f t="shared" si="162"/>
        <v>102.62550369927072</v>
      </c>
      <c r="M1117">
        <f t="shared" si="163"/>
        <v>0</v>
      </c>
      <c r="N1117">
        <f>VLOOKUP(K1117,RPM!$A$2:$D$62,4,FALSE)</f>
        <v>18.822589743589745</v>
      </c>
      <c r="O1117">
        <f>VLOOKUP(K1117,RPM!$A$2:$D$62,3,FALSE)</f>
        <v>10.3</v>
      </c>
      <c r="P1117">
        <f t="shared" si="164"/>
        <v>14.036005171794873</v>
      </c>
      <c r="Q1117" cm="1">
        <f t="array" ref="Q1117">_xlfn.XLOOKUP(O1117,BSFC!$A$2:$A$24,_xlfn.XLOOKUP(K1117,BSFC!$B$2:$O$2,BSFC!$B$2:$O$24,,-1),,-1)</f>
        <v>360</v>
      </c>
      <c r="R1117">
        <f t="shared" si="165"/>
        <v>1.4036005171794874</v>
      </c>
      <c r="S1117">
        <f t="shared" si="167"/>
        <v>4.4651145132276878E-4</v>
      </c>
      <c r="T1117">
        <f t="shared" si="168"/>
        <v>0.16074412247619677</v>
      </c>
      <c r="U1117">
        <f t="shared" si="169"/>
        <v>144.73785529928446</v>
      </c>
    </row>
    <row r="1118" spans="1:21">
      <c r="A1118">
        <f t="shared" si="166"/>
        <v>1117</v>
      </c>
      <c r="B1118">
        <f t="shared" si="161"/>
        <v>8.7318932447276261</v>
      </c>
      <c r="C1118">
        <f>Specification!$G$29</f>
        <v>164.943378</v>
      </c>
      <c r="D1118">
        <f>0.5*Specification!$K$4*Track!B1118^2*Specification!$K$3*Specification!$K$2</f>
        <v>39.492106770519641</v>
      </c>
      <c r="E1118">
        <v>0</v>
      </c>
      <c r="F1118">
        <f>Specification!$C$23*9.81*SIN((E1118*PI()/180))</f>
        <v>0</v>
      </c>
      <c r="G1118" s="2">
        <f>IF(J1118=1,VLOOKUP(K1118,RPM!$E$2:$H$62,3,FALSE)-F1118-E1118-D1118,IF(J1118=2,VLOOKUP(K1118,RPM!$H$2:$K$62,3,FALSE)-F1118-E1118-D1118,IF(J1118=3,VLOOKUP(K1118,RPM!$K$2:$N$62,3,FALSE)-F1118-E1118-D1118)))</f>
        <v>849.76410158805106</v>
      </c>
      <c r="H1118" s="2">
        <f>IF(J1118=1,Specification!$I$14,IF(J1118=2,Specification!$I$15,IF(J1118=3,Specification!$I$16)))</f>
        <v>580.58318951778165</v>
      </c>
      <c r="I1118">
        <v>0</v>
      </c>
      <c r="J1118">
        <v>2</v>
      </c>
      <c r="K1118">
        <f>IF(J1118=1,VLOOKUP(B1118,RPM!$F$2:$H$62,3,TRUE),IF(J1118=2,VLOOKUP(B1118,RPM!$I$2:$K$62,3,TRUE),IF(J1118=3,VLOOKUP(B1118,RPM!$L$2:$N$62,3,TRUE))))</f>
        <v>3900</v>
      </c>
      <c r="L1118">
        <f t="shared" si="162"/>
        <v>102.74002640035893</v>
      </c>
      <c r="M1118">
        <f t="shared" si="163"/>
        <v>0</v>
      </c>
      <c r="N1118">
        <f>VLOOKUP(K1118,RPM!$A$2:$D$62,4,FALSE)</f>
        <v>18.822589743589745</v>
      </c>
      <c r="O1118">
        <f>VLOOKUP(K1118,RPM!$A$2:$D$62,3,FALSE)</f>
        <v>10.3</v>
      </c>
      <c r="P1118">
        <f t="shared" si="164"/>
        <v>14.036005171794873</v>
      </c>
      <c r="Q1118" cm="1">
        <f t="array" ref="Q1118">_xlfn.XLOOKUP(O1118,BSFC!$A$2:$A$24,_xlfn.XLOOKUP(K1118,BSFC!$B$2:$O$2,BSFC!$B$2:$O$24,,-1),,-1)</f>
        <v>360</v>
      </c>
      <c r="R1118">
        <f t="shared" si="165"/>
        <v>1.4036005171794874</v>
      </c>
      <c r="S1118">
        <f t="shared" si="167"/>
        <v>4.4651145132276878E-4</v>
      </c>
      <c r="T1118">
        <f t="shared" si="168"/>
        <v>0.16074412247619677</v>
      </c>
      <c r="U1118">
        <f t="shared" si="169"/>
        <v>144.89859942176065</v>
      </c>
    </row>
    <row r="1119" spans="1:21">
      <c r="A1119">
        <f t="shared" si="166"/>
        <v>1118</v>
      </c>
      <c r="B1119">
        <f t="shared" si="161"/>
        <v>8.7318932447276261</v>
      </c>
      <c r="C1119">
        <f>Specification!$G$29</f>
        <v>164.943378</v>
      </c>
      <c r="D1119">
        <f>0.5*Specification!$K$4*Track!B1119^2*Specification!$K$3*Specification!$K$2</f>
        <v>39.492106770519641</v>
      </c>
      <c r="E1119">
        <v>0</v>
      </c>
      <c r="F1119">
        <f>Specification!$C$23*9.81*SIN((E1119*PI()/180))</f>
        <v>0</v>
      </c>
      <c r="G1119" s="2">
        <f>IF(J1119=1,VLOOKUP(K1119,RPM!$E$2:$H$62,3,FALSE)-F1119-E1119-D1119,IF(J1119=2,VLOOKUP(K1119,RPM!$H$2:$K$62,3,FALSE)-F1119-E1119-D1119,IF(J1119=3,VLOOKUP(K1119,RPM!$K$2:$N$62,3,FALSE)-F1119-E1119-D1119)))</f>
        <v>849.76410158805106</v>
      </c>
      <c r="H1119" s="2">
        <f>IF(J1119=1,Specification!$I$14,IF(J1119=2,Specification!$I$15,IF(J1119=3,Specification!$I$16)))</f>
        <v>580.58318951778165</v>
      </c>
      <c r="I1119">
        <v>0</v>
      </c>
      <c r="J1119">
        <v>2</v>
      </c>
      <c r="K1119">
        <f>IF(J1119=1,VLOOKUP(B1119,RPM!$F$2:$H$62,3,TRUE),IF(J1119=2,VLOOKUP(B1119,RPM!$I$2:$K$62,3,TRUE),IF(J1119=3,VLOOKUP(B1119,RPM!$L$2:$N$62,3,TRUE))))</f>
        <v>3900</v>
      </c>
      <c r="L1119">
        <f t="shared" si="162"/>
        <v>102.85454910144713</v>
      </c>
      <c r="M1119">
        <f t="shared" si="163"/>
        <v>0</v>
      </c>
      <c r="N1119">
        <f>VLOOKUP(K1119,RPM!$A$2:$D$62,4,FALSE)</f>
        <v>18.822589743589745</v>
      </c>
      <c r="O1119">
        <f>VLOOKUP(K1119,RPM!$A$2:$D$62,3,FALSE)</f>
        <v>10.3</v>
      </c>
      <c r="P1119">
        <f t="shared" si="164"/>
        <v>14.036005171794873</v>
      </c>
      <c r="Q1119" cm="1">
        <f t="array" ref="Q1119">_xlfn.XLOOKUP(O1119,BSFC!$A$2:$A$24,_xlfn.XLOOKUP(K1119,BSFC!$B$2:$O$2,BSFC!$B$2:$O$24,,-1),,-1)</f>
        <v>360</v>
      </c>
      <c r="R1119">
        <f t="shared" si="165"/>
        <v>1.4036005171794874</v>
      </c>
      <c r="S1119">
        <f t="shared" si="167"/>
        <v>4.4651145132276878E-4</v>
      </c>
      <c r="T1119">
        <f t="shared" si="168"/>
        <v>0.16074412247619677</v>
      </c>
      <c r="U1119">
        <f t="shared" si="169"/>
        <v>145.05934354423684</v>
      </c>
    </row>
    <row r="1120" spans="1:21">
      <c r="A1120">
        <f t="shared" si="166"/>
        <v>1119</v>
      </c>
      <c r="B1120">
        <f t="shared" si="161"/>
        <v>8.7318932447276261</v>
      </c>
      <c r="C1120">
        <f>Specification!$G$29</f>
        <v>164.943378</v>
      </c>
      <c r="D1120">
        <f>0.5*Specification!$K$4*Track!B1120^2*Specification!$K$3*Specification!$K$2</f>
        <v>39.492106770519641</v>
      </c>
      <c r="E1120">
        <v>0</v>
      </c>
      <c r="F1120">
        <f>Specification!$C$23*9.81*SIN((E1120*PI()/180))</f>
        <v>0</v>
      </c>
      <c r="G1120" s="2">
        <f>IF(J1120=1,VLOOKUP(K1120,RPM!$E$2:$H$62,3,FALSE)-F1120-E1120-D1120,IF(J1120=2,VLOOKUP(K1120,RPM!$H$2:$K$62,3,FALSE)-F1120-E1120-D1120,IF(J1120=3,VLOOKUP(K1120,RPM!$K$2:$N$62,3,FALSE)-F1120-E1120-D1120)))</f>
        <v>849.76410158805106</v>
      </c>
      <c r="H1120" s="2">
        <f>IF(J1120=1,Specification!$I$14,IF(J1120=2,Specification!$I$15,IF(J1120=3,Specification!$I$16)))</f>
        <v>580.58318951778165</v>
      </c>
      <c r="I1120">
        <v>0</v>
      </c>
      <c r="J1120">
        <v>2</v>
      </c>
      <c r="K1120">
        <f>IF(J1120=1,VLOOKUP(B1120,RPM!$F$2:$H$62,3,TRUE),IF(J1120=2,VLOOKUP(B1120,RPM!$I$2:$K$62,3,TRUE),IF(J1120=3,VLOOKUP(B1120,RPM!$L$2:$N$62,3,TRUE))))</f>
        <v>3900</v>
      </c>
      <c r="L1120">
        <f t="shared" si="162"/>
        <v>102.96907180253534</v>
      </c>
      <c r="M1120">
        <f t="shared" si="163"/>
        <v>0</v>
      </c>
      <c r="N1120">
        <f>VLOOKUP(K1120,RPM!$A$2:$D$62,4,FALSE)</f>
        <v>18.822589743589745</v>
      </c>
      <c r="O1120">
        <f>VLOOKUP(K1120,RPM!$A$2:$D$62,3,FALSE)</f>
        <v>10.3</v>
      </c>
      <c r="P1120">
        <f t="shared" si="164"/>
        <v>14.036005171794873</v>
      </c>
      <c r="Q1120" cm="1">
        <f t="array" ref="Q1120">_xlfn.XLOOKUP(O1120,BSFC!$A$2:$A$24,_xlfn.XLOOKUP(K1120,BSFC!$B$2:$O$2,BSFC!$B$2:$O$24,,-1),,-1)</f>
        <v>360</v>
      </c>
      <c r="R1120">
        <f t="shared" si="165"/>
        <v>1.4036005171794874</v>
      </c>
      <c r="S1120">
        <f t="shared" si="167"/>
        <v>4.4651145132276878E-4</v>
      </c>
      <c r="T1120">
        <f t="shared" si="168"/>
        <v>0.16074412247619677</v>
      </c>
      <c r="U1120">
        <f t="shared" si="169"/>
        <v>145.22008766671303</v>
      </c>
    </row>
    <row r="1121" spans="1:21">
      <c r="A1121">
        <f t="shared" si="166"/>
        <v>1120</v>
      </c>
      <c r="B1121">
        <f t="shared" si="161"/>
        <v>8.7318932447276261</v>
      </c>
      <c r="C1121">
        <f>Specification!$G$29</f>
        <v>164.943378</v>
      </c>
      <c r="D1121">
        <f>0.5*Specification!$K$4*Track!B1121^2*Specification!$K$3*Specification!$K$2</f>
        <v>39.492106770519641</v>
      </c>
      <c r="E1121">
        <v>0</v>
      </c>
      <c r="F1121">
        <f>Specification!$C$23*9.81*SIN((E1121*PI()/180))</f>
        <v>0</v>
      </c>
      <c r="G1121" s="2">
        <f>IF(J1121=1,VLOOKUP(K1121,RPM!$E$2:$H$62,3,FALSE)-F1121-E1121-D1121,IF(J1121=2,VLOOKUP(K1121,RPM!$H$2:$K$62,3,FALSE)-F1121-E1121-D1121,IF(J1121=3,VLOOKUP(K1121,RPM!$K$2:$N$62,3,FALSE)-F1121-E1121-D1121)))</f>
        <v>849.76410158805106</v>
      </c>
      <c r="H1121" s="2">
        <f>IF(J1121=1,Specification!$I$14,IF(J1121=2,Specification!$I$15,IF(J1121=3,Specification!$I$16)))</f>
        <v>580.58318951778165</v>
      </c>
      <c r="I1121">
        <v>0</v>
      </c>
      <c r="J1121">
        <v>2</v>
      </c>
      <c r="K1121">
        <f>IF(J1121=1,VLOOKUP(B1121,RPM!$F$2:$H$62,3,TRUE),IF(J1121=2,VLOOKUP(B1121,RPM!$I$2:$K$62,3,TRUE),IF(J1121=3,VLOOKUP(B1121,RPM!$L$2:$N$62,3,TRUE))))</f>
        <v>3900</v>
      </c>
      <c r="L1121">
        <f t="shared" si="162"/>
        <v>103.08359450362354</v>
      </c>
      <c r="M1121">
        <f t="shared" si="163"/>
        <v>0</v>
      </c>
      <c r="N1121">
        <f>VLOOKUP(K1121,RPM!$A$2:$D$62,4,FALSE)</f>
        <v>18.822589743589745</v>
      </c>
      <c r="O1121">
        <f>VLOOKUP(K1121,RPM!$A$2:$D$62,3,FALSE)</f>
        <v>10.3</v>
      </c>
      <c r="P1121">
        <f t="shared" si="164"/>
        <v>14.036005171794873</v>
      </c>
      <c r="Q1121" cm="1">
        <f t="array" ref="Q1121">_xlfn.XLOOKUP(O1121,BSFC!$A$2:$A$24,_xlfn.XLOOKUP(K1121,BSFC!$B$2:$O$2,BSFC!$B$2:$O$24,,-1),,-1)</f>
        <v>360</v>
      </c>
      <c r="R1121">
        <f t="shared" si="165"/>
        <v>1.4036005171794874</v>
      </c>
      <c r="S1121">
        <f t="shared" si="167"/>
        <v>4.4651145132276878E-4</v>
      </c>
      <c r="T1121">
        <f t="shared" si="168"/>
        <v>0.16074412247619677</v>
      </c>
      <c r="U1121">
        <f t="shared" si="169"/>
        <v>145.38083178918922</v>
      </c>
    </row>
    <row r="1122" spans="1:21">
      <c r="A1122">
        <f t="shared" si="166"/>
        <v>1121</v>
      </c>
      <c r="B1122">
        <f t="shared" si="161"/>
        <v>8.7318932447276261</v>
      </c>
      <c r="C1122">
        <f>Specification!$G$29</f>
        <v>164.943378</v>
      </c>
      <c r="D1122">
        <f>0.5*Specification!$K$4*Track!B1122^2*Specification!$K$3*Specification!$K$2</f>
        <v>39.492106770519641</v>
      </c>
      <c r="E1122">
        <v>0</v>
      </c>
      <c r="F1122">
        <f>Specification!$C$23*9.81*SIN((E1122*PI()/180))</f>
        <v>0</v>
      </c>
      <c r="G1122" s="2">
        <f>IF(J1122=1,VLOOKUP(K1122,RPM!$E$2:$H$62,3,FALSE)-F1122-E1122-D1122,IF(J1122=2,VLOOKUP(K1122,RPM!$H$2:$K$62,3,FALSE)-F1122-E1122-D1122,IF(J1122=3,VLOOKUP(K1122,RPM!$K$2:$N$62,3,FALSE)-F1122-E1122-D1122)))</f>
        <v>849.76410158805106</v>
      </c>
      <c r="H1122" s="2">
        <f>IF(J1122=1,Specification!$I$14,IF(J1122=2,Specification!$I$15,IF(J1122=3,Specification!$I$16)))</f>
        <v>580.58318951778165</v>
      </c>
      <c r="I1122">
        <v>0</v>
      </c>
      <c r="J1122">
        <v>2</v>
      </c>
      <c r="K1122">
        <f>IF(J1122=1,VLOOKUP(B1122,RPM!$F$2:$H$62,3,TRUE),IF(J1122=2,VLOOKUP(B1122,RPM!$I$2:$K$62,3,TRUE),IF(J1122=3,VLOOKUP(B1122,RPM!$L$2:$N$62,3,TRUE))))</f>
        <v>3900</v>
      </c>
      <c r="L1122">
        <f t="shared" si="162"/>
        <v>103.19811720471175</v>
      </c>
      <c r="M1122">
        <f t="shared" si="163"/>
        <v>0</v>
      </c>
      <c r="N1122">
        <f>VLOOKUP(K1122,RPM!$A$2:$D$62,4,FALSE)</f>
        <v>18.822589743589745</v>
      </c>
      <c r="O1122">
        <f>VLOOKUP(K1122,RPM!$A$2:$D$62,3,FALSE)</f>
        <v>10.3</v>
      </c>
      <c r="P1122">
        <f t="shared" si="164"/>
        <v>14.036005171794873</v>
      </c>
      <c r="Q1122" cm="1">
        <f t="array" ref="Q1122">_xlfn.XLOOKUP(O1122,BSFC!$A$2:$A$24,_xlfn.XLOOKUP(K1122,BSFC!$B$2:$O$2,BSFC!$B$2:$O$24,,-1),,-1)</f>
        <v>360</v>
      </c>
      <c r="R1122">
        <f t="shared" si="165"/>
        <v>1.4036005171794874</v>
      </c>
      <c r="S1122">
        <f t="shared" si="167"/>
        <v>4.4651145132276878E-4</v>
      </c>
      <c r="T1122">
        <f t="shared" si="168"/>
        <v>0.16074412247619677</v>
      </c>
      <c r="U1122">
        <f t="shared" si="169"/>
        <v>145.5415759116654</v>
      </c>
    </row>
    <row r="1123" spans="1:21">
      <c r="A1123">
        <f t="shared" si="166"/>
        <v>1122</v>
      </c>
      <c r="B1123">
        <f t="shared" si="161"/>
        <v>8.7318932447276261</v>
      </c>
      <c r="C1123">
        <f>Specification!$G$29</f>
        <v>164.943378</v>
      </c>
      <c r="D1123">
        <f>0.5*Specification!$K$4*Track!B1123^2*Specification!$K$3*Specification!$K$2</f>
        <v>39.492106770519641</v>
      </c>
      <c r="E1123">
        <v>0</v>
      </c>
      <c r="F1123">
        <f>Specification!$C$23*9.81*SIN((E1123*PI()/180))</f>
        <v>0</v>
      </c>
      <c r="G1123" s="2">
        <f>IF(J1123=1,VLOOKUP(K1123,RPM!$E$2:$H$62,3,FALSE)-F1123-E1123-D1123,IF(J1123=2,VLOOKUP(K1123,RPM!$H$2:$K$62,3,FALSE)-F1123-E1123-D1123,IF(J1123=3,VLOOKUP(K1123,RPM!$K$2:$N$62,3,FALSE)-F1123-E1123-D1123)))</f>
        <v>849.76410158805106</v>
      </c>
      <c r="H1123" s="2">
        <f>IF(J1123=1,Specification!$I$14,IF(J1123=2,Specification!$I$15,IF(J1123=3,Specification!$I$16)))</f>
        <v>580.58318951778165</v>
      </c>
      <c r="I1123">
        <v>0</v>
      </c>
      <c r="J1123">
        <v>2</v>
      </c>
      <c r="K1123">
        <f>IF(J1123=1,VLOOKUP(B1123,RPM!$F$2:$H$62,3,TRUE),IF(J1123=2,VLOOKUP(B1123,RPM!$I$2:$K$62,3,TRUE),IF(J1123=3,VLOOKUP(B1123,RPM!$L$2:$N$62,3,TRUE))))</f>
        <v>3900</v>
      </c>
      <c r="L1123">
        <f t="shared" si="162"/>
        <v>103.31263990579995</v>
      </c>
      <c r="M1123">
        <f t="shared" si="163"/>
        <v>0</v>
      </c>
      <c r="N1123">
        <f>VLOOKUP(K1123,RPM!$A$2:$D$62,4,FALSE)</f>
        <v>18.822589743589745</v>
      </c>
      <c r="O1123">
        <f>VLOOKUP(K1123,RPM!$A$2:$D$62,3,FALSE)</f>
        <v>10.3</v>
      </c>
      <c r="P1123">
        <f t="shared" si="164"/>
        <v>14.036005171794873</v>
      </c>
      <c r="Q1123" cm="1">
        <f t="array" ref="Q1123">_xlfn.XLOOKUP(O1123,BSFC!$A$2:$A$24,_xlfn.XLOOKUP(K1123,BSFC!$B$2:$O$2,BSFC!$B$2:$O$24,,-1),,-1)</f>
        <v>360</v>
      </c>
      <c r="R1123">
        <f t="shared" si="165"/>
        <v>1.4036005171794874</v>
      </c>
      <c r="S1123">
        <f t="shared" si="167"/>
        <v>4.4651145132276878E-4</v>
      </c>
      <c r="T1123">
        <f t="shared" si="168"/>
        <v>0.16074412247619677</v>
      </c>
      <c r="U1123">
        <f t="shared" si="169"/>
        <v>145.70232003414159</v>
      </c>
    </row>
    <row r="1124" spans="1:21">
      <c r="A1124">
        <f t="shared" si="166"/>
        <v>1123</v>
      </c>
      <c r="B1124">
        <f t="shared" si="161"/>
        <v>8.7318932447276261</v>
      </c>
      <c r="C1124">
        <f>Specification!$G$29</f>
        <v>164.943378</v>
      </c>
      <c r="D1124">
        <f>0.5*Specification!$K$4*Track!B1124^2*Specification!$K$3*Specification!$K$2</f>
        <v>39.492106770519641</v>
      </c>
      <c r="E1124">
        <v>0</v>
      </c>
      <c r="F1124">
        <f>Specification!$C$23*9.81*SIN((E1124*PI()/180))</f>
        <v>0</v>
      </c>
      <c r="G1124" s="2">
        <f>IF(J1124=1,VLOOKUP(K1124,RPM!$E$2:$H$62,3,FALSE)-F1124-E1124-D1124,IF(J1124=2,VLOOKUP(K1124,RPM!$H$2:$K$62,3,FALSE)-F1124-E1124-D1124,IF(J1124=3,VLOOKUP(K1124,RPM!$K$2:$N$62,3,FALSE)-F1124-E1124-D1124)))</f>
        <v>849.76410158805106</v>
      </c>
      <c r="H1124" s="2">
        <f>IF(J1124=1,Specification!$I$14,IF(J1124=2,Specification!$I$15,IF(J1124=3,Specification!$I$16)))</f>
        <v>580.58318951778165</v>
      </c>
      <c r="I1124">
        <v>0</v>
      </c>
      <c r="J1124">
        <v>2</v>
      </c>
      <c r="K1124">
        <f>IF(J1124=1,VLOOKUP(B1124,RPM!$F$2:$H$62,3,TRUE),IF(J1124=2,VLOOKUP(B1124,RPM!$I$2:$K$62,3,TRUE),IF(J1124=3,VLOOKUP(B1124,RPM!$L$2:$N$62,3,TRUE))))</f>
        <v>3900</v>
      </c>
      <c r="L1124">
        <f t="shared" si="162"/>
        <v>103.42716260688816</v>
      </c>
      <c r="M1124">
        <f t="shared" si="163"/>
        <v>0</v>
      </c>
      <c r="N1124">
        <f>VLOOKUP(K1124,RPM!$A$2:$D$62,4,FALSE)</f>
        <v>18.822589743589745</v>
      </c>
      <c r="O1124">
        <f>VLOOKUP(K1124,RPM!$A$2:$D$62,3,FALSE)</f>
        <v>10.3</v>
      </c>
      <c r="P1124">
        <f t="shared" si="164"/>
        <v>14.036005171794873</v>
      </c>
      <c r="Q1124" cm="1">
        <f t="array" ref="Q1124">_xlfn.XLOOKUP(O1124,BSFC!$A$2:$A$24,_xlfn.XLOOKUP(K1124,BSFC!$B$2:$O$2,BSFC!$B$2:$O$24,,-1),,-1)</f>
        <v>360</v>
      </c>
      <c r="R1124">
        <f t="shared" si="165"/>
        <v>1.4036005171794874</v>
      </c>
      <c r="S1124">
        <f t="shared" si="167"/>
        <v>4.4651145132276878E-4</v>
      </c>
      <c r="T1124">
        <f t="shared" si="168"/>
        <v>0.16074412247619677</v>
      </c>
      <c r="U1124">
        <f t="shared" si="169"/>
        <v>145.86306415661778</v>
      </c>
    </row>
    <row r="1125" spans="1:21">
      <c r="A1125">
        <f t="shared" si="166"/>
        <v>1124</v>
      </c>
      <c r="B1125">
        <f t="shared" si="161"/>
        <v>8.7318932447276261</v>
      </c>
      <c r="C1125">
        <f>Specification!$G$29</f>
        <v>164.943378</v>
      </c>
      <c r="D1125">
        <f>0.5*Specification!$K$4*Track!B1125^2*Specification!$K$3*Specification!$K$2</f>
        <v>39.492106770519641</v>
      </c>
      <c r="E1125">
        <v>0</v>
      </c>
      <c r="F1125">
        <f>Specification!$C$23*9.81*SIN((E1125*PI()/180))</f>
        <v>0</v>
      </c>
      <c r="G1125" s="2">
        <f>IF(J1125=1,VLOOKUP(K1125,RPM!$E$2:$H$62,3,FALSE)-F1125-E1125-D1125,IF(J1125=2,VLOOKUP(K1125,RPM!$H$2:$K$62,3,FALSE)-F1125-E1125-D1125,IF(J1125=3,VLOOKUP(K1125,RPM!$K$2:$N$62,3,FALSE)-F1125-E1125-D1125)))</f>
        <v>849.76410158805106</v>
      </c>
      <c r="H1125" s="2">
        <f>IF(J1125=1,Specification!$I$14,IF(J1125=2,Specification!$I$15,IF(J1125=3,Specification!$I$16)))</f>
        <v>580.58318951778165</v>
      </c>
      <c r="I1125">
        <v>0</v>
      </c>
      <c r="J1125">
        <v>2</v>
      </c>
      <c r="K1125">
        <f>IF(J1125=1,VLOOKUP(B1125,RPM!$F$2:$H$62,3,TRUE),IF(J1125=2,VLOOKUP(B1125,RPM!$I$2:$K$62,3,TRUE),IF(J1125=3,VLOOKUP(B1125,RPM!$L$2:$N$62,3,TRUE))))</f>
        <v>3900</v>
      </c>
      <c r="L1125">
        <f t="shared" si="162"/>
        <v>103.54168530797637</v>
      </c>
      <c r="M1125">
        <f t="shared" si="163"/>
        <v>0</v>
      </c>
      <c r="N1125">
        <f>VLOOKUP(K1125,RPM!$A$2:$D$62,4,FALSE)</f>
        <v>18.822589743589745</v>
      </c>
      <c r="O1125">
        <f>VLOOKUP(K1125,RPM!$A$2:$D$62,3,FALSE)</f>
        <v>10.3</v>
      </c>
      <c r="P1125">
        <f t="shared" si="164"/>
        <v>14.036005171794873</v>
      </c>
      <c r="Q1125" cm="1">
        <f t="array" ref="Q1125">_xlfn.XLOOKUP(O1125,BSFC!$A$2:$A$24,_xlfn.XLOOKUP(K1125,BSFC!$B$2:$O$2,BSFC!$B$2:$O$24,,-1),,-1)</f>
        <v>360</v>
      </c>
      <c r="R1125">
        <f t="shared" si="165"/>
        <v>1.4036005171794874</v>
      </c>
      <c r="S1125">
        <f t="shared" si="167"/>
        <v>4.4651145132276878E-4</v>
      </c>
      <c r="T1125">
        <f t="shared" si="168"/>
        <v>0.16074412247619677</v>
      </c>
      <c r="U1125">
        <f t="shared" si="169"/>
        <v>146.02380827909397</v>
      </c>
    </row>
    <row r="1126" spans="1:21">
      <c r="A1126">
        <f t="shared" si="166"/>
        <v>1125</v>
      </c>
      <c r="B1126">
        <f t="shared" si="161"/>
        <v>8.7318932447276261</v>
      </c>
      <c r="C1126">
        <f>Specification!$G$29</f>
        <v>164.943378</v>
      </c>
      <c r="D1126">
        <f>0.5*Specification!$K$4*Track!B1126^2*Specification!$K$3*Specification!$K$2</f>
        <v>39.492106770519641</v>
      </c>
      <c r="E1126">
        <v>0</v>
      </c>
      <c r="F1126">
        <f>Specification!$C$23*9.81*SIN((E1126*PI()/180))</f>
        <v>0</v>
      </c>
      <c r="G1126" s="2">
        <f>IF(J1126=1,VLOOKUP(K1126,RPM!$E$2:$H$62,3,FALSE)-F1126-E1126-D1126,IF(J1126=2,VLOOKUP(K1126,RPM!$H$2:$K$62,3,FALSE)-F1126-E1126-D1126,IF(J1126=3,VLOOKUP(K1126,RPM!$K$2:$N$62,3,FALSE)-F1126-E1126-D1126)))</f>
        <v>849.76410158805106</v>
      </c>
      <c r="H1126" s="2">
        <f>IF(J1126=1,Specification!$I$14,IF(J1126=2,Specification!$I$15,IF(J1126=3,Specification!$I$16)))</f>
        <v>580.58318951778165</v>
      </c>
      <c r="I1126">
        <v>0</v>
      </c>
      <c r="J1126">
        <v>2</v>
      </c>
      <c r="K1126">
        <f>IF(J1126=1,VLOOKUP(B1126,RPM!$F$2:$H$62,3,TRUE),IF(J1126=2,VLOOKUP(B1126,RPM!$I$2:$K$62,3,TRUE),IF(J1126=3,VLOOKUP(B1126,RPM!$L$2:$N$62,3,TRUE))))</f>
        <v>3900</v>
      </c>
      <c r="L1126">
        <f t="shared" si="162"/>
        <v>103.65620800906457</v>
      </c>
      <c r="M1126">
        <f t="shared" si="163"/>
        <v>0</v>
      </c>
      <c r="N1126">
        <f>VLOOKUP(K1126,RPM!$A$2:$D$62,4,FALSE)</f>
        <v>18.822589743589745</v>
      </c>
      <c r="O1126">
        <f>VLOOKUP(K1126,RPM!$A$2:$D$62,3,FALSE)</f>
        <v>10.3</v>
      </c>
      <c r="P1126">
        <f t="shared" si="164"/>
        <v>14.036005171794873</v>
      </c>
      <c r="Q1126" cm="1">
        <f t="array" ref="Q1126">_xlfn.XLOOKUP(O1126,BSFC!$A$2:$A$24,_xlfn.XLOOKUP(K1126,BSFC!$B$2:$O$2,BSFC!$B$2:$O$24,,-1),,-1)</f>
        <v>360</v>
      </c>
      <c r="R1126">
        <f t="shared" si="165"/>
        <v>1.4036005171794874</v>
      </c>
      <c r="S1126">
        <f t="shared" si="167"/>
        <v>4.4651145132276878E-4</v>
      </c>
      <c r="T1126">
        <f t="shared" si="168"/>
        <v>0.16074412247619677</v>
      </c>
      <c r="U1126">
        <f t="shared" si="169"/>
        <v>146.18455240157016</v>
      </c>
    </row>
    <row r="1127" spans="1:21">
      <c r="A1127">
        <f t="shared" si="166"/>
        <v>1126</v>
      </c>
      <c r="B1127">
        <f t="shared" si="161"/>
        <v>8.7318932447276261</v>
      </c>
      <c r="C1127">
        <f>Specification!$G$29</f>
        <v>164.943378</v>
      </c>
      <c r="D1127">
        <f>0.5*Specification!$K$4*Track!B1127^2*Specification!$K$3*Specification!$K$2</f>
        <v>39.492106770519641</v>
      </c>
      <c r="E1127">
        <v>0</v>
      </c>
      <c r="F1127">
        <f>Specification!$C$23*9.81*SIN((E1127*PI()/180))</f>
        <v>0</v>
      </c>
      <c r="G1127" s="2">
        <f>IF(J1127=1,VLOOKUP(K1127,RPM!$E$2:$H$62,3,FALSE)-F1127-E1127-D1127,IF(J1127=2,VLOOKUP(K1127,RPM!$H$2:$K$62,3,FALSE)-F1127-E1127-D1127,IF(J1127=3,VLOOKUP(K1127,RPM!$K$2:$N$62,3,FALSE)-F1127-E1127-D1127)))</f>
        <v>849.76410158805106</v>
      </c>
      <c r="H1127" s="2">
        <f>IF(J1127=1,Specification!$I$14,IF(J1127=2,Specification!$I$15,IF(J1127=3,Specification!$I$16)))</f>
        <v>580.58318951778165</v>
      </c>
      <c r="I1127">
        <v>0</v>
      </c>
      <c r="J1127">
        <v>2</v>
      </c>
      <c r="K1127">
        <f>IF(J1127=1,VLOOKUP(B1127,RPM!$F$2:$H$62,3,TRUE),IF(J1127=2,VLOOKUP(B1127,RPM!$I$2:$K$62,3,TRUE),IF(J1127=3,VLOOKUP(B1127,RPM!$L$2:$N$62,3,TRUE))))</f>
        <v>3900</v>
      </c>
      <c r="L1127">
        <f t="shared" si="162"/>
        <v>103.77073071015278</v>
      </c>
      <c r="M1127">
        <f t="shared" si="163"/>
        <v>0</v>
      </c>
      <c r="N1127">
        <f>VLOOKUP(K1127,RPM!$A$2:$D$62,4,FALSE)</f>
        <v>18.822589743589745</v>
      </c>
      <c r="O1127">
        <f>VLOOKUP(K1127,RPM!$A$2:$D$62,3,FALSE)</f>
        <v>10.3</v>
      </c>
      <c r="P1127">
        <f t="shared" si="164"/>
        <v>14.036005171794873</v>
      </c>
      <c r="Q1127" cm="1">
        <f t="array" ref="Q1127">_xlfn.XLOOKUP(O1127,BSFC!$A$2:$A$24,_xlfn.XLOOKUP(K1127,BSFC!$B$2:$O$2,BSFC!$B$2:$O$24,,-1),,-1)</f>
        <v>360</v>
      </c>
      <c r="R1127">
        <f t="shared" si="165"/>
        <v>1.4036005171794874</v>
      </c>
      <c r="S1127">
        <f t="shared" si="167"/>
        <v>4.4651145132276878E-4</v>
      </c>
      <c r="T1127">
        <f t="shared" si="168"/>
        <v>0.16074412247619677</v>
      </c>
      <c r="U1127">
        <f t="shared" si="169"/>
        <v>146.34529652404635</v>
      </c>
    </row>
    <row r="1128" spans="1:21">
      <c r="A1128">
        <f t="shared" si="166"/>
        <v>1127</v>
      </c>
      <c r="B1128">
        <f t="shared" si="161"/>
        <v>8.7318932447276261</v>
      </c>
      <c r="C1128">
        <f>Specification!$G$29</f>
        <v>164.943378</v>
      </c>
      <c r="D1128">
        <f>0.5*Specification!$K$4*Track!B1128^2*Specification!$K$3*Specification!$K$2</f>
        <v>39.492106770519641</v>
      </c>
      <c r="E1128">
        <v>0</v>
      </c>
      <c r="F1128">
        <f>Specification!$C$23*9.81*SIN((E1128*PI()/180))</f>
        <v>0</v>
      </c>
      <c r="G1128" s="2">
        <f>IF(J1128=1,VLOOKUP(K1128,RPM!$E$2:$H$62,3,FALSE)-F1128-E1128-D1128,IF(J1128=2,VLOOKUP(K1128,RPM!$H$2:$K$62,3,FALSE)-F1128-E1128-D1128,IF(J1128=3,VLOOKUP(K1128,RPM!$K$2:$N$62,3,FALSE)-F1128-E1128-D1128)))</f>
        <v>849.76410158805106</v>
      </c>
      <c r="H1128" s="2">
        <f>IF(J1128=1,Specification!$I$14,IF(J1128=2,Specification!$I$15,IF(J1128=3,Specification!$I$16)))</f>
        <v>580.58318951778165</v>
      </c>
      <c r="I1128">
        <v>0</v>
      </c>
      <c r="J1128">
        <v>2</v>
      </c>
      <c r="K1128">
        <f>IF(J1128=1,VLOOKUP(B1128,RPM!$F$2:$H$62,3,TRUE),IF(J1128=2,VLOOKUP(B1128,RPM!$I$2:$K$62,3,TRUE),IF(J1128=3,VLOOKUP(B1128,RPM!$L$2:$N$62,3,TRUE))))</f>
        <v>3900</v>
      </c>
      <c r="L1128">
        <f t="shared" si="162"/>
        <v>103.88525341124098</v>
      </c>
      <c r="M1128">
        <f t="shared" si="163"/>
        <v>0</v>
      </c>
      <c r="N1128">
        <f>VLOOKUP(K1128,RPM!$A$2:$D$62,4,FALSE)</f>
        <v>18.822589743589745</v>
      </c>
      <c r="O1128">
        <f>VLOOKUP(K1128,RPM!$A$2:$D$62,3,FALSE)</f>
        <v>10.3</v>
      </c>
      <c r="P1128">
        <f t="shared" si="164"/>
        <v>14.036005171794873</v>
      </c>
      <c r="Q1128" cm="1">
        <f t="array" ref="Q1128">_xlfn.XLOOKUP(O1128,BSFC!$A$2:$A$24,_xlfn.XLOOKUP(K1128,BSFC!$B$2:$O$2,BSFC!$B$2:$O$24,,-1),,-1)</f>
        <v>360</v>
      </c>
      <c r="R1128">
        <f t="shared" si="165"/>
        <v>1.4036005171794874</v>
      </c>
      <c r="S1128">
        <f t="shared" si="167"/>
        <v>4.4651145132276878E-4</v>
      </c>
      <c r="T1128">
        <f t="shared" si="168"/>
        <v>0.16074412247619677</v>
      </c>
      <c r="U1128">
        <f t="shared" si="169"/>
        <v>146.50604064652254</v>
      </c>
    </row>
    <row r="1129" spans="1:21">
      <c r="A1129">
        <f t="shared" si="166"/>
        <v>1128</v>
      </c>
      <c r="B1129">
        <f t="shared" si="161"/>
        <v>8.7318932447276261</v>
      </c>
      <c r="C1129">
        <f>Specification!$G$29</f>
        <v>164.943378</v>
      </c>
      <c r="D1129">
        <f>0.5*Specification!$K$4*Track!B1129^2*Specification!$K$3*Specification!$K$2</f>
        <v>39.492106770519641</v>
      </c>
      <c r="E1129">
        <v>0</v>
      </c>
      <c r="F1129">
        <f>Specification!$C$23*9.81*SIN((E1129*PI()/180))</f>
        <v>0</v>
      </c>
      <c r="G1129" s="2">
        <f>IF(J1129=1,VLOOKUP(K1129,RPM!$E$2:$H$62,3,FALSE)-F1129-E1129-D1129,IF(J1129=2,VLOOKUP(K1129,RPM!$H$2:$K$62,3,FALSE)-F1129-E1129-D1129,IF(J1129=3,VLOOKUP(K1129,RPM!$K$2:$N$62,3,FALSE)-F1129-E1129-D1129)))</f>
        <v>849.76410158805106</v>
      </c>
      <c r="H1129" s="2">
        <f>IF(J1129=1,Specification!$I$14,IF(J1129=2,Specification!$I$15,IF(J1129=3,Specification!$I$16)))</f>
        <v>580.58318951778165</v>
      </c>
      <c r="I1129">
        <v>0</v>
      </c>
      <c r="J1129">
        <v>2</v>
      </c>
      <c r="K1129">
        <f>IF(J1129=1,VLOOKUP(B1129,RPM!$F$2:$H$62,3,TRUE),IF(J1129=2,VLOOKUP(B1129,RPM!$I$2:$K$62,3,TRUE),IF(J1129=3,VLOOKUP(B1129,RPM!$L$2:$N$62,3,TRUE))))</f>
        <v>3900</v>
      </c>
      <c r="L1129">
        <f t="shared" si="162"/>
        <v>103.99977611232919</v>
      </c>
      <c r="M1129">
        <f t="shared" si="163"/>
        <v>0</v>
      </c>
      <c r="N1129">
        <f>VLOOKUP(K1129,RPM!$A$2:$D$62,4,FALSE)</f>
        <v>18.822589743589745</v>
      </c>
      <c r="O1129">
        <f>VLOOKUP(K1129,RPM!$A$2:$D$62,3,FALSE)</f>
        <v>10.3</v>
      </c>
      <c r="P1129">
        <f t="shared" si="164"/>
        <v>14.036005171794873</v>
      </c>
      <c r="Q1129" cm="1">
        <f t="array" ref="Q1129">_xlfn.XLOOKUP(O1129,BSFC!$A$2:$A$24,_xlfn.XLOOKUP(K1129,BSFC!$B$2:$O$2,BSFC!$B$2:$O$24,,-1),,-1)</f>
        <v>360</v>
      </c>
      <c r="R1129">
        <f t="shared" si="165"/>
        <v>1.4036005171794874</v>
      </c>
      <c r="S1129">
        <f t="shared" si="167"/>
        <v>4.4651145132276878E-4</v>
      </c>
      <c r="T1129">
        <f t="shared" si="168"/>
        <v>0.16074412247619677</v>
      </c>
      <c r="U1129">
        <f t="shared" si="169"/>
        <v>146.66678476899872</v>
      </c>
    </row>
    <row r="1130" spans="1:21">
      <c r="A1130">
        <f t="shared" si="166"/>
        <v>1129</v>
      </c>
      <c r="B1130">
        <f t="shared" si="161"/>
        <v>8.7318932447276261</v>
      </c>
      <c r="C1130">
        <f>Specification!$G$29</f>
        <v>164.943378</v>
      </c>
      <c r="D1130">
        <f>0.5*Specification!$K$4*Track!B1130^2*Specification!$K$3*Specification!$K$2</f>
        <v>39.492106770519641</v>
      </c>
      <c r="E1130">
        <v>0</v>
      </c>
      <c r="F1130">
        <f>Specification!$C$23*9.81*SIN((E1130*PI()/180))</f>
        <v>0</v>
      </c>
      <c r="G1130" s="2">
        <f>IF(J1130=1,VLOOKUP(K1130,RPM!$E$2:$H$62,3,FALSE)-F1130-E1130-D1130,IF(J1130=2,VLOOKUP(K1130,RPM!$H$2:$K$62,3,FALSE)-F1130-E1130-D1130,IF(J1130=3,VLOOKUP(K1130,RPM!$K$2:$N$62,3,FALSE)-F1130-E1130-D1130)))</f>
        <v>849.76410158805106</v>
      </c>
      <c r="H1130" s="2">
        <f>IF(J1130=1,Specification!$I$14,IF(J1130=2,Specification!$I$15,IF(J1130=3,Specification!$I$16)))</f>
        <v>580.58318951778165</v>
      </c>
      <c r="I1130">
        <v>0</v>
      </c>
      <c r="J1130">
        <v>2</v>
      </c>
      <c r="K1130">
        <f>IF(J1130=1,VLOOKUP(B1130,RPM!$F$2:$H$62,3,TRUE),IF(J1130=2,VLOOKUP(B1130,RPM!$I$2:$K$62,3,TRUE),IF(J1130=3,VLOOKUP(B1130,RPM!$L$2:$N$62,3,TRUE))))</f>
        <v>3900</v>
      </c>
      <c r="L1130">
        <f t="shared" si="162"/>
        <v>104.11429881341739</v>
      </c>
      <c r="M1130">
        <f t="shared" si="163"/>
        <v>0</v>
      </c>
      <c r="N1130">
        <f>VLOOKUP(K1130,RPM!$A$2:$D$62,4,FALSE)</f>
        <v>18.822589743589745</v>
      </c>
      <c r="O1130">
        <f>VLOOKUP(K1130,RPM!$A$2:$D$62,3,FALSE)</f>
        <v>10.3</v>
      </c>
      <c r="P1130">
        <f t="shared" si="164"/>
        <v>14.036005171794873</v>
      </c>
      <c r="Q1130" cm="1">
        <f t="array" ref="Q1130">_xlfn.XLOOKUP(O1130,BSFC!$A$2:$A$24,_xlfn.XLOOKUP(K1130,BSFC!$B$2:$O$2,BSFC!$B$2:$O$24,,-1),,-1)</f>
        <v>360</v>
      </c>
      <c r="R1130">
        <f t="shared" si="165"/>
        <v>1.4036005171794874</v>
      </c>
      <c r="S1130">
        <f t="shared" si="167"/>
        <v>4.4651145132276878E-4</v>
      </c>
      <c r="T1130">
        <f t="shared" si="168"/>
        <v>0.16074412247619677</v>
      </c>
      <c r="U1130">
        <f t="shared" si="169"/>
        <v>146.82752889147491</v>
      </c>
    </row>
    <row r="1131" spans="1:21">
      <c r="A1131">
        <f t="shared" si="166"/>
        <v>1130</v>
      </c>
      <c r="B1131">
        <f t="shared" si="161"/>
        <v>8.7318932447276261</v>
      </c>
      <c r="C1131">
        <f>Specification!$G$29</f>
        <v>164.943378</v>
      </c>
      <c r="D1131">
        <f>0.5*Specification!$K$4*Track!B1131^2*Specification!$K$3*Specification!$K$2</f>
        <v>39.492106770519641</v>
      </c>
      <c r="E1131">
        <v>0</v>
      </c>
      <c r="F1131">
        <f>Specification!$C$23*9.81*SIN((E1131*PI()/180))</f>
        <v>0</v>
      </c>
      <c r="G1131" s="2">
        <f>IF(J1131=1,VLOOKUP(K1131,RPM!$E$2:$H$62,3,FALSE)-F1131-E1131-D1131,IF(J1131=2,VLOOKUP(K1131,RPM!$H$2:$K$62,3,FALSE)-F1131-E1131-D1131,IF(J1131=3,VLOOKUP(K1131,RPM!$K$2:$N$62,3,FALSE)-F1131-E1131-D1131)))</f>
        <v>849.76410158805106</v>
      </c>
      <c r="H1131" s="2">
        <f>IF(J1131=1,Specification!$I$14,IF(J1131=2,Specification!$I$15,IF(J1131=3,Specification!$I$16)))</f>
        <v>580.58318951778165</v>
      </c>
      <c r="I1131">
        <v>0</v>
      </c>
      <c r="J1131">
        <v>2</v>
      </c>
      <c r="K1131">
        <f>IF(J1131=1,VLOOKUP(B1131,RPM!$F$2:$H$62,3,TRUE),IF(J1131=2,VLOOKUP(B1131,RPM!$I$2:$K$62,3,TRUE),IF(J1131=3,VLOOKUP(B1131,RPM!$L$2:$N$62,3,TRUE))))</f>
        <v>3900</v>
      </c>
      <c r="L1131">
        <f t="shared" si="162"/>
        <v>104.2288215145056</v>
      </c>
      <c r="M1131">
        <f t="shared" si="163"/>
        <v>0</v>
      </c>
      <c r="N1131">
        <f>VLOOKUP(K1131,RPM!$A$2:$D$62,4,FALSE)</f>
        <v>18.822589743589745</v>
      </c>
      <c r="O1131">
        <f>VLOOKUP(K1131,RPM!$A$2:$D$62,3,FALSE)</f>
        <v>10.3</v>
      </c>
      <c r="P1131">
        <f t="shared" si="164"/>
        <v>14.036005171794873</v>
      </c>
      <c r="Q1131" cm="1">
        <f t="array" ref="Q1131">_xlfn.XLOOKUP(O1131,BSFC!$A$2:$A$24,_xlfn.XLOOKUP(K1131,BSFC!$B$2:$O$2,BSFC!$B$2:$O$24,,-1),,-1)</f>
        <v>360</v>
      </c>
      <c r="R1131">
        <f t="shared" si="165"/>
        <v>1.4036005171794874</v>
      </c>
      <c r="S1131">
        <f t="shared" si="167"/>
        <v>4.4651145132276878E-4</v>
      </c>
      <c r="T1131">
        <f t="shared" si="168"/>
        <v>0.16074412247619677</v>
      </c>
      <c r="U1131">
        <f t="shared" si="169"/>
        <v>146.9882730139511</v>
      </c>
    </row>
    <row r="1132" spans="1:21">
      <c r="A1132">
        <f t="shared" si="166"/>
        <v>1131</v>
      </c>
      <c r="B1132">
        <f t="shared" si="161"/>
        <v>8.7318932447276261</v>
      </c>
      <c r="C1132">
        <f>Specification!$G$29</f>
        <v>164.943378</v>
      </c>
      <c r="D1132">
        <f>0.5*Specification!$K$4*Track!B1132^2*Specification!$K$3*Specification!$K$2</f>
        <v>39.492106770519641</v>
      </c>
      <c r="E1132">
        <v>0</v>
      </c>
      <c r="F1132">
        <f>Specification!$C$23*9.81*SIN((E1132*PI()/180))</f>
        <v>0</v>
      </c>
      <c r="G1132" s="2">
        <f>IF(J1132=1,VLOOKUP(K1132,RPM!$E$2:$H$62,3,FALSE)-F1132-E1132-D1132,IF(J1132=2,VLOOKUP(K1132,RPM!$H$2:$K$62,3,FALSE)-F1132-E1132-D1132,IF(J1132=3,VLOOKUP(K1132,RPM!$K$2:$N$62,3,FALSE)-F1132-E1132-D1132)))</f>
        <v>849.76410158805106</v>
      </c>
      <c r="H1132" s="2">
        <f>IF(J1132=1,Specification!$I$14,IF(J1132=2,Specification!$I$15,IF(J1132=3,Specification!$I$16)))</f>
        <v>580.58318951778165</v>
      </c>
      <c r="I1132">
        <v>0</v>
      </c>
      <c r="J1132">
        <v>2</v>
      </c>
      <c r="K1132">
        <f>IF(J1132=1,VLOOKUP(B1132,RPM!$F$2:$H$62,3,TRUE),IF(J1132=2,VLOOKUP(B1132,RPM!$I$2:$K$62,3,TRUE),IF(J1132=3,VLOOKUP(B1132,RPM!$L$2:$N$62,3,TRUE))))</f>
        <v>3900</v>
      </c>
      <c r="L1132">
        <f t="shared" si="162"/>
        <v>104.3433442155938</v>
      </c>
      <c r="M1132">
        <f t="shared" si="163"/>
        <v>0</v>
      </c>
      <c r="N1132">
        <f>VLOOKUP(K1132,RPM!$A$2:$D$62,4,FALSE)</f>
        <v>18.822589743589745</v>
      </c>
      <c r="O1132">
        <f>VLOOKUP(K1132,RPM!$A$2:$D$62,3,FALSE)</f>
        <v>10.3</v>
      </c>
      <c r="P1132">
        <f t="shared" si="164"/>
        <v>14.036005171794873</v>
      </c>
      <c r="Q1132" cm="1">
        <f t="array" ref="Q1132">_xlfn.XLOOKUP(O1132,BSFC!$A$2:$A$24,_xlfn.XLOOKUP(K1132,BSFC!$B$2:$O$2,BSFC!$B$2:$O$24,,-1),,-1)</f>
        <v>360</v>
      </c>
      <c r="R1132">
        <f t="shared" si="165"/>
        <v>1.4036005171794874</v>
      </c>
      <c r="S1132">
        <f t="shared" si="167"/>
        <v>4.4651145132276878E-4</v>
      </c>
      <c r="T1132">
        <f t="shared" si="168"/>
        <v>0.16074412247619677</v>
      </c>
      <c r="U1132">
        <f t="shared" si="169"/>
        <v>147.14901713642729</v>
      </c>
    </row>
    <row r="1133" spans="1:21">
      <c r="A1133">
        <f t="shared" si="166"/>
        <v>1132</v>
      </c>
      <c r="B1133">
        <f t="shared" si="161"/>
        <v>8.7318932447276261</v>
      </c>
      <c r="C1133">
        <f>Specification!$G$29</f>
        <v>164.943378</v>
      </c>
      <c r="D1133">
        <f>0.5*Specification!$K$4*Track!B1133^2*Specification!$K$3*Specification!$K$2</f>
        <v>39.492106770519641</v>
      </c>
      <c r="E1133">
        <v>0</v>
      </c>
      <c r="F1133">
        <f>Specification!$C$23*9.81*SIN((E1133*PI()/180))</f>
        <v>0</v>
      </c>
      <c r="G1133" s="2">
        <f>IF(J1133=1,VLOOKUP(K1133,RPM!$E$2:$H$62,3,FALSE)-F1133-E1133-D1133,IF(J1133=2,VLOOKUP(K1133,RPM!$H$2:$K$62,3,FALSE)-F1133-E1133-D1133,IF(J1133=3,VLOOKUP(K1133,RPM!$K$2:$N$62,3,FALSE)-F1133-E1133-D1133)))</f>
        <v>849.76410158805106</v>
      </c>
      <c r="H1133" s="2">
        <f>IF(J1133=1,Specification!$I$14,IF(J1133=2,Specification!$I$15,IF(J1133=3,Specification!$I$16)))</f>
        <v>580.58318951778165</v>
      </c>
      <c r="I1133">
        <v>0</v>
      </c>
      <c r="J1133">
        <v>2</v>
      </c>
      <c r="K1133">
        <f>IF(J1133=1,VLOOKUP(B1133,RPM!$F$2:$H$62,3,TRUE),IF(J1133=2,VLOOKUP(B1133,RPM!$I$2:$K$62,3,TRUE),IF(J1133=3,VLOOKUP(B1133,RPM!$L$2:$N$62,3,TRUE))))</f>
        <v>3900</v>
      </c>
      <c r="L1133">
        <f t="shared" si="162"/>
        <v>104.45786691668201</v>
      </c>
      <c r="M1133">
        <f t="shared" si="163"/>
        <v>0</v>
      </c>
      <c r="N1133">
        <f>VLOOKUP(K1133,RPM!$A$2:$D$62,4,FALSE)</f>
        <v>18.822589743589745</v>
      </c>
      <c r="O1133">
        <f>VLOOKUP(K1133,RPM!$A$2:$D$62,3,FALSE)</f>
        <v>10.3</v>
      </c>
      <c r="P1133">
        <f t="shared" si="164"/>
        <v>14.036005171794873</v>
      </c>
      <c r="Q1133" cm="1">
        <f t="array" ref="Q1133">_xlfn.XLOOKUP(O1133,BSFC!$A$2:$A$24,_xlfn.XLOOKUP(K1133,BSFC!$B$2:$O$2,BSFC!$B$2:$O$24,,-1),,-1)</f>
        <v>360</v>
      </c>
      <c r="R1133">
        <f t="shared" si="165"/>
        <v>1.4036005171794874</v>
      </c>
      <c r="S1133">
        <f t="shared" si="167"/>
        <v>4.4651145132276878E-4</v>
      </c>
      <c r="T1133">
        <f t="shared" si="168"/>
        <v>0.16074412247619677</v>
      </c>
      <c r="U1133">
        <f t="shared" si="169"/>
        <v>147.30976125890348</v>
      </c>
    </row>
    <row r="1134" spans="1:21">
      <c r="A1134">
        <f t="shared" si="166"/>
        <v>1133</v>
      </c>
      <c r="B1134">
        <f t="shared" si="161"/>
        <v>8.7318932447276261</v>
      </c>
      <c r="C1134">
        <f>Specification!$G$29</f>
        <v>164.943378</v>
      </c>
      <c r="D1134">
        <f>0.5*Specification!$K$4*Track!B1134^2*Specification!$K$3*Specification!$K$2</f>
        <v>39.492106770519641</v>
      </c>
      <c r="E1134">
        <v>0</v>
      </c>
      <c r="F1134">
        <f>Specification!$C$23*9.81*SIN((E1134*PI()/180))</f>
        <v>0</v>
      </c>
      <c r="G1134" s="2">
        <f>IF(J1134=1,VLOOKUP(K1134,RPM!$E$2:$H$62,3,FALSE)-F1134-E1134-D1134,IF(J1134=2,VLOOKUP(K1134,RPM!$H$2:$K$62,3,FALSE)-F1134-E1134-D1134,IF(J1134=3,VLOOKUP(K1134,RPM!$K$2:$N$62,3,FALSE)-F1134-E1134-D1134)))</f>
        <v>849.76410158805106</v>
      </c>
      <c r="H1134" s="2">
        <f>IF(J1134=1,Specification!$I$14,IF(J1134=2,Specification!$I$15,IF(J1134=3,Specification!$I$16)))</f>
        <v>580.58318951778165</v>
      </c>
      <c r="I1134">
        <v>0</v>
      </c>
      <c r="J1134">
        <v>2</v>
      </c>
      <c r="K1134">
        <f>IF(J1134=1,VLOOKUP(B1134,RPM!$F$2:$H$62,3,TRUE),IF(J1134=2,VLOOKUP(B1134,RPM!$I$2:$K$62,3,TRUE),IF(J1134=3,VLOOKUP(B1134,RPM!$L$2:$N$62,3,TRUE))))</f>
        <v>3900</v>
      </c>
      <c r="L1134">
        <f t="shared" si="162"/>
        <v>104.57238961777021</v>
      </c>
      <c r="M1134">
        <f t="shared" si="163"/>
        <v>0</v>
      </c>
      <c r="N1134">
        <f>VLOOKUP(K1134,RPM!$A$2:$D$62,4,FALSE)</f>
        <v>18.822589743589745</v>
      </c>
      <c r="O1134">
        <f>VLOOKUP(K1134,RPM!$A$2:$D$62,3,FALSE)</f>
        <v>10.3</v>
      </c>
      <c r="P1134">
        <f t="shared" si="164"/>
        <v>14.036005171794873</v>
      </c>
      <c r="Q1134" cm="1">
        <f t="array" ref="Q1134">_xlfn.XLOOKUP(O1134,BSFC!$A$2:$A$24,_xlfn.XLOOKUP(K1134,BSFC!$B$2:$O$2,BSFC!$B$2:$O$24,,-1),,-1)</f>
        <v>360</v>
      </c>
      <c r="R1134">
        <f t="shared" si="165"/>
        <v>1.4036005171794874</v>
      </c>
      <c r="S1134">
        <f t="shared" si="167"/>
        <v>4.4651145132276878E-4</v>
      </c>
      <c r="T1134">
        <f t="shared" si="168"/>
        <v>0.16074412247619677</v>
      </c>
      <c r="U1134">
        <f t="shared" si="169"/>
        <v>147.47050538137967</v>
      </c>
    </row>
    <row r="1135" spans="1:21">
      <c r="A1135">
        <f t="shared" si="166"/>
        <v>1134</v>
      </c>
      <c r="B1135">
        <f t="shared" si="161"/>
        <v>8.7318932447276261</v>
      </c>
      <c r="C1135">
        <f>Specification!$G$29</f>
        <v>164.943378</v>
      </c>
      <c r="D1135">
        <f>0.5*Specification!$K$4*Track!B1135^2*Specification!$K$3*Specification!$K$2</f>
        <v>39.492106770519641</v>
      </c>
      <c r="E1135">
        <v>0</v>
      </c>
      <c r="F1135">
        <f>Specification!$C$23*9.81*SIN((E1135*PI()/180))</f>
        <v>0</v>
      </c>
      <c r="G1135" s="2">
        <f>IF(J1135=1,VLOOKUP(K1135,RPM!$E$2:$H$62,3,FALSE)-F1135-E1135-D1135,IF(J1135=2,VLOOKUP(K1135,RPM!$H$2:$K$62,3,FALSE)-F1135-E1135-D1135,IF(J1135=3,VLOOKUP(K1135,RPM!$K$2:$N$62,3,FALSE)-F1135-E1135-D1135)))</f>
        <v>849.76410158805106</v>
      </c>
      <c r="H1135" s="2">
        <f>IF(J1135=1,Specification!$I$14,IF(J1135=2,Specification!$I$15,IF(J1135=3,Specification!$I$16)))</f>
        <v>580.58318951778165</v>
      </c>
      <c r="I1135">
        <v>0</v>
      </c>
      <c r="J1135">
        <v>2</v>
      </c>
      <c r="K1135">
        <f>IF(J1135=1,VLOOKUP(B1135,RPM!$F$2:$H$62,3,TRUE),IF(J1135=2,VLOOKUP(B1135,RPM!$I$2:$K$62,3,TRUE),IF(J1135=3,VLOOKUP(B1135,RPM!$L$2:$N$62,3,TRUE))))</f>
        <v>3900</v>
      </c>
      <c r="L1135">
        <f t="shared" si="162"/>
        <v>104.68691231885842</v>
      </c>
      <c r="M1135">
        <f t="shared" si="163"/>
        <v>0</v>
      </c>
      <c r="N1135">
        <f>VLOOKUP(K1135,RPM!$A$2:$D$62,4,FALSE)</f>
        <v>18.822589743589745</v>
      </c>
      <c r="O1135">
        <f>VLOOKUP(K1135,RPM!$A$2:$D$62,3,FALSE)</f>
        <v>10.3</v>
      </c>
      <c r="P1135">
        <f t="shared" si="164"/>
        <v>14.036005171794873</v>
      </c>
      <c r="Q1135" cm="1">
        <f t="array" ref="Q1135">_xlfn.XLOOKUP(O1135,BSFC!$A$2:$A$24,_xlfn.XLOOKUP(K1135,BSFC!$B$2:$O$2,BSFC!$B$2:$O$24,,-1),,-1)</f>
        <v>360</v>
      </c>
      <c r="R1135">
        <f t="shared" si="165"/>
        <v>1.4036005171794874</v>
      </c>
      <c r="S1135">
        <f t="shared" si="167"/>
        <v>4.4651145132276878E-4</v>
      </c>
      <c r="T1135">
        <f t="shared" si="168"/>
        <v>0.16074412247619677</v>
      </c>
      <c r="U1135">
        <f t="shared" si="169"/>
        <v>147.63124950385586</v>
      </c>
    </row>
    <row r="1136" spans="1:21">
      <c r="A1136">
        <f t="shared" si="166"/>
        <v>1135</v>
      </c>
      <c r="B1136">
        <f t="shared" si="161"/>
        <v>8.7318932447276261</v>
      </c>
      <c r="C1136">
        <f>Specification!$G$29</f>
        <v>164.943378</v>
      </c>
      <c r="D1136">
        <f>0.5*Specification!$K$4*Track!B1136^2*Specification!$K$3*Specification!$K$2</f>
        <v>39.492106770519641</v>
      </c>
      <c r="E1136">
        <v>0</v>
      </c>
      <c r="F1136">
        <f>Specification!$C$23*9.81*SIN((E1136*PI()/180))</f>
        <v>0</v>
      </c>
      <c r="G1136" s="2">
        <f>IF(J1136=1,VLOOKUP(K1136,RPM!$E$2:$H$62,3,FALSE)-F1136-E1136-D1136,IF(J1136=2,VLOOKUP(K1136,RPM!$H$2:$K$62,3,FALSE)-F1136-E1136-D1136,IF(J1136=3,VLOOKUP(K1136,RPM!$K$2:$N$62,3,FALSE)-F1136-E1136-D1136)))</f>
        <v>849.76410158805106</v>
      </c>
      <c r="H1136" s="2">
        <f>IF(J1136=1,Specification!$I$14,IF(J1136=2,Specification!$I$15,IF(J1136=3,Specification!$I$16)))</f>
        <v>580.58318951778165</v>
      </c>
      <c r="I1136">
        <v>0</v>
      </c>
      <c r="J1136">
        <v>2</v>
      </c>
      <c r="K1136">
        <f>IF(J1136=1,VLOOKUP(B1136,RPM!$F$2:$H$62,3,TRUE),IF(J1136=2,VLOOKUP(B1136,RPM!$I$2:$K$62,3,TRUE),IF(J1136=3,VLOOKUP(B1136,RPM!$L$2:$N$62,3,TRUE))))</f>
        <v>3900</v>
      </c>
      <c r="L1136">
        <f t="shared" si="162"/>
        <v>104.80143501994662</v>
      </c>
      <c r="M1136">
        <f t="shared" si="163"/>
        <v>0</v>
      </c>
      <c r="N1136">
        <f>VLOOKUP(K1136,RPM!$A$2:$D$62,4,FALSE)</f>
        <v>18.822589743589745</v>
      </c>
      <c r="O1136">
        <f>VLOOKUP(K1136,RPM!$A$2:$D$62,3,FALSE)</f>
        <v>10.3</v>
      </c>
      <c r="P1136">
        <f t="shared" si="164"/>
        <v>14.036005171794873</v>
      </c>
      <c r="Q1136" cm="1">
        <f t="array" ref="Q1136">_xlfn.XLOOKUP(O1136,BSFC!$A$2:$A$24,_xlfn.XLOOKUP(K1136,BSFC!$B$2:$O$2,BSFC!$B$2:$O$24,,-1),,-1)</f>
        <v>360</v>
      </c>
      <c r="R1136">
        <f t="shared" si="165"/>
        <v>1.4036005171794874</v>
      </c>
      <c r="S1136">
        <f t="shared" si="167"/>
        <v>4.4651145132276878E-4</v>
      </c>
      <c r="T1136">
        <f t="shared" si="168"/>
        <v>0.16074412247619677</v>
      </c>
      <c r="U1136">
        <f t="shared" si="169"/>
        <v>147.79199362633204</v>
      </c>
    </row>
    <row r="1137" spans="1:21">
      <c r="A1137">
        <f t="shared" si="166"/>
        <v>1136</v>
      </c>
      <c r="B1137">
        <f t="shared" ref="B1137:B1200" si="170">IF(SQRT(B1136^2+2*I1136)&gt;13.4112,13.4112,SQRT(B1136^2+2*I1136))</f>
        <v>8.7318932447276261</v>
      </c>
      <c r="C1137">
        <f>Specification!$G$29</f>
        <v>164.943378</v>
      </c>
      <c r="D1137">
        <f>0.5*Specification!$K$4*Track!B1137^2*Specification!$K$3*Specification!$K$2</f>
        <v>39.492106770519641</v>
      </c>
      <c r="E1137">
        <v>0</v>
      </c>
      <c r="F1137">
        <f>Specification!$C$23*9.81*SIN((E1137*PI()/180))</f>
        <v>0</v>
      </c>
      <c r="G1137" s="2">
        <f>IF(J1137=1,VLOOKUP(K1137,RPM!$E$2:$H$62,3,FALSE)-F1137-E1137-D1137,IF(J1137=2,VLOOKUP(K1137,RPM!$H$2:$K$62,3,FALSE)-F1137-E1137-D1137,IF(J1137=3,VLOOKUP(K1137,RPM!$K$2:$N$62,3,FALSE)-F1137-E1137-D1137)))</f>
        <v>849.76410158805106</v>
      </c>
      <c r="H1137" s="2">
        <f>IF(J1137=1,Specification!$I$14,IF(J1137=2,Specification!$I$15,IF(J1137=3,Specification!$I$16)))</f>
        <v>580.58318951778165</v>
      </c>
      <c r="I1137">
        <v>0</v>
      </c>
      <c r="J1137">
        <v>2</v>
      </c>
      <c r="K1137">
        <f>IF(J1137=1,VLOOKUP(B1137,RPM!$F$2:$H$62,3,TRUE),IF(J1137=2,VLOOKUP(B1137,RPM!$I$2:$K$62,3,TRUE),IF(J1137=3,VLOOKUP(B1137,RPM!$L$2:$N$62,3,TRUE))))</f>
        <v>3900</v>
      </c>
      <c r="L1137">
        <f t="shared" ref="L1137:L1200" si="171">IF(I1137=0,ABS(1/B1137)+L1136,ABS((B1138-B1137)/I1137)+L1136)</f>
        <v>104.91595772103483</v>
      </c>
      <c r="M1137">
        <f t="shared" ref="M1137:M1200" si="172">TAN(E1137*PI()/180)+M1136</f>
        <v>0</v>
      </c>
      <c r="N1137">
        <f>VLOOKUP(K1137,RPM!$A$2:$D$62,4,FALSE)</f>
        <v>18.822589743589745</v>
      </c>
      <c r="O1137">
        <f>VLOOKUP(K1137,RPM!$A$2:$D$62,3,FALSE)</f>
        <v>10.3</v>
      </c>
      <c r="P1137">
        <f t="shared" si="164"/>
        <v>14.036005171794873</v>
      </c>
      <c r="Q1137" cm="1">
        <f t="array" ref="Q1137">_xlfn.XLOOKUP(O1137,BSFC!$A$2:$A$24,_xlfn.XLOOKUP(K1137,BSFC!$B$2:$O$2,BSFC!$B$2:$O$24,,-1),,-1)</f>
        <v>360</v>
      </c>
      <c r="R1137">
        <f t="shared" si="165"/>
        <v>1.4036005171794874</v>
      </c>
      <c r="S1137">
        <f t="shared" si="167"/>
        <v>4.4651145132276878E-4</v>
      </c>
      <c r="T1137">
        <f t="shared" si="168"/>
        <v>0.16074412247619677</v>
      </c>
      <c r="U1137">
        <f t="shared" si="169"/>
        <v>147.95273774880823</v>
      </c>
    </row>
    <row r="1138" spans="1:21">
      <c r="A1138">
        <f t="shared" si="166"/>
        <v>1137</v>
      </c>
      <c r="B1138">
        <f t="shared" si="170"/>
        <v>8.7318932447276261</v>
      </c>
      <c r="C1138">
        <f>Specification!$G$29</f>
        <v>164.943378</v>
      </c>
      <c r="D1138">
        <f>0.5*Specification!$K$4*Track!B1138^2*Specification!$K$3*Specification!$K$2</f>
        <v>39.492106770519641</v>
      </c>
      <c r="E1138">
        <v>0</v>
      </c>
      <c r="F1138">
        <f>Specification!$C$23*9.81*SIN((E1138*PI()/180))</f>
        <v>0</v>
      </c>
      <c r="G1138" s="2">
        <f>IF(J1138=1,VLOOKUP(K1138,RPM!$E$2:$H$62,3,FALSE)-F1138-E1138-D1138,IF(J1138=2,VLOOKUP(K1138,RPM!$H$2:$K$62,3,FALSE)-F1138-E1138-D1138,IF(J1138=3,VLOOKUP(K1138,RPM!$K$2:$N$62,3,FALSE)-F1138-E1138-D1138)))</f>
        <v>849.76410158805106</v>
      </c>
      <c r="H1138" s="2">
        <f>IF(J1138=1,Specification!$I$14,IF(J1138=2,Specification!$I$15,IF(J1138=3,Specification!$I$16)))</f>
        <v>580.58318951778165</v>
      </c>
      <c r="I1138">
        <v>0</v>
      </c>
      <c r="J1138">
        <v>2</v>
      </c>
      <c r="K1138">
        <f>IF(J1138=1,VLOOKUP(B1138,RPM!$F$2:$H$62,3,TRUE),IF(J1138=2,VLOOKUP(B1138,RPM!$I$2:$K$62,3,TRUE),IF(J1138=3,VLOOKUP(B1138,RPM!$L$2:$N$62,3,TRUE))))</f>
        <v>3900</v>
      </c>
      <c r="L1138">
        <f t="shared" si="171"/>
        <v>105.03048042212303</v>
      </c>
      <c r="M1138">
        <f t="shared" si="172"/>
        <v>0</v>
      </c>
      <c r="N1138">
        <f>VLOOKUP(K1138,RPM!$A$2:$D$62,4,FALSE)</f>
        <v>18.822589743589745</v>
      </c>
      <c r="O1138">
        <f>VLOOKUP(K1138,RPM!$A$2:$D$62,3,FALSE)</f>
        <v>10.3</v>
      </c>
      <c r="P1138">
        <f t="shared" si="164"/>
        <v>14.036005171794873</v>
      </c>
      <c r="Q1138" cm="1">
        <f t="array" ref="Q1138">_xlfn.XLOOKUP(O1138,BSFC!$A$2:$A$24,_xlfn.XLOOKUP(K1138,BSFC!$B$2:$O$2,BSFC!$B$2:$O$24,,-1),,-1)</f>
        <v>360</v>
      </c>
      <c r="R1138">
        <f t="shared" si="165"/>
        <v>1.4036005171794874</v>
      </c>
      <c r="S1138">
        <f t="shared" si="167"/>
        <v>4.4651145132276878E-4</v>
      </c>
      <c r="T1138">
        <f t="shared" si="168"/>
        <v>0.16074412247619677</v>
      </c>
      <c r="U1138">
        <f t="shared" si="169"/>
        <v>148.11348187128442</v>
      </c>
    </row>
    <row r="1139" spans="1:21">
      <c r="A1139">
        <f t="shared" si="166"/>
        <v>1138</v>
      </c>
      <c r="B1139">
        <f t="shared" si="170"/>
        <v>8.7318932447276261</v>
      </c>
      <c r="C1139">
        <f>Specification!$G$29</f>
        <v>164.943378</v>
      </c>
      <c r="D1139">
        <f>0.5*Specification!$K$4*Track!B1139^2*Specification!$K$3*Specification!$K$2</f>
        <v>39.492106770519641</v>
      </c>
      <c r="E1139">
        <v>0</v>
      </c>
      <c r="F1139">
        <f>Specification!$C$23*9.81*SIN((E1139*PI()/180))</f>
        <v>0</v>
      </c>
      <c r="G1139" s="2">
        <f>IF(J1139=1,VLOOKUP(K1139,RPM!$E$2:$H$62,3,FALSE)-F1139-E1139-D1139,IF(J1139=2,VLOOKUP(K1139,RPM!$H$2:$K$62,3,FALSE)-F1139-E1139-D1139,IF(J1139=3,VLOOKUP(K1139,RPM!$K$2:$N$62,3,FALSE)-F1139-E1139-D1139)))</f>
        <v>849.76410158805106</v>
      </c>
      <c r="H1139" s="2">
        <f>IF(J1139=1,Specification!$I$14,IF(J1139=2,Specification!$I$15,IF(J1139=3,Specification!$I$16)))</f>
        <v>580.58318951778165</v>
      </c>
      <c r="I1139">
        <v>0</v>
      </c>
      <c r="J1139">
        <v>2</v>
      </c>
      <c r="K1139">
        <f>IF(J1139=1,VLOOKUP(B1139,RPM!$F$2:$H$62,3,TRUE),IF(J1139=2,VLOOKUP(B1139,RPM!$I$2:$K$62,3,TRUE),IF(J1139=3,VLOOKUP(B1139,RPM!$L$2:$N$62,3,TRUE))))</f>
        <v>3900</v>
      </c>
      <c r="L1139">
        <f t="shared" si="171"/>
        <v>105.14500312321124</v>
      </c>
      <c r="M1139">
        <f t="shared" si="172"/>
        <v>0</v>
      </c>
      <c r="N1139">
        <f>VLOOKUP(K1139,RPM!$A$2:$D$62,4,FALSE)</f>
        <v>18.822589743589745</v>
      </c>
      <c r="O1139">
        <f>VLOOKUP(K1139,RPM!$A$2:$D$62,3,FALSE)</f>
        <v>10.3</v>
      </c>
      <c r="P1139">
        <f t="shared" si="164"/>
        <v>14.036005171794873</v>
      </c>
      <c r="Q1139" cm="1">
        <f t="array" ref="Q1139">_xlfn.XLOOKUP(O1139,BSFC!$A$2:$A$24,_xlfn.XLOOKUP(K1139,BSFC!$B$2:$O$2,BSFC!$B$2:$O$24,,-1),,-1)</f>
        <v>360</v>
      </c>
      <c r="R1139">
        <f t="shared" si="165"/>
        <v>1.4036005171794874</v>
      </c>
      <c r="S1139">
        <f t="shared" si="167"/>
        <v>4.4651145132276878E-4</v>
      </c>
      <c r="T1139">
        <f t="shared" si="168"/>
        <v>0.16074412247619677</v>
      </c>
      <c r="U1139">
        <f t="shared" si="169"/>
        <v>148.27422599376061</v>
      </c>
    </row>
    <row r="1140" spans="1:21">
      <c r="A1140">
        <f t="shared" si="166"/>
        <v>1139</v>
      </c>
      <c r="B1140">
        <f t="shared" si="170"/>
        <v>8.7318932447276261</v>
      </c>
      <c r="C1140">
        <f>Specification!$G$29</f>
        <v>164.943378</v>
      </c>
      <c r="D1140">
        <f>0.5*Specification!$K$4*Track!B1140^2*Specification!$K$3*Specification!$K$2</f>
        <v>39.492106770519641</v>
      </c>
      <c r="E1140">
        <v>0</v>
      </c>
      <c r="F1140">
        <f>Specification!$C$23*9.81*SIN((E1140*PI()/180))</f>
        <v>0</v>
      </c>
      <c r="G1140" s="2">
        <f>IF(J1140=1,VLOOKUP(K1140,RPM!$E$2:$H$62,3,FALSE)-F1140-E1140-D1140,IF(J1140=2,VLOOKUP(K1140,RPM!$H$2:$K$62,3,FALSE)-F1140-E1140-D1140,IF(J1140=3,VLOOKUP(K1140,RPM!$K$2:$N$62,3,FALSE)-F1140-E1140-D1140)))</f>
        <v>849.76410158805106</v>
      </c>
      <c r="H1140" s="2">
        <f>IF(J1140=1,Specification!$I$14,IF(J1140=2,Specification!$I$15,IF(J1140=3,Specification!$I$16)))</f>
        <v>580.58318951778165</v>
      </c>
      <c r="I1140">
        <v>0</v>
      </c>
      <c r="J1140">
        <v>2</v>
      </c>
      <c r="K1140">
        <f>IF(J1140=1,VLOOKUP(B1140,RPM!$F$2:$H$62,3,TRUE),IF(J1140=2,VLOOKUP(B1140,RPM!$I$2:$K$62,3,TRUE),IF(J1140=3,VLOOKUP(B1140,RPM!$L$2:$N$62,3,TRUE))))</f>
        <v>3900</v>
      </c>
      <c r="L1140">
        <f t="shared" si="171"/>
        <v>105.25952582429944</v>
      </c>
      <c r="M1140">
        <f t="shared" si="172"/>
        <v>0</v>
      </c>
      <c r="N1140">
        <f>VLOOKUP(K1140,RPM!$A$2:$D$62,4,FALSE)</f>
        <v>18.822589743589745</v>
      </c>
      <c r="O1140">
        <f>VLOOKUP(K1140,RPM!$A$2:$D$62,3,FALSE)</f>
        <v>10.3</v>
      </c>
      <c r="P1140">
        <f t="shared" si="164"/>
        <v>14.036005171794873</v>
      </c>
      <c r="Q1140" cm="1">
        <f t="array" ref="Q1140">_xlfn.XLOOKUP(O1140,BSFC!$A$2:$A$24,_xlfn.XLOOKUP(K1140,BSFC!$B$2:$O$2,BSFC!$B$2:$O$24,,-1),,-1)</f>
        <v>360</v>
      </c>
      <c r="R1140">
        <f t="shared" si="165"/>
        <v>1.4036005171794874</v>
      </c>
      <c r="S1140">
        <f t="shared" si="167"/>
        <v>4.4651145132276878E-4</v>
      </c>
      <c r="T1140">
        <f t="shared" si="168"/>
        <v>0.16074412247619677</v>
      </c>
      <c r="U1140">
        <f t="shared" si="169"/>
        <v>148.4349701162368</v>
      </c>
    </row>
    <row r="1141" spans="1:21">
      <c r="A1141">
        <f t="shared" si="166"/>
        <v>1140</v>
      </c>
      <c r="B1141">
        <f t="shared" si="170"/>
        <v>8.7318932447276261</v>
      </c>
      <c r="C1141">
        <f>Specification!$G$29</f>
        <v>164.943378</v>
      </c>
      <c r="D1141">
        <f>0.5*Specification!$K$4*Track!B1141^2*Specification!$K$3*Specification!$K$2</f>
        <v>39.492106770519641</v>
      </c>
      <c r="E1141">
        <v>0</v>
      </c>
      <c r="F1141">
        <f>Specification!$C$23*9.81*SIN((E1141*PI()/180))</f>
        <v>0</v>
      </c>
      <c r="G1141" s="2">
        <f>IF(J1141=1,VLOOKUP(K1141,RPM!$E$2:$H$62,3,FALSE)-F1141-E1141-D1141,IF(J1141=2,VLOOKUP(K1141,RPM!$H$2:$K$62,3,FALSE)-F1141-E1141-D1141,IF(J1141=3,VLOOKUP(K1141,RPM!$K$2:$N$62,3,FALSE)-F1141-E1141-D1141)))</f>
        <v>849.76410158805106</v>
      </c>
      <c r="H1141" s="2">
        <f>IF(J1141=1,Specification!$I$14,IF(J1141=2,Specification!$I$15,IF(J1141=3,Specification!$I$16)))</f>
        <v>580.58318951778165</v>
      </c>
      <c r="I1141">
        <v>0</v>
      </c>
      <c r="J1141">
        <v>2</v>
      </c>
      <c r="K1141">
        <f>IF(J1141=1,VLOOKUP(B1141,RPM!$F$2:$H$62,3,TRUE),IF(J1141=2,VLOOKUP(B1141,RPM!$I$2:$K$62,3,TRUE),IF(J1141=3,VLOOKUP(B1141,RPM!$L$2:$N$62,3,TRUE))))</f>
        <v>3900</v>
      </c>
      <c r="L1141">
        <f t="shared" si="171"/>
        <v>105.37404852538765</v>
      </c>
      <c r="M1141">
        <f t="shared" si="172"/>
        <v>0</v>
      </c>
      <c r="N1141">
        <f>VLOOKUP(K1141,RPM!$A$2:$D$62,4,FALSE)</f>
        <v>18.822589743589745</v>
      </c>
      <c r="O1141">
        <f>VLOOKUP(K1141,RPM!$A$2:$D$62,3,FALSE)</f>
        <v>10.3</v>
      </c>
      <c r="P1141">
        <f t="shared" si="164"/>
        <v>14.036005171794873</v>
      </c>
      <c r="Q1141" cm="1">
        <f t="array" ref="Q1141">_xlfn.XLOOKUP(O1141,BSFC!$A$2:$A$24,_xlfn.XLOOKUP(K1141,BSFC!$B$2:$O$2,BSFC!$B$2:$O$24,,-1),,-1)</f>
        <v>360</v>
      </c>
      <c r="R1141">
        <f t="shared" si="165"/>
        <v>1.4036005171794874</v>
      </c>
      <c r="S1141">
        <f t="shared" si="167"/>
        <v>4.4651145132276878E-4</v>
      </c>
      <c r="T1141">
        <f t="shared" si="168"/>
        <v>0.16074412247619677</v>
      </c>
      <c r="U1141">
        <f t="shared" si="169"/>
        <v>148.59571423871299</v>
      </c>
    </row>
    <row r="1142" spans="1:21">
      <c r="A1142">
        <f t="shared" si="166"/>
        <v>1141</v>
      </c>
      <c r="B1142">
        <f t="shared" si="170"/>
        <v>8.7318932447276261</v>
      </c>
      <c r="C1142">
        <f>Specification!$G$29</f>
        <v>164.943378</v>
      </c>
      <c r="D1142">
        <f>0.5*Specification!$K$4*Track!B1142^2*Specification!$K$3*Specification!$K$2</f>
        <v>39.492106770519641</v>
      </c>
      <c r="E1142">
        <v>0</v>
      </c>
      <c r="F1142">
        <f>Specification!$C$23*9.81*SIN((E1142*PI()/180))</f>
        <v>0</v>
      </c>
      <c r="G1142" s="2">
        <f>IF(J1142=1,VLOOKUP(K1142,RPM!$E$2:$H$62,3,FALSE)-F1142-E1142-D1142,IF(J1142=2,VLOOKUP(K1142,RPM!$H$2:$K$62,3,FALSE)-F1142-E1142-D1142,IF(J1142=3,VLOOKUP(K1142,RPM!$K$2:$N$62,3,FALSE)-F1142-E1142-D1142)))</f>
        <v>849.76410158805106</v>
      </c>
      <c r="H1142" s="2">
        <f>IF(J1142=1,Specification!$I$14,IF(J1142=2,Specification!$I$15,IF(J1142=3,Specification!$I$16)))</f>
        <v>580.58318951778165</v>
      </c>
      <c r="I1142">
        <v>0</v>
      </c>
      <c r="J1142">
        <v>2</v>
      </c>
      <c r="K1142">
        <f>IF(J1142=1,VLOOKUP(B1142,RPM!$F$2:$H$62,3,TRUE),IF(J1142=2,VLOOKUP(B1142,RPM!$I$2:$K$62,3,TRUE),IF(J1142=3,VLOOKUP(B1142,RPM!$L$2:$N$62,3,TRUE))))</f>
        <v>3900</v>
      </c>
      <c r="L1142">
        <f t="shared" si="171"/>
        <v>105.48857122647586</v>
      </c>
      <c r="M1142">
        <f t="shared" si="172"/>
        <v>0</v>
      </c>
      <c r="N1142">
        <f>VLOOKUP(K1142,RPM!$A$2:$D$62,4,FALSE)</f>
        <v>18.822589743589745</v>
      </c>
      <c r="O1142">
        <f>VLOOKUP(K1142,RPM!$A$2:$D$62,3,FALSE)</f>
        <v>10.3</v>
      </c>
      <c r="P1142">
        <f t="shared" si="164"/>
        <v>14.036005171794873</v>
      </c>
      <c r="Q1142" cm="1">
        <f t="array" ref="Q1142">_xlfn.XLOOKUP(O1142,BSFC!$A$2:$A$24,_xlfn.XLOOKUP(K1142,BSFC!$B$2:$O$2,BSFC!$B$2:$O$24,,-1),,-1)</f>
        <v>360</v>
      </c>
      <c r="R1142">
        <f t="shared" si="165"/>
        <v>1.4036005171794874</v>
      </c>
      <c r="S1142">
        <f t="shared" si="167"/>
        <v>4.4651145132276878E-4</v>
      </c>
      <c r="T1142">
        <f t="shared" si="168"/>
        <v>0.16074412247619677</v>
      </c>
      <c r="U1142">
        <f t="shared" si="169"/>
        <v>148.75645836118917</v>
      </c>
    </row>
    <row r="1143" spans="1:21">
      <c r="A1143">
        <f t="shared" si="166"/>
        <v>1142</v>
      </c>
      <c r="B1143">
        <f t="shared" si="170"/>
        <v>8.7318932447276261</v>
      </c>
      <c r="C1143">
        <f>Specification!$G$29</f>
        <v>164.943378</v>
      </c>
      <c r="D1143">
        <f>0.5*Specification!$K$4*Track!B1143^2*Specification!$K$3*Specification!$K$2</f>
        <v>39.492106770519641</v>
      </c>
      <c r="E1143">
        <v>0</v>
      </c>
      <c r="F1143">
        <f>Specification!$C$23*9.81*SIN((E1143*PI()/180))</f>
        <v>0</v>
      </c>
      <c r="G1143" s="2">
        <f>IF(J1143=1,VLOOKUP(K1143,RPM!$E$2:$H$62,3,FALSE)-F1143-E1143-D1143,IF(J1143=2,VLOOKUP(K1143,RPM!$H$2:$K$62,3,FALSE)-F1143-E1143-D1143,IF(J1143=3,VLOOKUP(K1143,RPM!$K$2:$N$62,3,FALSE)-F1143-E1143-D1143)))</f>
        <v>849.76410158805106</v>
      </c>
      <c r="H1143" s="2">
        <f>IF(J1143=1,Specification!$I$14,IF(J1143=2,Specification!$I$15,IF(J1143=3,Specification!$I$16)))</f>
        <v>580.58318951778165</v>
      </c>
      <c r="I1143">
        <v>0</v>
      </c>
      <c r="J1143">
        <v>2</v>
      </c>
      <c r="K1143">
        <f>IF(J1143=1,VLOOKUP(B1143,RPM!$F$2:$H$62,3,TRUE),IF(J1143=2,VLOOKUP(B1143,RPM!$I$2:$K$62,3,TRUE),IF(J1143=3,VLOOKUP(B1143,RPM!$L$2:$N$62,3,TRUE))))</f>
        <v>3900</v>
      </c>
      <c r="L1143">
        <f t="shared" si="171"/>
        <v>105.60309392756406</v>
      </c>
      <c r="M1143">
        <f t="shared" si="172"/>
        <v>0</v>
      </c>
      <c r="N1143">
        <f>VLOOKUP(K1143,RPM!$A$2:$D$62,4,FALSE)</f>
        <v>18.822589743589745</v>
      </c>
      <c r="O1143">
        <f>VLOOKUP(K1143,RPM!$A$2:$D$62,3,FALSE)</f>
        <v>10.3</v>
      </c>
      <c r="P1143">
        <f t="shared" si="164"/>
        <v>14.036005171794873</v>
      </c>
      <c r="Q1143" cm="1">
        <f t="array" ref="Q1143">_xlfn.XLOOKUP(O1143,BSFC!$A$2:$A$24,_xlfn.XLOOKUP(K1143,BSFC!$B$2:$O$2,BSFC!$B$2:$O$24,,-1),,-1)</f>
        <v>360</v>
      </c>
      <c r="R1143">
        <f t="shared" si="165"/>
        <v>1.4036005171794874</v>
      </c>
      <c r="S1143">
        <f t="shared" si="167"/>
        <v>4.4651145132276878E-4</v>
      </c>
      <c r="T1143">
        <f t="shared" si="168"/>
        <v>0.16074412247619677</v>
      </c>
      <c r="U1143">
        <f t="shared" si="169"/>
        <v>148.91720248366536</v>
      </c>
    </row>
    <row r="1144" spans="1:21">
      <c r="A1144">
        <f t="shared" si="166"/>
        <v>1143</v>
      </c>
      <c r="B1144">
        <f t="shared" si="170"/>
        <v>8.7318932447276261</v>
      </c>
      <c r="C1144">
        <f>Specification!$G$29</f>
        <v>164.943378</v>
      </c>
      <c r="D1144">
        <f>0.5*Specification!$K$4*Track!B1144^2*Specification!$K$3*Specification!$K$2</f>
        <v>39.492106770519641</v>
      </c>
      <c r="E1144">
        <v>0</v>
      </c>
      <c r="F1144">
        <f>Specification!$C$23*9.81*SIN((E1144*PI()/180))</f>
        <v>0</v>
      </c>
      <c r="G1144" s="2">
        <f>IF(J1144=1,VLOOKUP(K1144,RPM!$E$2:$H$62,3,FALSE)-F1144-E1144-D1144,IF(J1144=2,VLOOKUP(K1144,RPM!$H$2:$K$62,3,FALSE)-F1144-E1144-D1144,IF(J1144=3,VLOOKUP(K1144,RPM!$K$2:$N$62,3,FALSE)-F1144-E1144-D1144)))</f>
        <v>849.76410158805106</v>
      </c>
      <c r="H1144" s="2">
        <f>IF(J1144=1,Specification!$I$14,IF(J1144=2,Specification!$I$15,IF(J1144=3,Specification!$I$16)))</f>
        <v>580.58318951778165</v>
      </c>
      <c r="I1144">
        <v>0</v>
      </c>
      <c r="J1144">
        <v>2</v>
      </c>
      <c r="K1144">
        <f>IF(J1144=1,VLOOKUP(B1144,RPM!$F$2:$H$62,3,TRUE),IF(J1144=2,VLOOKUP(B1144,RPM!$I$2:$K$62,3,TRUE),IF(J1144=3,VLOOKUP(B1144,RPM!$L$2:$N$62,3,TRUE))))</f>
        <v>3900</v>
      </c>
      <c r="L1144">
        <f t="shared" si="171"/>
        <v>105.71761662865227</v>
      </c>
      <c r="M1144">
        <f t="shared" si="172"/>
        <v>0</v>
      </c>
      <c r="N1144">
        <f>VLOOKUP(K1144,RPM!$A$2:$D$62,4,FALSE)</f>
        <v>18.822589743589745</v>
      </c>
      <c r="O1144">
        <f>VLOOKUP(K1144,RPM!$A$2:$D$62,3,FALSE)</f>
        <v>10.3</v>
      </c>
      <c r="P1144">
        <f t="shared" si="164"/>
        <v>14.036005171794873</v>
      </c>
      <c r="Q1144" cm="1">
        <f t="array" ref="Q1144">_xlfn.XLOOKUP(O1144,BSFC!$A$2:$A$24,_xlfn.XLOOKUP(K1144,BSFC!$B$2:$O$2,BSFC!$B$2:$O$24,,-1),,-1)</f>
        <v>360</v>
      </c>
      <c r="R1144">
        <f t="shared" si="165"/>
        <v>1.4036005171794874</v>
      </c>
      <c r="S1144">
        <f t="shared" si="167"/>
        <v>4.4651145132276878E-4</v>
      </c>
      <c r="T1144">
        <f t="shared" si="168"/>
        <v>0.16074412247619677</v>
      </c>
      <c r="U1144">
        <f t="shared" si="169"/>
        <v>149.07794660614155</v>
      </c>
    </row>
    <row r="1145" spans="1:21">
      <c r="A1145">
        <f t="shared" si="166"/>
        <v>1144</v>
      </c>
      <c r="B1145">
        <f t="shared" si="170"/>
        <v>8.7318932447276261</v>
      </c>
      <c r="C1145">
        <f>Specification!$G$29</f>
        <v>164.943378</v>
      </c>
      <c r="D1145">
        <f>0.5*Specification!$K$4*Track!B1145^2*Specification!$K$3*Specification!$K$2</f>
        <v>39.492106770519641</v>
      </c>
      <c r="E1145">
        <v>0</v>
      </c>
      <c r="F1145">
        <f>Specification!$C$23*9.81*SIN((E1145*PI()/180))</f>
        <v>0</v>
      </c>
      <c r="G1145" s="2">
        <f>IF(J1145=1,VLOOKUP(K1145,RPM!$E$2:$H$62,3,FALSE)-F1145-E1145-D1145,IF(J1145=2,VLOOKUP(K1145,RPM!$H$2:$K$62,3,FALSE)-F1145-E1145-D1145,IF(J1145=3,VLOOKUP(K1145,RPM!$K$2:$N$62,3,FALSE)-F1145-E1145-D1145)))</f>
        <v>849.76410158805106</v>
      </c>
      <c r="H1145" s="2">
        <f>IF(J1145=1,Specification!$I$14,IF(J1145=2,Specification!$I$15,IF(J1145=3,Specification!$I$16)))</f>
        <v>580.58318951778165</v>
      </c>
      <c r="I1145">
        <v>0</v>
      </c>
      <c r="J1145">
        <v>2</v>
      </c>
      <c r="K1145">
        <f>IF(J1145=1,VLOOKUP(B1145,RPM!$F$2:$H$62,3,TRUE),IF(J1145=2,VLOOKUP(B1145,RPM!$I$2:$K$62,3,TRUE),IF(J1145=3,VLOOKUP(B1145,RPM!$L$2:$N$62,3,TRUE))))</f>
        <v>3900</v>
      </c>
      <c r="L1145">
        <f t="shared" si="171"/>
        <v>105.83213932974047</v>
      </c>
      <c r="M1145">
        <f t="shared" si="172"/>
        <v>0</v>
      </c>
      <c r="N1145">
        <f>VLOOKUP(K1145,RPM!$A$2:$D$62,4,FALSE)</f>
        <v>18.822589743589745</v>
      </c>
      <c r="O1145">
        <f>VLOOKUP(K1145,RPM!$A$2:$D$62,3,FALSE)</f>
        <v>10.3</v>
      </c>
      <c r="P1145">
        <f t="shared" si="164"/>
        <v>14.036005171794873</v>
      </c>
      <c r="Q1145" cm="1">
        <f t="array" ref="Q1145">_xlfn.XLOOKUP(O1145,BSFC!$A$2:$A$24,_xlfn.XLOOKUP(K1145,BSFC!$B$2:$O$2,BSFC!$B$2:$O$24,,-1),,-1)</f>
        <v>360</v>
      </c>
      <c r="R1145">
        <f t="shared" si="165"/>
        <v>1.4036005171794874</v>
      </c>
      <c r="S1145">
        <f t="shared" si="167"/>
        <v>4.4651145132276878E-4</v>
      </c>
      <c r="T1145">
        <f t="shared" si="168"/>
        <v>0.16074412247619677</v>
      </c>
      <c r="U1145">
        <f t="shared" si="169"/>
        <v>149.23869072861774</v>
      </c>
    </row>
    <row r="1146" spans="1:21">
      <c r="A1146">
        <f t="shared" si="166"/>
        <v>1145</v>
      </c>
      <c r="B1146">
        <f t="shared" si="170"/>
        <v>8.7318932447276261</v>
      </c>
      <c r="C1146">
        <f>Specification!$G$29</f>
        <v>164.943378</v>
      </c>
      <c r="D1146">
        <f>0.5*Specification!$K$4*Track!B1146^2*Specification!$K$3*Specification!$K$2</f>
        <v>39.492106770519641</v>
      </c>
      <c r="E1146">
        <v>0</v>
      </c>
      <c r="F1146">
        <f>Specification!$C$23*9.81*SIN((E1146*PI()/180))</f>
        <v>0</v>
      </c>
      <c r="G1146" s="2">
        <f>IF(J1146=1,VLOOKUP(K1146,RPM!$E$2:$H$62,3,FALSE)-F1146-E1146-D1146,IF(J1146=2,VLOOKUP(K1146,RPM!$H$2:$K$62,3,FALSE)-F1146-E1146-D1146,IF(J1146=3,VLOOKUP(K1146,RPM!$K$2:$N$62,3,FALSE)-F1146-E1146-D1146)))</f>
        <v>849.76410158805106</v>
      </c>
      <c r="H1146" s="2">
        <f>IF(J1146=1,Specification!$I$14,IF(J1146=2,Specification!$I$15,IF(J1146=3,Specification!$I$16)))</f>
        <v>580.58318951778165</v>
      </c>
      <c r="I1146">
        <v>0</v>
      </c>
      <c r="J1146">
        <v>2</v>
      </c>
      <c r="K1146">
        <f>IF(J1146=1,VLOOKUP(B1146,RPM!$F$2:$H$62,3,TRUE),IF(J1146=2,VLOOKUP(B1146,RPM!$I$2:$K$62,3,TRUE),IF(J1146=3,VLOOKUP(B1146,RPM!$L$2:$N$62,3,TRUE))))</f>
        <v>3900</v>
      </c>
      <c r="L1146">
        <f t="shared" si="171"/>
        <v>105.94666203082868</v>
      </c>
      <c r="M1146">
        <f t="shared" si="172"/>
        <v>0</v>
      </c>
      <c r="N1146">
        <f>VLOOKUP(K1146,RPM!$A$2:$D$62,4,FALSE)</f>
        <v>18.822589743589745</v>
      </c>
      <c r="O1146">
        <f>VLOOKUP(K1146,RPM!$A$2:$D$62,3,FALSE)</f>
        <v>10.3</v>
      </c>
      <c r="P1146">
        <f t="shared" si="164"/>
        <v>14.036005171794873</v>
      </c>
      <c r="Q1146" cm="1">
        <f t="array" ref="Q1146">_xlfn.XLOOKUP(O1146,BSFC!$A$2:$A$24,_xlfn.XLOOKUP(K1146,BSFC!$B$2:$O$2,BSFC!$B$2:$O$24,,-1),,-1)</f>
        <v>360</v>
      </c>
      <c r="R1146">
        <f t="shared" si="165"/>
        <v>1.4036005171794874</v>
      </c>
      <c r="S1146">
        <f t="shared" si="167"/>
        <v>4.4651145132276878E-4</v>
      </c>
      <c r="T1146">
        <f t="shared" si="168"/>
        <v>0.16074412247619677</v>
      </c>
      <c r="U1146">
        <f t="shared" si="169"/>
        <v>149.39943485109393</v>
      </c>
    </row>
    <row r="1147" spans="1:21">
      <c r="A1147">
        <f t="shared" si="166"/>
        <v>1146</v>
      </c>
      <c r="B1147">
        <f t="shared" si="170"/>
        <v>8.7318932447276261</v>
      </c>
      <c r="C1147">
        <f>Specification!$G$29</f>
        <v>164.943378</v>
      </c>
      <c r="D1147">
        <f>0.5*Specification!$K$4*Track!B1147^2*Specification!$K$3*Specification!$K$2</f>
        <v>39.492106770519641</v>
      </c>
      <c r="E1147">
        <v>0</v>
      </c>
      <c r="F1147">
        <f>Specification!$C$23*9.81*SIN((E1147*PI()/180))</f>
        <v>0</v>
      </c>
      <c r="G1147" s="2">
        <f>IF(J1147=1,VLOOKUP(K1147,RPM!$E$2:$H$62,3,FALSE)-F1147-E1147-D1147,IF(J1147=2,VLOOKUP(K1147,RPM!$H$2:$K$62,3,FALSE)-F1147-E1147-D1147,IF(J1147=3,VLOOKUP(K1147,RPM!$K$2:$N$62,3,FALSE)-F1147-E1147-D1147)))</f>
        <v>849.76410158805106</v>
      </c>
      <c r="H1147" s="2">
        <f>IF(J1147=1,Specification!$I$14,IF(J1147=2,Specification!$I$15,IF(J1147=3,Specification!$I$16)))</f>
        <v>580.58318951778165</v>
      </c>
      <c r="I1147">
        <v>0</v>
      </c>
      <c r="J1147">
        <v>2</v>
      </c>
      <c r="K1147">
        <f>IF(J1147=1,VLOOKUP(B1147,RPM!$F$2:$H$62,3,TRUE),IF(J1147=2,VLOOKUP(B1147,RPM!$I$2:$K$62,3,TRUE),IF(J1147=3,VLOOKUP(B1147,RPM!$L$2:$N$62,3,TRUE))))</f>
        <v>3900</v>
      </c>
      <c r="L1147">
        <f t="shared" si="171"/>
        <v>106.06118473191688</v>
      </c>
      <c r="M1147">
        <f t="shared" si="172"/>
        <v>0</v>
      </c>
      <c r="N1147">
        <f>VLOOKUP(K1147,RPM!$A$2:$D$62,4,FALSE)</f>
        <v>18.822589743589745</v>
      </c>
      <c r="O1147">
        <f>VLOOKUP(K1147,RPM!$A$2:$D$62,3,FALSE)</f>
        <v>10.3</v>
      </c>
      <c r="P1147">
        <f t="shared" si="164"/>
        <v>14.036005171794873</v>
      </c>
      <c r="Q1147" cm="1">
        <f t="array" ref="Q1147">_xlfn.XLOOKUP(O1147,BSFC!$A$2:$A$24,_xlfn.XLOOKUP(K1147,BSFC!$B$2:$O$2,BSFC!$B$2:$O$24,,-1),,-1)</f>
        <v>360</v>
      </c>
      <c r="R1147">
        <f t="shared" si="165"/>
        <v>1.4036005171794874</v>
      </c>
      <c r="S1147">
        <f t="shared" si="167"/>
        <v>4.4651145132276878E-4</v>
      </c>
      <c r="T1147">
        <f t="shared" si="168"/>
        <v>0.16074412247619677</v>
      </c>
      <c r="U1147">
        <f t="shared" si="169"/>
        <v>149.56017897357012</v>
      </c>
    </row>
    <row r="1148" spans="1:21">
      <c r="A1148">
        <f t="shared" si="166"/>
        <v>1147</v>
      </c>
      <c r="B1148">
        <f t="shared" si="170"/>
        <v>8.7318932447276261</v>
      </c>
      <c r="C1148">
        <f>Specification!$G$29</f>
        <v>164.943378</v>
      </c>
      <c r="D1148">
        <f>0.5*Specification!$K$4*Track!B1148^2*Specification!$K$3*Specification!$K$2</f>
        <v>39.492106770519641</v>
      </c>
      <c r="E1148">
        <v>0</v>
      </c>
      <c r="F1148">
        <f>Specification!$C$23*9.81*SIN((E1148*PI()/180))</f>
        <v>0</v>
      </c>
      <c r="G1148" s="2">
        <f>IF(J1148=1,VLOOKUP(K1148,RPM!$E$2:$H$62,3,FALSE)-F1148-E1148-D1148,IF(J1148=2,VLOOKUP(K1148,RPM!$H$2:$K$62,3,FALSE)-F1148-E1148-D1148,IF(J1148=3,VLOOKUP(K1148,RPM!$K$2:$N$62,3,FALSE)-F1148-E1148-D1148)))</f>
        <v>849.76410158805106</v>
      </c>
      <c r="H1148" s="2">
        <f>IF(J1148=1,Specification!$I$14,IF(J1148=2,Specification!$I$15,IF(J1148=3,Specification!$I$16)))</f>
        <v>580.58318951778165</v>
      </c>
      <c r="I1148">
        <v>0</v>
      </c>
      <c r="J1148">
        <v>2</v>
      </c>
      <c r="K1148">
        <f>IF(J1148=1,VLOOKUP(B1148,RPM!$F$2:$H$62,3,TRUE),IF(J1148=2,VLOOKUP(B1148,RPM!$I$2:$K$62,3,TRUE),IF(J1148=3,VLOOKUP(B1148,RPM!$L$2:$N$62,3,TRUE))))</f>
        <v>3900</v>
      </c>
      <c r="L1148">
        <f t="shared" si="171"/>
        <v>106.17570743300509</v>
      </c>
      <c r="M1148">
        <f t="shared" si="172"/>
        <v>0</v>
      </c>
      <c r="N1148">
        <f>VLOOKUP(K1148,RPM!$A$2:$D$62,4,FALSE)</f>
        <v>18.822589743589745</v>
      </c>
      <c r="O1148">
        <f>VLOOKUP(K1148,RPM!$A$2:$D$62,3,FALSE)</f>
        <v>10.3</v>
      </c>
      <c r="P1148">
        <f t="shared" si="164"/>
        <v>14.036005171794873</v>
      </c>
      <c r="Q1148" cm="1">
        <f t="array" ref="Q1148">_xlfn.XLOOKUP(O1148,BSFC!$A$2:$A$24,_xlfn.XLOOKUP(K1148,BSFC!$B$2:$O$2,BSFC!$B$2:$O$24,,-1),,-1)</f>
        <v>360</v>
      </c>
      <c r="R1148">
        <f t="shared" si="165"/>
        <v>1.4036005171794874</v>
      </c>
      <c r="S1148">
        <f t="shared" si="167"/>
        <v>4.4651145132276878E-4</v>
      </c>
      <c r="T1148">
        <f t="shared" si="168"/>
        <v>0.16074412247619677</v>
      </c>
      <c r="U1148">
        <f t="shared" si="169"/>
        <v>149.72092309604631</v>
      </c>
    </row>
    <row r="1149" spans="1:21">
      <c r="A1149">
        <f t="shared" si="166"/>
        <v>1148</v>
      </c>
      <c r="B1149">
        <f t="shared" si="170"/>
        <v>8.7318932447276261</v>
      </c>
      <c r="C1149">
        <f>Specification!$G$29</f>
        <v>164.943378</v>
      </c>
      <c r="D1149">
        <f>0.5*Specification!$K$4*Track!B1149^2*Specification!$K$3*Specification!$K$2</f>
        <v>39.492106770519641</v>
      </c>
      <c r="E1149">
        <v>0</v>
      </c>
      <c r="F1149">
        <f>Specification!$C$23*9.81*SIN((E1149*PI()/180))</f>
        <v>0</v>
      </c>
      <c r="G1149" s="2">
        <f>IF(J1149=1,VLOOKUP(K1149,RPM!$E$2:$H$62,3,FALSE)-F1149-E1149-D1149,IF(J1149=2,VLOOKUP(K1149,RPM!$H$2:$K$62,3,FALSE)-F1149-E1149-D1149,IF(J1149=3,VLOOKUP(K1149,RPM!$K$2:$N$62,3,FALSE)-F1149-E1149-D1149)))</f>
        <v>849.76410158805106</v>
      </c>
      <c r="H1149" s="2">
        <f>IF(J1149=1,Specification!$I$14,IF(J1149=2,Specification!$I$15,IF(J1149=3,Specification!$I$16)))</f>
        <v>580.58318951778165</v>
      </c>
      <c r="I1149">
        <v>0</v>
      </c>
      <c r="J1149">
        <v>2</v>
      </c>
      <c r="K1149">
        <f>IF(J1149=1,VLOOKUP(B1149,RPM!$F$2:$H$62,3,TRUE),IF(J1149=2,VLOOKUP(B1149,RPM!$I$2:$K$62,3,TRUE),IF(J1149=3,VLOOKUP(B1149,RPM!$L$2:$N$62,3,TRUE))))</f>
        <v>3900</v>
      </c>
      <c r="L1149">
        <f t="shared" si="171"/>
        <v>106.29023013409329</v>
      </c>
      <c r="M1149">
        <f t="shared" si="172"/>
        <v>0</v>
      </c>
      <c r="N1149">
        <f>VLOOKUP(K1149,RPM!$A$2:$D$62,4,FALSE)</f>
        <v>18.822589743589745</v>
      </c>
      <c r="O1149">
        <f>VLOOKUP(K1149,RPM!$A$2:$D$62,3,FALSE)</f>
        <v>10.3</v>
      </c>
      <c r="P1149">
        <f t="shared" si="164"/>
        <v>14.036005171794873</v>
      </c>
      <c r="Q1149" cm="1">
        <f t="array" ref="Q1149">_xlfn.XLOOKUP(O1149,BSFC!$A$2:$A$24,_xlfn.XLOOKUP(K1149,BSFC!$B$2:$O$2,BSFC!$B$2:$O$24,,-1),,-1)</f>
        <v>360</v>
      </c>
      <c r="R1149">
        <f t="shared" si="165"/>
        <v>1.4036005171794874</v>
      </c>
      <c r="S1149">
        <f t="shared" si="167"/>
        <v>4.4651145132276878E-4</v>
      </c>
      <c r="T1149">
        <f t="shared" si="168"/>
        <v>0.16074412247619677</v>
      </c>
      <c r="U1149">
        <f t="shared" si="169"/>
        <v>149.88166721852249</v>
      </c>
    </row>
    <row r="1150" spans="1:21">
      <c r="A1150">
        <f t="shared" si="166"/>
        <v>1149</v>
      </c>
      <c r="B1150">
        <f t="shared" si="170"/>
        <v>8.7318932447276261</v>
      </c>
      <c r="C1150">
        <f>Specification!$G$29</f>
        <v>164.943378</v>
      </c>
      <c r="D1150">
        <f>0.5*Specification!$K$4*Track!B1150^2*Specification!$K$3*Specification!$K$2</f>
        <v>39.492106770519641</v>
      </c>
      <c r="E1150">
        <v>0</v>
      </c>
      <c r="F1150">
        <f>Specification!$C$23*9.81*SIN((E1150*PI()/180))</f>
        <v>0</v>
      </c>
      <c r="G1150" s="2">
        <f>IF(J1150=1,VLOOKUP(K1150,RPM!$E$2:$H$62,3,FALSE)-F1150-E1150-D1150,IF(J1150=2,VLOOKUP(K1150,RPM!$H$2:$K$62,3,FALSE)-F1150-E1150-D1150,IF(J1150=3,VLOOKUP(K1150,RPM!$K$2:$N$62,3,FALSE)-F1150-E1150-D1150)))</f>
        <v>849.76410158805106</v>
      </c>
      <c r="H1150" s="2">
        <f>IF(J1150=1,Specification!$I$14,IF(J1150=2,Specification!$I$15,IF(J1150=3,Specification!$I$16)))</f>
        <v>580.58318951778165</v>
      </c>
      <c r="I1150">
        <v>0</v>
      </c>
      <c r="J1150">
        <v>2</v>
      </c>
      <c r="K1150">
        <f>IF(J1150=1,VLOOKUP(B1150,RPM!$F$2:$H$62,3,TRUE),IF(J1150=2,VLOOKUP(B1150,RPM!$I$2:$K$62,3,TRUE),IF(J1150=3,VLOOKUP(B1150,RPM!$L$2:$N$62,3,TRUE))))</f>
        <v>3900</v>
      </c>
      <c r="L1150">
        <f t="shared" si="171"/>
        <v>106.4047528351815</v>
      </c>
      <c r="M1150">
        <f t="shared" si="172"/>
        <v>0</v>
      </c>
      <c r="N1150">
        <f>VLOOKUP(K1150,RPM!$A$2:$D$62,4,FALSE)</f>
        <v>18.822589743589745</v>
      </c>
      <c r="O1150">
        <f>VLOOKUP(K1150,RPM!$A$2:$D$62,3,FALSE)</f>
        <v>10.3</v>
      </c>
      <c r="P1150">
        <f t="shared" si="164"/>
        <v>14.036005171794873</v>
      </c>
      <c r="Q1150" cm="1">
        <f t="array" ref="Q1150">_xlfn.XLOOKUP(O1150,BSFC!$A$2:$A$24,_xlfn.XLOOKUP(K1150,BSFC!$B$2:$O$2,BSFC!$B$2:$O$24,,-1),,-1)</f>
        <v>360</v>
      </c>
      <c r="R1150">
        <f t="shared" si="165"/>
        <v>1.4036005171794874</v>
      </c>
      <c r="S1150">
        <f t="shared" si="167"/>
        <v>4.4651145132276878E-4</v>
      </c>
      <c r="T1150">
        <f t="shared" si="168"/>
        <v>0.16074412247619677</v>
      </c>
      <c r="U1150">
        <f t="shared" si="169"/>
        <v>150.04241134099868</v>
      </c>
    </row>
    <row r="1151" spans="1:21">
      <c r="A1151">
        <f t="shared" si="166"/>
        <v>1150</v>
      </c>
      <c r="B1151">
        <f t="shared" si="170"/>
        <v>8.7318932447276261</v>
      </c>
      <c r="C1151">
        <f>Specification!$G$29</f>
        <v>164.943378</v>
      </c>
      <c r="D1151">
        <f>0.5*Specification!$K$4*Track!B1151^2*Specification!$K$3*Specification!$K$2</f>
        <v>39.492106770519641</v>
      </c>
      <c r="E1151">
        <v>0</v>
      </c>
      <c r="F1151">
        <f>Specification!$C$23*9.81*SIN((E1151*PI()/180))</f>
        <v>0</v>
      </c>
      <c r="G1151" s="2">
        <f>IF(J1151=1,VLOOKUP(K1151,RPM!$E$2:$H$62,3,FALSE)-F1151-E1151-D1151,IF(J1151=2,VLOOKUP(K1151,RPM!$H$2:$K$62,3,FALSE)-F1151-E1151-D1151,IF(J1151=3,VLOOKUP(K1151,RPM!$K$2:$N$62,3,FALSE)-F1151-E1151-D1151)))</f>
        <v>849.76410158805106</v>
      </c>
      <c r="H1151" s="2">
        <f>IF(J1151=1,Specification!$I$14,IF(J1151=2,Specification!$I$15,IF(J1151=3,Specification!$I$16)))</f>
        <v>580.58318951778165</v>
      </c>
      <c r="I1151">
        <v>0</v>
      </c>
      <c r="J1151">
        <v>2</v>
      </c>
      <c r="K1151">
        <f>IF(J1151=1,VLOOKUP(B1151,RPM!$F$2:$H$62,3,TRUE),IF(J1151=2,VLOOKUP(B1151,RPM!$I$2:$K$62,3,TRUE),IF(J1151=3,VLOOKUP(B1151,RPM!$L$2:$N$62,3,TRUE))))</f>
        <v>3900</v>
      </c>
      <c r="L1151">
        <f t="shared" si="171"/>
        <v>106.5192755362697</v>
      </c>
      <c r="M1151">
        <f t="shared" si="172"/>
        <v>0</v>
      </c>
      <c r="N1151">
        <f>VLOOKUP(K1151,RPM!$A$2:$D$62,4,FALSE)</f>
        <v>18.822589743589745</v>
      </c>
      <c r="O1151">
        <f>VLOOKUP(K1151,RPM!$A$2:$D$62,3,FALSE)</f>
        <v>10.3</v>
      </c>
      <c r="P1151">
        <f t="shared" si="164"/>
        <v>14.036005171794873</v>
      </c>
      <c r="Q1151" cm="1">
        <f t="array" ref="Q1151">_xlfn.XLOOKUP(O1151,BSFC!$A$2:$A$24,_xlfn.XLOOKUP(K1151,BSFC!$B$2:$O$2,BSFC!$B$2:$O$24,,-1),,-1)</f>
        <v>360</v>
      </c>
      <c r="R1151">
        <f t="shared" si="165"/>
        <v>1.4036005171794874</v>
      </c>
      <c r="S1151">
        <f t="shared" si="167"/>
        <v>4.4651145132276878E-4</v>
      </c>
      <c r="T1151">
        <f t="shared" si="168"/>
        <v>0.16074412247619677</v>
      </c>
      <c r="U1151">
        <f t="shared" si="169"/>
        <v>150.20315546347487</v>
      </c>
    </row>
    <row r="1152" spans="1:21">
      <c r="A1152">
        <f t="shared" si="166"/>
        <v>1151</v>
      </c>
      <c r="B1152">
        <f t="shared" si="170"/>
        <v>8.7318932447276261</v>
      </c>
      <c r="C1152">
        <f>Specification!$G$29</f>
        <v>164.943378</v>
      </c>
      <c r="D1152">
        <f>0.5*Specification!$K$4*Track!B1152^2*Specification!$K$3*Specification!$K$2</f>
        <v>39.492106770519641</v>
      </c>
      <c r="E1152">
        <v>0</v>
      </c>
      <c r="F1152">
        <f>Specification!$C$23*9.81*SIN((E1152*PI()/180))</f>
        <v>0</v>
      </c>
      <c r="G1152" s="2">
        <f>IF(J1152=1,VLOOKUP(K1152,RPM!$E$2:$H$62,3,FALSE)-F1152-E1152-D1152,IF(J1152=2,VLOOKUP(K1152,RPM!$H$2:$K$62,3,FALSE)-F1152-E1152-D1152,IF(J1152=3,VLOOKUP(K1152,RPM!$K$2:$N$62,3,FALSE)-F1152-E1152-D1152)))</f>
        <v>849.76410158805106</v>
      </c>
      <c r="H1152" s="2">
        <f>IF(J1152=1,Specification!$I$14,IF(J1152=2,Specification!$I$15,IF(J1152=3,Specification!$I$16)))</f>
        <v>580.58318951778165</v>
      </c>
      <c r="I1152">
        <v>0</v>
      </c>
      <c r="J1152">
        <v>2</v>
      </c>
      <c r="K1152">
        <f>IF(J1152=1,VLOOKUP(B1152,RPM!$F$2:$H$62,3,TRUE),IF(J1152=2,VLOOKUP(B1152,RPM!$I$2:$K$62,3,TRUE),IF(J1152=3,VLOOKUP(B1152,RPM!$L$2:$N$62,3,TRUE))))</f>
        <v>3900</v>
      </c>
      <c r="L1152">
        <f t="shared" si="171"/>
        <v>106.63379823735791</v>
      </c>
      <c r="M1152">
        <f t="shared" si="172"/>
        <v>0</v>
      </c>
      <c r="N1152">
        <f>VLOOKUP(K1152,RPM!$A$2:$D$62,4,FALSE)</f>
        <v>18.822589743589745</v>
      </c>
      <c r="O1152">
        <f>VLOOKUP(K1152,RPM!$A$2:$D$62,3,FALSE)</f>
        <v>10.3</v>
      </c>
      <c r="P1152">
        <f t="shared" si="164"/>
        <v>14.036005171794873</v>
      </c>
      <c r="Q1152" cm="1">
        <f t="array" ref="Q1152">_xlfn.XLOOKUP(O1152,BSFC!$A$2:$A$24,_xlfn.XLOOKUP(K1152,BSFC!$B$2:$O$2,BSFC!$B$2:$O$24,,-1),,-1)</f>
        <v>360</v>
      </c>
      <c r="R1152">
        <f t="shared" si="165"/>
        <v>1.4036005171794874</v>
      </c>
      <c r="S1152">
        <f t="shared" si="167"/>
        <v>4.4651145132276878E-4</v>
      </c>
      <c r="T1152">
        <f t="shared" si="168"/>
        <v>0.16074412247619677</v>
      </c>
      <c r="U1152">
        <f t="shared" si="169"/>
        <v>150.36389958595106</v>
      </c>
    </row>
    <row r="1153" spans="1:21">
      <c r="A1153">
        <f t="shared" si="166"/>
        <v>1152</v>
      </c>
      <c r="B1153">
        <f t="shared" si="170"/>
        <v>8.7318932447276261</v>
      </c>
      <c r="C1153">
        <f>Specification!$G$29</f>
        <v>164.943378</v>
      </c>
      <c r="D1153">
        <f>0.5*Specification!$K$4*Track!B1153^2*Specification!$K$3*Specification!$K$2</f>
        <v>39.492106770519641</v>
      </c>
      <c r="E1153">
        <v>0</v>
      </c>
      <c r="F1153">
        <f>Specification!$C$23*9.81*SIN((E1153*PI()/180))</f>
        <v>0</v>
      </c>
      <c r="G1153" s="2">
        <f>IF(J1153=1,VLOOKUP(K1153,RPM!$E$2:$H$62,3,FALSE)-F1153-E1153-D1153,IF(J1153=2,VLOOKUP(K1153,RPM!$H$2:$K$62,3,FALSE)-F1153-E1153-D1153,IF(J1153=3,VLOOKUP(K1153,RPM!$K$2:$N$62,3,FALSE)-F1153-E1153-D1153)))</f>
        <v>849.76410158805106</v>
      </c>
      <c r="H1153" s="2">
        <f>IF(J1153=1,Specification!$I$14,IF(J1153=2,Specification!$I$15,IF(J1153=3,Specification!$I$16)))</f>
        <v>580.58318951778165</v>
      </c>
      <c r="I1153">
        <v>0</v>
      </c>
      <c r="J1153">
        <v>2</v>
      </c>
      <c r="K1153">
        <f>IF(J1153=1,VLOOKUP(B1153,RPM!$F$2:$H$62,3,TRUE),IF(J1153=2,VLOOKUP(B1153,RPM!$I$2:$K$62,3,TRUE),IF(J1153=3,VLOOKUP(B1153,RPM!$L$2:$N$62,3,TRUE))))</f>
        <v>3900</v>
      </c>
      <c r="L1153">
        <f t="shared" si="171"/>
        <v>106.74832093844611</v>
      </c>
      <c r="M1153">
        <f t="shared" si="172"/>
        <v>0</v>
      </c>
      <c r="N1153">
        <f>VLOOKUP(K1153,RPM!$A$2:$D$62,4,FALSE)</f>
        <v>18.822589743589745</v>
      </c>
      <c r="O1153">
        <f>VLOOKUP(K1153,RPM!$A$2:$D$62,3,FALSE)</f>
        <v>10.3</v>
      </c>
      <c r="P1153">
        <f t="shared" si="164"/>
        <v>14.036005171794873</v>
      </c>
      <c r="Q1153" cm="1">
        <f t="array" ref="Q1153">_xlfn.XLOOKUP(O1153,BSFC!$A$2:$A$24,_xlfn.XLOOKUP(K1153,BSFC!$B$2:$O$2,BSFC!$B$2:$O$24,,-1),,-1)</f>
        <v>360</v>
      </c>
      <c r="R1153">
        <f t="shared" si="165"/>
        <v>1.4036005171794874</v>
      </c>
      <c r="S1153">
        <f t="shared" si="167"/>
        <v>4.4651145132276878E-4</v>
      </c>
      <c r="T1153">
        <f t="shared" si="168"/>
        <v>0.16074412247619677</v>
      </c>
      <c r="U1153">
        <f t="shared" si="169"/>
        <v>150.52464370842725</v>
      </c>
    </row>
    <row r="1154" spans="1:21">
      <c r="A1154">
        <f t="shared" si="166"/>
        <v>1153</v>
      </c>
      <c r="B1154">
        <f t="shared" si="170"/>
        <v>8.7318932447276261</v>
      </c>
      <c r="C1154">
        <f>Specification!$G$29</f>
        <v>164.943378</v>
      </c>
      <c r="D1154">
        <f>0.5*Specification!$K$4*Track!B1154^2*Specification!$K$3*Specification!$K$2</f>
        <v>39.492106770519641</v>
      </c>
      <c r="E1154">
        <v>0</v>
      </c>
      <c r="F1154">
        <f>Specification!$C$23*9.81*SIN((E1154*PI()/180))</f>
        <v>0</v>
      </c>
      <c r="G1154" s="2">
        <f>IF(J1154=1,VLOOKUP(K1154,RPM!$E$2:$H$62,3,FALSE)-F1154-E1154-D1154,IF(J1154=2,VLOOKUP(K1154,RPM!$H$2:$K$62,3,FALSE)-F1154-E1154-D1154,IF(J1154=3,VLOOKUP(K1154,RPM!$K$2:$N$62,3,FALSE)-F1154-E1154-D1154)))</f>
        <v>849.76410158805106</v>
      </c>
      <c r="H1154" s="2">
        <f>IF(J1154=1,Specification!$I$14,IF(J1154=2,Specification!$I$15,IF(J1154=3,Specification!$I$16)))</f>
        <v>580.58318951778165</v>
      </c>
      <c r="I1154">
        <v>0</v>
      </c>
      <c r="J1154">
        <v>2</v>
      </c>
      <c r="K1154">
        <f>IF(J1154=1,VLOOKUP(B1154,RPM!$F$2:$H$62,3,TRUE),IF(J1154=2,VLOOKUP(B1154,RPM!$I$2:$K$62,3,TRUE),IF(J1154=3,VLOOKUP(B1154,RPM!$L$2:$N$62,3,TRUE))))</f>
        <v>3900</v>
      </c>
      <c r="L1154">
        <f t="shared" si="171"/>
        <v>106.86284363953432</v>
      </c>
      <c r="M1154">
        <f t="shared" si="172"/>
        <v>0</v>
      </c>
      <c r="N1154">
        <f>VLOOKUP(K1154,RPM!$A$2:$D$62,4,FALSE)</f>
        <v>18.822589743589745</v>
      </c>
      <c r="O1154">
        <f>VLOOKUP(K1154,RPM!$A$2:$D$62,3,FALSE)</f>
        <v>10.3</v>
      </c>
      <c r="P1154">
        <f t="shared" si="164"/>
        <v>14.036005171794873</v>
      </c>
      <c r="Q1154" cm="1">
        <f t="array" ref="Q1154">_xlfn.XLOOKUP(O1154,BSFC!$A$2:$A$24,_xlfn.XLOOKUP(K1154,BSFC!$B$2:$O$2,BSFC!$B$2:$O$24,,-1),,-1)</f>
        <v>360</v>
      </c>
      <c r="R1154">
        <f t="shared" si="165"/>
        <v>1.4036005171794874</v>
      </c>
      <c r="S1154">
        <f t="shared" si="167"/>
        <v>4.4651145132276878E-4</v>
      </c>
      <c r="T1154">
        <f t="shared" si="168"/>
        <v>0.16074412247619677</v>
      </c>
      <c r="U1154">
        <f t="shared" si="169"/>
        <v>150.68538783090344</v>
      </c>
    </row>
    <row r="1155" spans="1:21">
      <c r="A1155">
        <f t="shared" si="166"/>
        <v>1154</v>
      </c>
      <c r="B1155">
        <f t="shared" si="170"/>
        <v>8.7318932447276261</v>
      </c>
      <c r="C1155">
        <f>Specification!$G$29</f>
        <v>164.943378</v>
      </c>
      <c r="D1155">
        <f>0.5*Specification!$K$4*Track!B1155^2*Specification!$K$3*Specification!$K$2</f>
        <v>39.492106770519641</v>
      </c>
      <c r="E1155">
        <v>0</v>
      </c>
      <c r="F1155">
        <f>Specification!$C$23*9.81*SIN((E1155*PI()/180))</f>
        <v>0</v>
      </c>
      <c r="G1155" s="2">
        <f>IF(J1155=1,VLOOKUP(K1155,RPM!$E$2:$H$62,3,FALSE)-F1155-E1155-D1155,IF(J1155=2,VLOOKUP(K1155,RPM!$H$2:$K$62,3,FALSE)-F1155-E1155-D1155,IF(J1155=3,VLOOKUP(K1155,RPM!$K$2:$N$62,3,FALSE)-F1155-E1155-D1155)))</f>
        <v>849.76410158805106</v>
      </c>
      <c r="H1155" s="2">
        <f>IF(J1155=1,Specification!$I$14,IF(J1155=2,Specification!$I$15,IF(J1155=3,Specification!$I$16)))</f>
        <v>580.58318951778165</v>
      </c>
      <c r="I1155">
        <v>0</v>
      </c>
      <c r="J1155">
        <v>2</v>
      </c>
      <c r="K1155">
        <f>IF(J1155=1,VLOOKUP(B1155,RPM!$F$2:$H$62,3,TRUE),IF(J1155=2,VLOOKUP(B1155,RPM!$I$2:$K$62,3,TRUE),IF(J1155=3,VLOOKUP(B1155,RPM!$L$2:$N$62,3,TRUE))))</f>
        <v>3900</v>
      </c>
      <c r="L1155">
        <f t="shared" si="171"/>
        <v>106.97736634062252</v>
      </c>
      <c r="M1155">
        <f t="shared" si="172"/>
        <v>0</v>
      </c>
      <c r="N1155">
        <f>VLOOKUP(K1155,RPM!$A$2:$D$62,4,FALSE)</f>
        <v>18.822589743589745</v>
      </c>
      <c r="O1155">
        <f>VLOOKUP(K1155,RPM!$A$2:$D$62,3,FALSE)</f>
        <v>10.3</v>
      </c>
      <c r="P1155">
        <f t="shared" ref="P1155:P1218" si="173">N1155*0.7457</f>
        <v>14.036005171794873</v>
      </c>
      <c r="Q1155" cm="1">
        <f t="array" ref="Q1155">_xlfn.XLOOKUP(O1155,BSFC!$A$2:$A$24,_xlfn.XLOOKUP(K1155,BSFC!$B$2:$O$2,BSFC!$B$2:$O$24,,-1),,-1)</f>
        <v>360</v>
      </c>
      <c r="R1155">
        <f t="shared" ref="R1155:R1218" si="174">Q1155*P1155/3600</f>
        <v>1.4036005171794874</v>
      </c>
      <c r="S1155">
        <f t="shared" si="167"/>
        <v>4.4651145132276878E-4</v>
      </c>
      <c r="T1155">
        <f t="shared" si="168"/>
        <v>0.16074412247619677</v>
      </c>
      <c r="U1155">
        <f t="shared" si="169"/>
        <v>150.84613195337963</v>
      </c>
    </row>
    <row r="1156" spans="1:21">
      <c r="A1156">
        <f t="shared" ref="A1156:A1219" si="175">A1155+1</f>
        <v>1155</v>
      </c>
      <c r="B1156">
        <f t="shared" si="170"/>
        <v>8.7318932447276261</v>
      </c>
      <c r="C1156">
        <f>Specification!$G$29</f>
        <v>164.943378</v>
      </c>
      <c r="D1156">
        <f>0.5*Specification!$K$4*Track!B1156^2*Specification!$K$3*Specification!$K$2</f>
        <v>39.492106770519641</v>
      </c>
      <c r="E1156">
        <v>0</v>
      </c>
      <c r="F1156">
        <f>Specification!$C$23*9.81*SIN((E1156*PI()/180))</f>
        <v>0</v>
      </c>
      <c r="G1156" s="2">
        <f>IF(J1156=1,VLOOKUP(K1156,RPM!$E$2:$H$62,3,FALSE)-F1156-E1156-D1156,IF(J1156=2,VLOOKUP(K1156,RPM!$H$2:$K$62,3,FALSE)-F1156-E1156-D1156,IF(J1156=3,VLOOKUP(K1156,RPM!$K$2:$N$62,3,FALSE)-F1156-E1156-D1156)))</f>
        <v>849.76410158805106</v>
      </c>
      <c r="H1156" s="2">
        <f>IF(J1156=1,Specification!$I$14,IF(J1156=2,Specification!$I$15,IF(J1156=3,Specification!$I$16)))</f>
        <v>580.58318951778165</v>
      </c>
      <c r="I1156">
        <v>0</v>
      </c>
      <c r="J1156">
        <v>2</v>
      </c>
      <c r="K1156">
        <f>IF(J1156=1,VLOOKUP(B1156,RPM!$F$2:$H$62,3,TRUE),IF(J1156=2,VLOOKUP(B1156,RPM!$I$2:$K$62,3,TRUE),IF(J1156=3,VLOOKUP(B1156,RPM!$L$2:$N$62,3,TRUE))))</f>
        <v>3900</v>
      </c>
      <c r="L1156">
        <f t="shared" si="171"/>
        <v>107.09188904171073</v>
      </c>
      <c r="M1156">
        <f t="shared" si="172"/>
        <v>0</v>
      </c>
      <c r="N1156">
        <f>VLOOKUP(K1156,RPM!$A$2:$D$62,4,FALSE)</f>
        <v>18.822589743589745</v>
      </c>
      <c r="O1156">
        <f>VLOOKUP(K1156,RPM!$A$2:$D$62,3,FALSE)</f>
        <v>10.3</v>
      </c>
      <c r="P1156">
        <f t="shared" si="173"/>
        <v>14.036005171794873</v>
      </c>
      <c r="Q1156" cm="1">
        <f t="array" ref="Q1156">_xlfn.XLOOKUP(O1156,BSFC!$A$2:$A$24,_xlfn.XLOOKUP(K1156,BSFC!$B$2:$O$2,BSFC!$B$2:$O$24,,-1),,-1)</f>
        <v>360</v>
      </c>
      <c r="R1156">
        <f t="shared" si="174"/>
        <v>1.4036005171794874</v>
      </c>
      <c r="S1156">
        <f t="shared" ref="S1156:S1219" si="176">(L1156-L1155)/3600*P1156</f>
        <v>4.4651145132276878E-4</v>
      </c>
      <c r="T1156">
        <f t="shared" ref="T1156:T1219" si="177">S1156*Q1156</f>
        <v>0.16074412247619677</v>
      </c>
      <c r="U1156">
        <f t="shared" ref="U1156:U1219" si="178">U1155+T1156</f>
        <v>151.00687607585581</v>
      </c>
    </row>
    <row r="1157" spans="1:21">
      <c r="A1157">
        <f t="shared" si="175"/>
        <v>1156</v>
      </c>
      <c r="B1157">
        <f t="shared" si="170"/>
        <v>8.7318932447276261</v>
      </c>
      <c r="C1157">
        <f>Specification!$G$29</f>
        <v>164.943378</v>
      </c>
      <c r="D1157">
        <f>0.5*Specification!$K$4*Track!B1157^2*Specification!$K$3*Specification!$K$2</f>
        <v>39.492106770519641</v>
      </c>
      <c r="E1157">
        <v>0</v>
      </c>
      <c r="F1157">
        <f>Specification!$C$23*9.81*SIN((E1157*PI()/180))</f>
        <v>0</v>
      </c>
      <c r="G1157" s="2">
        <f>IF(J1157=1,VLOOKUP(K1157,RPM!$E$2:$H$62,3,FALSE)-F1157-E1157-D1157,IF(J1157=2,VLOOKUP(K1157,RPM!$H$2:$K$62,3,FALSE)-F1157-E1157-D1157,IF(J1157=3,VLOOKUP(K1157,RPM!$K$2:$N$62,3,FALSE)-F1157-E1157-D1157)))</f>
        <v>849.76410158805106</v>
      </c>
      <c r="H1157" s="2">
        <f>IF(J1157=1,Specification!$I$14,IF(J1157=2,Specification!$I$15,IF(J1157=3,Specification!$I$16)))</f>
        <v>580.58318951778165</v>
      </c>
      <c r="I1157">
        <v>0</v>
      </c>
      <c r="J1157">
        <v>2</v>
      </c>
      <c r="K1157">
        <f>IF(J1157=1,VLOOKUP(B1157,RPM!$F$2:$H$62,3,TRUE),IF(J1157=2,VLOOKUP(B1157,RPM!$I$2:$K$62,3,TRUE),IF(J1157=3,VLOOKUP(B1157,RPM!$L$2:$N$62,3,TRUE))))</f>
        <v>3900</v>
      </c>
      <c r="L1157">
        <f t="shared" si="171"/>
        <v>107.20641174279893</v>
      </c>
      <c r="M1157">
        <f t="shared" si="172"/>
        <v>0</v>
      </c>
      <c r="N1157">
        <f>VLOOKUP(K1157,RPM!$A$2:$D$62,4,FALSE)</f>
        <v>18.822589743589745</v>
      </c>
      <c r="O1157">
        <f>VLOOKUP(K1157,RPM!$A$2:$D$62,3,FALSE)</f>
        <v>10.3</v>
      </c>
      <c r="P1157">
        <f t="shared" si="173"/>
        <v>14.036005171794873</v>
      </c>
      <c r="Q1157" cm="1">
        <f t="array" ref="Q1157">_xlfn.XLOOKUP(O1157,BSFC!$A$2:$A$24,_xlfn.XLOOKUP(K1157,BSFC!$B$2:$O$2,BSFC!$B$2:$O$24,,-1),,-1)</f>
        <v>360</v>
      </c>
      <c r="R1157">
        <f t="shared" si="174"/>
        <v>1.4036005171794874</v>
      </c>
      <c r="S1157">
        <f t="shared" si="176"/>
        <v>4.4651145132276878E-4</v>
      </c>
      <c r="T1157">
        <f t="shared" si="177"/>
        <v>0.16074412247619677</v>
      </c>
      <c r="U1157">
        <f t="shared" si="178"/>
        <v>151.167620198332</v>
      </c>
    </row>
    <row r="1158" spans="1:21">
      <c r="A1158">
        <f t="shared" si="175"/>
        <v>1157</v>
      </c>
      <c r="B1158">
        <f t="shared" si="170"/>
        <v>8.7318932447276261</v>
      </c>
      <c r="C1158">
        <f>Specification!$G$29</f>
        <v>164.943378</v>
      </c>
      <c r="D1158">
        <f>0.5*Specification!$K$4*Track!B1158^2*Specification!$K$3*Specification!$K$2</f>
        <v>39.492106770519641</v>
      </c>
      <c r="E1158">
        <v>0</v>
      </c>
      <c r="F1158">
        <f>Specification!$C$23*9.81*SIN((E1158*PI()/180))</f>
        <v>0</v>
      </c>
      <c r="G1158" s="2">
        <f>IF(J1158=1,VLOOKUP(K1158,RPM!$E$2:$H$62,3,FALSE)-F1158-E1158-D1158,IF(J1158=2,VLOOKUP(K1158,RPM!$H$2:$K$62,3,FALSE)-F1158-E1158-D1158,IF(J1158=3,VLOOKUP(K1158,RPM!$K$2:$N$62,3,FALSE)-F1158-E1158-D1158)))</f>
        <v>849.76410158805106</v>
      </c>
      <c r="H1158" s="2">
        <f>IF(J1158=1,Specification!$I$14,IF(J1158=2,Specification!$I$15,IF(J1158=3,Specification!$I$16)))</f>
        <v>580.58318951778165</v>
      </c>
      <c r="I1158">
        <v>0</v>
      </c>
      <c r="J1158">
        <v>2</v>
      </c>
      <c r="K1158">
        <f>IF(J1158=1,VLOOKUP(B1158,RPM!$F$2:$H$62,3,TRUE),IF(J1158=2,VLOOKUP(B1158,RPM!$I$2:$K$62,3,TRUE),IF(J1158=3,VLOOKUP(B1158,RPM!$L$2:$N$62,3,TRUE))))</f>
        <v>3900</v>
      </c>
      <c r="L1158">
        <f t="shared" si="171"/>
        <v>107.32093444388714</v>
      </c>
      <c r="M1158">
        <f t="shared" si="172"/>
        <v>0</v>
      </c>
      <c r="N1158">
        <f>VLOOKUP(K1158,RPM!$A$2:$D$62,4,FALSE)</f>
        <v>18.822589743589745</v>
      </c>
      <c r="O1158">
        <f>VLOOKUP(K1158,RPM!$A$2:$D$62,3,FALSE)</f>
        <v>10.3</v>
      </c>
      <c r="P1158">
        <f t="shared" si="173"/>
        <v>14.036005171794873</v>
      </c>
      <c r="Q1158" cm="1">
        <f t="array" ref="Q1158">_xlfn.XLOOKUP(O1158,BSFC!$A$2:$A$24,_xlfn.XLOOKUP(K1158,BSFC!$B$2:$O$2,BSFC!$B$2:$O$24,,-1),,-1)</f>
        <v>360</v>
      </c>
      <c r="R1158">
        <f t="shared" si="174"/>
        <v>1.4036005171794874</v>
      </c>
      <c r="S1158">
        <f t="shared" si="176"/>
        <v>4.4651145132276878E-4</v>
      </c>
      <c r="T1158">
        <f t="shared" si="177"/>
        <v>0.16074412247619677</v>
      </c>
      <c r="U1158">
        <f t="shared" si="178"/>
        <v>151.32836432080819</v>
      </c>
    </row>
    <row r="1159" spans="1:21">
      <c r="A1159">
        <f t="shared" si="175"/>
        <v>1158</v>
      </c>
      <c r="B1159">
        <f t="shared" si="170"/>
        <v>8.7318932447276261</v>
      </c>
      <c r="C1159">
        <f>Specification!$G$29</f>
        <v>164.943378</v>
      </c>
      <c r="D1159">
        <f>0.5*Specification!$K$4*Track!B1159^2*Specification!$K$3*Specification!$K$2</f>
        <v>39.492106770519641</v>
      </c>
      <c r="E1159">
        <v>0</v>
      </c>
      <c r="F1159">
        <f>Specification!$C$23*9.81*SIN((E1159*PI()/180))</f>
        <v>0</v>
      </c>
      <c r="G1159" s="2">
        <f>IF(J1159=1,VLOOKUP(K1159,RPM!$E$2:$H$62,3,FALSE)-F1159-E1159-D1159,IF(J1159=2,VLOOKUP(K1159,RPM!$H$2:$K$62,3,FALSE)-F1159-E1159-D1159,IF(J1159=3,VLOOKUP(K1159,RPM!$K$2:$N$62,3,FALSE)-F1159-E1159-D1159)))</f>
        <v>849.76410158805106</v>
      </c>
      <c r="H1159" s="2">
        <f>IF(J1159=1,Specification!$I$14,IF(J1159=2,Specification!$I$15,IF(J1159=3,Specification!$I$16)))</f>
        <v>580.58318951778165</v>
      </c>
      <c r="I1159">
        <v>0</v>
      </c>
      <c r="J1159">
        <v>2</v>
      </c>
      <c r="K1159">
        <f>IF(J1159=1,VLOOKUP(B1159,RPM!$F$2:$H$62,3,TRUE),IF(J1159=2,VLOOKUP(B1159,RPM!$I$2:$K$62,3,TRUE),IF(J1159=3,VLOOKUP(B1159,RPM!$L$2:$N$62,3,TRUE))))</f>
        <v>3900</v>
      </c>
      <c r="L1159">
        <f t="shared" si="171"/>
        <v>107.43545714497535</v>
      </c>
      <c r="M1159">
        <f t="shared" si="172"/>
        <v>0</v>
      </c>
      <c r="N1159">
        <f>VLOOKUP(K1159,RPM!$A$2:$D$62,4,FALSE)</f>
        <v>18.822589743589745</v>
      </c>
      <c r="O1159">
        <f>VLOOKUP(K1159,RPM!$A$2:$D$62,3,FALSE)</f>
        <v>10.3</v>
      </c>
      <c r="P1159">
        <f t="shared" si="173"/>
        <v>14.036005171794873</v>
      </c>
      <c r="Q1159" cm="1">
        <f t="array" ref="Q1159">_xlfn.XLOOKUP(O1159,BSFC!$A$2:$A$24,_xlfn.XLOOKUP(K1159,BSFC!$B$2:$O$2,BSFC!$B$2:$O$24,,-1),,-1)</f>
        <v>360</v>
      </c>
      <c r="R1159">
        <f t="shared" si="174"/>
        <v>1.4036005171794874</v>
      </c>
      <c r="S1159">
        <f t="shared" si="176"/>
        <v>4.4651145132276878E-4</v>
      </c>
      <c r="T1159">
        <f t="shared" si="177"/>
        <v>0.16074412247619677</v>
      </c>
      <c r="U1159">
        <f t="shared" si="178"/>
        <v>151.48910844328438</v>
      </c>
    </row>
    <row r="1160" spans="1:21">
      <c r="A1160">
        <f t="shared" si="175"/>
        <v>1159</v>
      </c>
      <c r="B1160">
        <f t="shared" si="170"/>
        <v>8.7318932447276261</v>
      </c>
      <c r="C1160">
        <f>Specification!$G$29</f>
        <v>164.943378</v>
      </c>
      <c r="D1160">
        <f>0.5*Specification!$K$4*Track!B1160^2*Specification!$K$3*Specification!$K$2</f>
        <v>39.492106770519641</v>
      </c>
      <c r="E1160">
        <v>0</v>
      </c>
      <c r="F1160">
        <f>Specification!$C$23*9.81*SIN((E1160*PI()/180))</f>
        <v>0</v>
      </c>
      <c r="G1160" s="2">
        <f>IF(J1160=1,VLOOKUP(K1160,RPM!$E$2:$H$62,3,FALSE)-F1160-E1160-D1160,IF(J1160=2,VLOOKUP(K1160,RPM!$H$2:$K$62,3,FALSE)-F1160-E1160-D1160,IF(J1160=3,VLOOKUP(K1160,RPM!$K$2:$N$62,3,FALSE)-F1160-E1160-D1160)))</f>
        <v>849.76410158805106</v>
      </c>
      <c r="H1160" s="2">
        <f>IF(J1160=1,Specification!$I$14,IF(J1160=2,Specification!$I$15,IF(J1160=3,Specification!$I$16)))</f>
        <v>580.58318951778165</v>
      </c>
      <c r="I1160">
        <v>0</v>
      </c>
      <c r="J1160">
        <v>2</v>
      </c>
      <c r="K1160">
        <f>IF(J1160=1,VLOOKUP(B1160,RPM!$F$2:$H$62,3,TRUE),IF(J1160=2,VLOOKUP(B1160,RPM!$I$2:$K$62,3,TRUE),IF(J1160=3,VLOOKUP(B1160,RPM!$L$2:$N$62,3,TRUE))))</f>
        <v>3900</v>
      </c>
      <c r="L1160">
        <f t="shared" si="171"/>
        <v>107.54997984606355</v>
      </c>
      <c r="M1160">
        <f t="shared" si="172"/>
        <v>0</v>
      </c>
      <c r="N1160">
        <f>VLOOKUP(K1160,RPM!$A$2:$D$62,4,FALSE)</f>
        <v>18.822589743589745</v>
      </c>
      <c r="O1160">
        <f>VLOOKUP(K1160,RPM!$A$2:$D$62,3,FALSE)</f>
        <v>10.3</v>
      </c>
      <c r="P1160">
        <f t="shared" si="173"/>
        <v>14.036005171794873</v>
      </c>
      <c r="Q1160" cm="1">
        <f t="array" ref="Q1160">_xlfn.XLOOKUP(O1160,BSFC!$A$2:$A$24,_xlfn.XLOOKUP(K1160,BSFC!$B$2:$O$2,BSFC!$B$2:$O$24,,-1),,-1)</f>
        <v>360</v>
      </c>
      <c r="R1160">
        <f t="shared" si="174"/>
        <v>1.4036005171794874</v>
      </c>
      <c r="S1160">
        <f t="shared" si="176"/>
        <v>4.4651145132276878E-4</v>
      </c>
      <c r="T1160">
        <f t="shared" si="177"/>
        <v>0.16074412247619677</v>
      </c>
      <c r="U1160">
        <f t="shared" si="178"/>
        <v>151.64985256576057</v>
      </c>
    </row>
    <row r="1161" spans="1:21">
      <c r="A1161">
        <f t="shared" si="175"/>
        <v>1160</v>
      </c>
      <c r="B1161">
        <f t="shared" si="170"/>
        <v>8.7318932447276261</v>
      </c>
      <c r="C1161">
        <f>Specification!$G$29</f>
        <v>164.943378</v>
      </c>
      <c r="D1161">
        <f>0.5*Specification!$K$4*Track!B1161^2*Specification!$K$3*Specification!$K$2</f>
        <v>39.492106770519641</v>
      </c>
      <c r="E1161">
        <v>0</v>
      </c>
      <c r="F1161">
        <f>Specification!$C$23*9.81*SIN((E1161*PI()/180))</f>
        <v>0</v>
      </c>
      <c r="G1161" s="2">
        <f>IF(J1161=1,VLOOKUP(K1161,RPM!$E$2:$H$62,3,FALSE)-F1161-E1161-D1161,IF(J1161=2,VLOOKUP(K1161,RPM!$H$2:$K$62,3,FALSE)-F1161-E1161-D1161,IF(J1161=3,VLOOKUP(K1161,RPM!$K$2:$N$62,3,FALSE)-F1161-E1161-D1161)))</f>
        <v>849.76410158805106</v>
      </c>
      <c r="H1161" s="2">
        <f>IF(J1161=1,Specification!$I$14,IF(J1161=2,Specification!$I$15,IF(J1161=3,Specification!$I$16)))</f>
        <v>580.58318951778165</v>
      </c>
      <c r="I1161">
        <v>0</v>
      </c>
      <c r="J1161">
        <v>2</v>
      </c>
      <c r="K1161">
        <f>IF(J1161=1,VLOOKUP(B1161,RPM!$F$2:$H$62,3,TRUE),IF(J1161=2,VLOOKUP(B1161,RPM!$I$2:$K$62,3,TRUE),IF(J1161=3,VLOOKUP(B1161,RPM!$L$2:$N$62,3,TRUE))))</f>
        <v>3900</v>
      </c>
      <c r="L1161">
        <f t="shared" si="171"/>
        <v>107.66450254715176</v>
      </c>
      <c r="M1161">
        <f t="shared" si="172"/>
        <v>0</v>
      </c>
      <c r="N1161">
        <f>VLOOKUP(K1161,RPM!$A$2:$D$62,4,FALSE)</f>
        <v>18.822589743589745</v>
      </c>
      <c r="O1161">
        <f>VLOOKUP(K1161,RPM!$A$2:$D$62,3,FALSE)</f>
        <v>10.3</v>
      </c>
      <c r="P1161">
        <f t="shared" si="173"/>
        <v>14.036005171794873</v>
      </c>
      <c r="Q1161" cm="1">
        <f t="array" ref="Q1161">_xlfn.XLOOKUP(O1161,BSFC!$A$2:$A$24,_xlfn.XLOOKUP(K1161,BSFC!$B$2:$O$2,BSFC!$B$2:$O$24,,-1),,-1)</f>
        <v>360</v>
      </c>
      <c r="R1161">
        <f t="shared" si="174"/>
        <v>1.4036005171794874</v>
      </c>
      <c r="S1161">
        <f t="shared" si="176"/>
        <v>4.4651145132276878E-4</v>
      </c>
      <c r="T1161">
        <f t="shared" si="177"/>
        <v>0.16074412247619677</v>
      </c>
      <c r="U1161">
        <f t="shared" si="178"/>
        <v>151.81059668823676</v>
      </c>
    </row>
    <row r="1162" spans="1:21">
      <c r="A1162">
        <f t="shared" si="175"/>
        <v>1161</v>
      </c>
      <c r="B1162">
        <f t="shared" si="170"/>
        <v>8.7318932447276261</v>
      </c>
      <c r="C1162">
        <f>Specification!$G$29</f>
        <v>164.943378</v>
      </c>
      <c r="D1162">
        <f>0.5*Specification!$K$4*Track!B1162^2*Specification!$K$3*Specification!$K$2</f>
        <v>39.492106770519641</v>
      </c>
      <c r="E1162">
        <v>0</v>
      </c>
      <c r="F1162">
        <f>Specification!$C$23*9.81*SIN((E1162*PI()/180))</f>
        <v>0</v>
      </c>
      <c r="G1162" s="2">
        <f>IF(J1162=1,VLOOKUP(K1162,RPM!$E$2:$H$62,3,FALSE)-F1162-E1162-D1162,IF(J1162=2,VLOOKUP(K1162,RPM!$H$2:$K$62,3,FALSE)-F1162-E1162-D1162,IF(J1162=3,VLOOKUP(K1162,RPM!$K$2:$N$62,3,FALSE)-F1162-E1162-D1162)))</f>
        <v>849.76410158805106</v>
      </c>
      <c r="H1162" s="2">
        <f>IF(J1162=1,Specification!$I$14,IF(J1162=2,Specification!$I$15,IF(J1162=3,Specification!$I$16)))</f>
        <v>580.58318951778165</v>
      </c>
      <c r="I1162">
        <v>0</v>
      </c>
      <c r="J1162">
        <v>2</v>
      </c>
      <c r="K1162">
        <f>IF(J1162=1,VLOOKUP(B1162,RPM!$F$2:$H$62,3,TRUE),IF(J1162=2,VLOOKUP(B1162,RPM!$I$2:$K$62,3,TRUE),IF(J1162=3,VLOOKUP(B1162,RPM!$L$2:$N$62,3,TRUE))))</f>
        <v>3900</v>
      </c>
      <c r="L1162">
        <f t="shared" si="171"/>
        <v>107.77902524823996</v>
      </c>
      <c r="M1162">
        <f t="shared" si="172"/>
        <v>0</v>
      </c>
      <c r="N1162">
        <f>VLOOKUP(K1162,RPM!$A$2:$D$62,4,FALSE)</f>
        <v>18.822589743589745</v>
      </c>
      <c r="O1162">
        <f>VLOOKUP(K1162,RPM!$A$2:$D$62,3,FALSE)</f>
        <v>10.3</v>
      </c>
      <c r="P1162">
        <f t="shared" si="173"/>
        <v>14.036005171794873</v>
      </c>
      <c r="Q1162" cm="1">
        <f t="array" ref="Q1162">_xlfn.XLOOKUP(O1162,BSFC!$A$2:$A$24,_xlfn.XLOOKUP(K1162,BSFC!$B$2:$O$2,BSFC!$B$2:$O$24,,-1),,-1)</f>
        <v>360</v>
      </c>
      <c r="R1162">
        <f t="shared" si="174"/>
        <v>1.4036005171794874</v>
      </c>
      <c r="S1162">
        <f t="shared" si="176"/>
        <v>4.4651145132276878E-4</v>
      </c>
      <c r="T1162">
        <f t="shared" si="177"/>
        <v>0.16074412247619677</v>
      </c>
      <c r="U1162">
        <f t="shared" si="178"/>
        <v>151.97134081071295</v>
      </c>
    </row>
    <row r="1163" spans="1:21">
      <c r="A1163">
        <f t="shared" si="175"/>
        <v>1162</v>
      </c>
      <c r="B1163">
        <f t="shared" si="170"/>
        <v>8.7318932447276261</v>
      </c>
      <c r="C1163">
        <f>Specification!$G$29</f>
        <v>164.943378</v>
      </c>
      <c r="D1163">
        <f>0.5*Specification!$K$4*Track!B1163^2*Specification!$K$3*Specification!$K$2</f>
        <v>39.492106770519641</v>
      </c>
      <c r="E1163">
        <v>0</v>
      </c>
      <c r="F1163">
        <f>Specification!$C$23*9.81*SIN((E1163*PI()/180))</f>
        <v>0</v>
      </c>
      <c r="G1163" s="2">
        <f>IF(J1163=1,VLOOKUP(K1163,RPM!$E$2:$H$62,3,FALSE)-F1163-E1163-D1163,IF(J1163=2,VLOOKUP(K1163,RPM!$H$2:$K$62,3,FALSE)-F1163-E1163-D1163,IF(J1163=3,VLOOKUP(K1163,RPM!$K$2:$N$62,3,FALSE)-F1163-E1163-D1163)))</f>
        <v>849.76410158805106</v>
      </c>
      <c r="H1163" s="2">
        <f>IF(J1163=1,Specification!$I$14,IF(J1163=2,Specification!$I$15,IF(J1163=3,Specification!$I$16)))</f>
        <v>580.58318951778165</v>
      </c>
      <c r="I1163">
        <v>0</v>
      </c>
      <c r="J1163">
        <v>2</v>
      </c>
      <c r="K1163">
        <f>IF(J1163=1,VLOOKUP(B1163,RPM!$F$2:$H$62,3,TRUE),IF(J1163=2,VLOOKUP(B1163,RPM!$I$2:$K$62,3,TRUE),IF(J1163=3,VLOOKUP(B1163,RPM!$L$2:$N$62,3,TRUE))))</f>
        <v>3900</v>
      </c>
      <c r="L1163">
        <f t="shared" si="171"/>
        <v>107.89354794932817</v>
      </c>
      <c r="M1163">
        <f t="shared" si="172"/>
        <v>0</v>
      </c>
      <c r="N1163">
        <f>VLOOKUP(K1163,RPM!$A$2:$D$62,4,FALSE)</f>
        <v>18.822589743589745</v>
      </c>
      <c r="O1163">
        <f>VLOOKUP(K1163,RPM!$A$2:$D$62,3,FALSE)</f>
        <v>10.3</v>
      </c>
      <c r="P1163">
        <f t="shared" si="173"/>
        <v>14.036005171794873</v>
      </c>
      <c r="Q1163" cm="1">
        <f t="array" ref="Q1163">_xlfn.XLOOKUP(O1163,BSFC!$A$2:$A$24,_xlfn.XLOOKUP(K1163,BSFC!$B$2:$O$2,BSFC!$B$2:$O$24,,-1),,-1)</f>
        <v>360</v>
      </c>
      <c r="R1163">
        <f t="shared" si="174"/>
        <v>1.4036005171794874</v>
      </c>
      <c r="S1163">
        <f t="shared" si="176"/>
        <v>4.4651145132276878E-4</v>
      </c>
      <c r="T1163">
        <f t="shared" si="177"/>
        <v>0.16074412247619677</v>
      </c>
      <c r="U1163">
        <f t="shared" si="178"/>
        <v>152.13208493318913</v>
      </c>
    </row>
    <row r="1164" spans="1:21">
      <c r="A1164">
        <f t="shared" si="175"/>
        <v>1163</v>
      </c>
      <c r="B1164">
        <f t="shared" si="170"/>
        <v>8.7318932447276261</v>
      </c>
      <c r="C1164">
        <f>Specification!$G$29</f>
        <v>164.943378</v>
      </c>
      <c r="D1164">
        <f>0.5*Specification!$K$4*Track!B1164^2*Specification!$K$3*Specification!$K$2</f>
        <v>39.492106770519641</v>
      </c>
      <c r="E1164">
        <v>0</v>
      </c>
      <c r="F1164">
        <f>Specification!$C$23*9.81*SIN((E1164*PI()/180))</f>
        <v>0</v>
      </c>
      <c r="G1164" s="2">
        <f>IF(J1164=1,VLOOKUP(K1164,RPM!$E$2:$H$62,3,FALSE)-F1164-E1164-D1164,IF(J1164=2,VLOOKUP(K1164,RPM!$H$2:$K$62,3,FALSE)-F1164-E1164-D1164,IF(J1164=3,VLOOKUP(K1164,RPM!$K$2:$N$62,3,FALSE)-F1164-E1164-D1164)))</f>
        <v>849.76410158805106</v>
      </c>
      <c r="H1164" s="2">
        <f>IF(J1164=1,Specification!$I$14,IF(J1164=2,Specification!$I$15,IF(J1164=3,Specification!$I$16)))</f>
        <v>580.58318951778165</v>
      </c>
      <c r="I1164">
        <v>0</v>
      </c>
      <c r="J1164">
        <v>2</v>
      </c>
      <c r="K1164">
        <f>IF(J1164=1,VLOOKUP(B1164,RPM!$F$2:$H$62,3,TRUE),IF(J1164=2,VLOOKUP(B1164,RPM!$I$2:$K$62,3,TRUE),IF(J1164=3,VLOOKUP(B1164,RPM!$L$2:$N$62,3,TRUE))))</f>
        <v>3900</v>
      </c>
      <c r="L1164">
        <f t="shared" si="171"/>
        <v>108.00807065041637</v>
      </c>
      <c r="M1164">
        <f t="shared" si="172"/>
        <v>0</v>
      </c>
      <c r="N1164">
        <f>VLOOKUP(K1164,RPM!$A$2:$D$62,4,FALSE)</f>
        <v>18.822589743589745</v>
      </c>
      <c r="O1164">
        <f>VLOOKUP(K1164,RPM!$A$2:$D$62,3,FALSE)</f>
        <v>10.3</v>
      </c>
      <c r="P1164">
        <f t="shared" si="173"/>
        <v>14.036005171794873</v>
      </c>
      <c r="Q1164" cm="1">
        <f t="array" ref="Q1164">_xlfn.XLOOKUP(O1164,BSFC!$A$2:$A$24,_xlfn.XLOOKUP(K1164,BSFC!$B$2:$O$2,BSFC!$B$2:$O$24,,-1),,-1)</f>
        <v>360</v>
      </c>
      <c r="R1164">
        <f t="shared" si="174"/>
        <v>1.4036005171794874</v>
      </c>
      <c r="S1164">
        <f t="shared" si="176"/>
        <v>4.4651145132276878E-4</v>
      </c>
      <c r="T1164">
        <f t="shared" si="177"/>
        <v>0.16074412247619677</v>
      </c>
      <c r="U1164">
        <f t="shared" si="178"/>
        <v>152.29282905566532</v>
      </c>
    </row>
    <row r="1165" spans="1:21">
      <c r="A1165">
        <f t="shared" si="175"/>
        <v>1164</v>
      </c>
      <c r="B1165">
        <f t="shared" si="170"/>
        <v>8.7318932447276261</v>
      </c>
      <c r="C1165">
        <f>Specification!$G$29</f>
        <v>164.943378</v>
      </c>
      <c r="D1165">
        <f>0.5*Specification!$K$4*Track!B1165^2*Specification!$K$3*Specification!$K$2</f>
        <v>39.492106770519641</v>
      </c>
      <c r="E1165">
        <v>0</v>
      </c>
      <c r="F1165">
        <f>Specification!$C$23*9.81*SIN((E1165*PI()/180))</f>
        <v>0</v>
      </c>
      <c r="G1165" s="2">
        <f>IF(J1165=1,VLOOKUP(K1165,RPM!$E$2:$H$62,3,FALSE)-F1165-E1165-D1165,IF(J1165=2,VLOOKUP(K1165,RPM!$H$2:$K$62,3,FALSE)-F1165-E1165-D1165,IF(J1165=3,VLOOKUP(K1165,RPM!$K$2:$N$62,3,FALSE)-F1165-E1165-D1165)))</f>
        <v>849.76410158805106</v>
      </c>
      <c r="H1165" s="2">
        <f>IF(J1165=1,Specification!$I$14,IF(J1165=2,Specification!$I$15,IF(J1165=3,Specification!$I$16)))</f>
        <v>580.58318951778165</v>
      </c>
      <c r="I1165">
        <v>0</v>
      </c>
      <c r="J1165">
        <v>2</v>
      </c>
      <c r="K1165">
        <f>IF(J1165=1,VLOOKUP(B1165,RPM!$F$2:$H$62,3,TRUE),IF(J1165=2,VLOOKUP(B1165,RPM!$I$2:$K$62,3,TRUE),IF(J1165=3,VLOOKUP(B1165,RPM!$L$2:$N$62,3,TRUE))))</f>
        <v>3900</v>
      </c>
      <c r="L1165">
        <f t="shared" si="171"/>
        <v>108.12259335150458</v>
      </c>
      <c r="M1165">
        <f t="shared" si="172"/>
        <v>0</v>
      </c>
      <c r="N1165">
        <f>VLOOKUP(K1165,RPM!$A$2:$D$62,4,FALSE)</f>
        <v>18.822589743589745</v>
      </c>
      <c r="O1165">
        <f>VLOOKUP(K1165,RPM!$A$2:$D$62,3,FALSE)</f>
        <v>10.3</v>
      </c>
      <c r="P1165">
        <f t="shared" si="173"/>
        <v>14.036005171794873</v>
      </c>
      <c r="Q1165" cm="1">
        <f t="array" ref="Q1165">_xlfn.XLOOKUP(O1165,BSFC!$A$2:$A$24,_xlfn.XLOOKUP(K1165,BSFC!$B$2:$O$2,BSFC!$B$2:$O$24,,-1),,-1)</f>
        <v>360</v>
      </c>
      <c r="R1165">
        <f t="shared" si="174"/>
        <v>1.4036005171794874</v>
      </c>
      <c r="S1165">
        <f t="shared" si="176"/>
        <v>4.4651145132276878E-4</v>
      </c>
      <c r="T1165">
        <f t="shared" si="177"/>
        <v>0.16074412247619677</v>
      </c>
      <c r="U1165">
        <f t="shared" si="178"/>
        <v>152.45357317814151</v>
      </c>
    </row>
    <row r="1166" spans="1:21">
      <c r="A1166">
        <f t="shared" si="175"/>
        <v>1165</v>
      </c>
      <c r="B1166">
        <f t="shared" si="170"/>
        <v>8.7318932447276261</v>
      </c>
      <c r="C1166">
        <f>Specification!$G$29</f>
        <v>164.943378</v>
      </c>
      <c r="D1166">
        <f>0.5*Specification!$K$4*Track!B1166^2*Specification!$K$3*Specification!$K$2</f>
        <v>39.492106770519641</v>
      </c>
      <c r="E1166">
        <v>0</v>
      </c>
      <c r="F1166">
        <f>Specification!$C$23*9.81*SIN((E1166*PI()/180))</f>
        <v>0</v>
      </c>
      <c r="G1166" s="2">
        <f>IF(J1166=1,VLOOKUP(K1166,RPM!$E$2:$H$62,3,FALSE)-F1166-E1166-D1166,IF(J1166=2,VLOOKUP(K1166,RPM!$H$2:$K$62,3,FALSE)-F1166-E1166-D1166,IF(J1166=3,VLOOKUP(K1166,RPM!$K$2:$N$62,3,FALSE)-F1166-E1166-D1166)))</f>
        <v>849.76410158805106</v>
      </c>
      <c r="H1166" s="2">
        <f>IF(J1166=1,Specification!$I$14,IF(J1166=2,Specification!$I$15,IF(J1166=3,Specification!$I$16)))</f>
        <v>580.58318951778165</v>
      </c>
      <c r="I1166">
        <v>0</v>
      </c>
      <c r="J1166">
        <v>2</v>
      </c>
      <c r="K1166">
        <f>IF(J1166=1,VLOOKUP(B1166,RPM!$F$2:$H$62,3,TRUE),IF(J1166=2,VLOOKUP(B1166,RPM!$I$2:$K$62,3,TRUE),IF(J1166=3,VLOOKUP(B1166,RPM!$L$2:$N$62,3,TRUE))))</f>
        <v>3900</v>
      </c>
      <c r="L1166">
        <f t="shared" si="171"/>
        <v>108.23711605259278</v>
      </c>
      <c r="M1166">
        <f t="shared" si="172"/>
        <v>0</v>
      </c>
      <c r="N1166">
        <f>VLOOKUP(K1166,RPM!$A$2:$D$62,4,FALSE)</f>
        <v>18.822589743589745</v>
      </c>
      <c r="O1166">
        <f>VLOOKUP(K1166,RPM!$A$2:$D$62,3,FALSE)</f>
        <v>10.3</v>
      </c>
      <c r="P1166">
        <f t="shared" si="173"/>
        <v>14.036005171794873</v>
      </c>
      <c r="Q1166" cm="1">
        <f t="array" ref="Q1166">_xlfn.XLOOKUP(O1166,BSFC!$A$2:$A$24,_xlfn.XLOOKUP(K1166,BSFC!$B$2:$O$2,BSFC!$B$2:$O$24,,-1),,-1)</f>
        <v>360</v>
      </c>
      <c r="R1166">
        <f t="shared" si="174"/>
        <v>1.4036005171794874</v>
      </c>
      <c r="S1166">
        <f t="shared" si="176"/>
        <v>4.4651145132276878E-4</v>
      </c>
      <c r="T1166">
        <f t="shared" si="177"/>
        <v>0.16074412247619677</v>
      </c>
      <c r="U1166">
        <f t="shared" si="178"/>
        <v>152.6143173006177</v>
      </c>
    </row>
    <row r="1167" spans="1:21">
      <c r="A1167">
        <f t="shared" si="175"/>
        <v>1166</v>
      </c>
      <c r="B1167">
        <f t="shared" si="170"/>
        <v>8.7318932447276261</v>
      </c>
      <c r="C1167">
        <f>Specification!$G$29</f>
        <v>164.943378</v>
      </c>
      <c r="D1167">
        <f>0.5*Specification!$K$4*Track!B1167^2*Specification!$K$3*Specification!$K$2</f>
        <v>39.492106770519641</v>
      </c>
      <c r="E1167">
        <v>0</v>
      </c>
      <c r="F1167">
        <f>Specification!$C$23*9.81*SIN((E1167*PI()/180))</f>
        <v>0</v>
      </c>
      <c r="G1167" s="2">
        <f>IF(J1167=1,VLOOKUP(K1167,RPM!$E$2:$H$62,3,FALSE)-F1167-E1167-D1167,IF(J1167=2,VLOOKUP(K1167,RPM!$H$2:$K$62,3,FALSE)-F1167-E1167-D1167,IF(J1167=3,VLOOKUP(K1167,RPM!$K$2:$N$62,3,FALSE)-F1167-E1167-D1167)))</f>
        <v>849.76410158805106</v>
      </c>
      <c r="H1167" s="2">
        <f>IF(J1167=1,Specification!$I$14,IF(J1167=2,Specification!$I$15,IF(J1167=3,Specification!$I$16)))</f>
        <v>580.58318951778165</v>
      </c>
      <c r="I1167">
        <v>0</v>
      </c>
      <c r="J1167">
        <v>2</v>
      </c>
      <c r="K1167">
        <f>IF(J1167=1,VLOOKUP(B1167,RPM!$F$2:$H$62,3,TRUE),IF(J1167=2,VLOOKUP(B1167,RPM!$I$2:$K$62,3,TRUE),IF(J1167=3,VLOOKUP(B1167,RPM!$L$2:$N$62,3,TRUE))))</f>
        <v>3900</v>
      </c>
      <c r="L1167">
        <f t="shared" si="171"/>
        <v>108.35163875368099</v>
      </c>
      <c r="M1167">
        <f t="shared" si="172"/>
        <v>0</v>
      </c>
      <c r="N1167">
        <f>VLOOKUP(K1167,RPM!$A$2:$D$62,4,FALSE)</f>
        <v>18.822589743589745</v>
      </c>
      <c r="O1167">
        <f>VLOOKUP(K1167,RPM!$A$2:$D$62,3,FALSE)</f>
        <v>10.3</v>
      </c>
      <c r="P1167">
        <f t="shared" si="173"/>
        <v>14.036005171794873</v>
      </c>
      <c r="Q1167" cm="1">
        <f t="array" ref="Q1167">_xlfn.XLOOKUP(O1167,BSFC!$A$2:$A$24,_xlfn.XLOOKUP(K1167,BSFC!$B$2:$O$2,BSFC!$B$2:$O$24,,-1),,-1)</f>
        <v>360</v>
      </c>
      <c r="R1167">
        <f t="shared" si="174"/>
        <v>1.4036005171794874</v>
      </c>
      <c r="S1167">
        <f t="shared" si="176"/>
        <v>4.4651145132276878E-4</v>
      </c>
      <c r="T1167">
        <f t="shared" si="177"/>
        <v>0.16074412247619677</v>
      </c>
      <c r="U1167">
        <f t="shared" si="178"/>
        <v>152.77506142309389</v>
      </c>
    </row>
    <row r="1168" spans="1:21">
      <c r="A1168">
        <f t="shared" si="175"/>
        <v>1167</v>
      </c>
      <c r="B1168">
        <f t="shared" si="170"/>
        <v>8.7318932447276261</v>
      </c>
      <c r="C1168">
        <f>Specification!$G$29</f>
        <v>164.943378</v>
      </c>
      <c r="D1168">
        <f>0.5*Specification!$K$4*Track!B1168^2*Specification!$K$3*Specification!$K$2</f>
        <v>39.492106770519641</v>
      </c>
      <c r="E1168">
        <v>0</v>
      </c>
      <c r="F1168">
        <f>Specification!$C$23*9.81*SIN((E1168*PI()/180))</f>
        <v>0</v>
      </c>
      <c r="G1168" s="2">
        <f>IF(J1168=1,VLOOKUP(K1168,RPM!$E$2:$H$62,3,FALSE)-F1168-E1168-D1168,IF(J1168=2,VLOOKUP(K1168,RPM!$H$2:$K$62,3,FALSE)-F1168-E1168-D1168,IF(J1168=3,VLOOKUP(K1168,RPM!$K$2:$N$62,3,FALSE)-F1168-E1168-D1168)))</f>
        <v>849.76410158805106</v>
      </c>
      <c r="H1168" s="2">
        <f>IF(J1168=1,Specification!$I$14,IF(J1168=2,Specification!$I$15,IF(J1168=3,Specification!$I$16)))</f>
        <v>580.58318951778165</v>
      </c>
      <c r="I1168">
        <v>0</v>
      </c>
      <c r="J1168">
        <v>2</v>
      </c>
      <c r="K1168">
        <f>IF(J1168=1,VLOOKUP(B1168,RPM!$F$2:$H$62,3,TRUE),IF(J1168=2,VLOOKUP(B1168,RPM!$I$2:$K$62,3,TRUE),IF(J1168=3,VLOOKUP(B1168,RPM!$L$2:$N$62,3,TRUE))))</f>
        <v>3900</v>
      </c>
      <c r="L1168">
        <f t="shared" si="171"/>
        <v>108.46616145476919</v>
      </c>
      <c r="M1168">
        <f t="shared" si="172"/>
        <v>0</v>
      </c>
      <c r="N1168">
        <f>VLOOKUP(K1168,RPM!$A$2:$D$62,4,FALSE)</f>
        <v>18.822589743589745</v>
      </c>
      <c r="O1168">
        <f>VLOOKUP(K1168,RPM!$A$2:$D$62,3,FALSE)</f>
        <v>10.3</v>
      </c>
      <c r="P1168">
        <f t="shared" si="173"/>
        <v>14.036005171794873</v>
      </c>
      <c r="Q1168" cm="1">
        <f t="array" ref="Q1168">_xlfn.XLOOKUP(O1168,BSFC!$A$2:$A$24,_xlfn.XLOOKUP(K1168,BSFC!$B$2:$O$2,BSFC!$B$2:$O$24,,-1),,-1)</f>
        <v>360</v>
      </c>
      <c r="R1168">
        <f t="shared" si="174"/>
        <v>1.4036005171794874</v>
      </c>
      <c r="S1168">
        <f t="shared" si="176"/>
        <v>4.4651145132276878E-4</v>
      </c>
      <c r="T1168">
        <f t="shared" si="177"/>
        <v>0.16074412247619677</v>
      </c>
      <c r="U1168">
        <f t="shared" si="178"/>
        <v>152.93580554557008</v>
      </c>
    </row>
    <row r="1169" spans="1:21">
      <c r="A1169">
        <f t="shared" si="175"/>
        <v>1168</v>
      </c>
      <c r="B1169">
        <f t="shared" si="170"/>
        <v>8.7318932447276261</v>
      </c>
      <c r="C1169">
        <f>Specification!$G$29</f>
        <v>164.943378</v>
      </c>
      <c r="D1169">
        <f>0.5*Specification!$K$4*Track!B1169^2*Specification!$K$3*Specification!$K$2</f>
        <v>39.492106770519641</v>
      </c>
      <c r="E1169">
        <v>0</v>
      </c>
      <c r="F1169">
        <f>Specification!$C$23*9.81*SIN((E1169*PI()/180))</f>
        <v>0</v>
      </c>
      <c r="G1169" s="2">
        <f>IF(J1169=1,VLOOKUP(K1169,RPM!$E$2:$H$62,3,FALSE)-F1169-E1169-D1169,IF(J1169=2,VLOOKUP(K1169,RPM!$H$2:$K$62,3,FALSE)-F1169-E1169-D1169,IF(J1169=3,VLOOKUP(K1169,RPM!$K$2:$N$62,3,FALSE)-F1169-E1169-D1169)))</f>
        <v>849.76410158805106</v>
      </c>
      <c r="H1169" s="2">
        <f>IF(J1169=1,Specification!$I$14,IF(J1169=2,Specification!$I$15,IF(J1169=3,Specification!$I$16)))</f>
        <v>580.58318951778165</v>
      </c>
      <c r="I1169">
        <v>0</v>
      </c>
      <c r="J1169">
        <v>2</v>
      </c>
      <c r="K1169">
        <f>IF(J1169=1,VLOOKUP(B1169,RPM!$F$2:$H$62,3,TRUE),IF(J1169=2,VLOOKUP(B1169,RPM!$I$2:$K$62,3,TRUE),IF(J1169=3,VLOOKUP(B1169,RPM!$L$2:$N$62,3,TRUE))))</f>
        <v>3900</v>
      </c>
      <c r="L1169">
        <f t="shared" si="171"/>
        <v>108.5806841558574</v>
      </c>
      <c r="M1169">
        <f t="shared" si="172"/>
        <v>0</v>
      </c>
      <c r="N1169">
        <f>VLOOKUP(K1169,RPM!$A$2:$D$62,4,FALSE)</f>
        <v>18.822589743589745</v>
      </c>
      <c r="O1169">
        <f>VLOOKUP(K1169,RPM!$A$2:$D$62,3,FALSE)</f>
        <v>10.3</v>
      </c>
      <c r="P1169">
        <f t="shared" si="173"/>
        <v>14.036005171794873</v>
      </c>
      <c r="Q1169" cm="1">
        <f t="array" ref="Q1169">_xlfn.XLOOKUP(O1169,BSFC!$A$2:$A$24,_xlfn.XLOOKUP(K1169,BSFC!$B$2:$O$2,BSFC!$B$2:$O$24,,-1),,-1)</f>
        <v>360</v>
      </c>
      <c r="R1169">
        <f t="shared" si="174"/>
        <v>1.4036005171794874</v>
      </c>
      <c r="S1169">
        <f t="shared" si="176"/>
        <v>4.4651145132276878E-4</v>
      </c>
      <c r="T1169">
        <f t="shared" si="177"/>
        <v>0.16074412247619677</v>
      </c>
      <c r="U1169">
        <f t="shared" si="178"/>
        <v>153.09654966804626</v>
      </c>
    </row>
    <row r="1170" spans="1:21">
      <c r="A1170">
        <f t="shared" si="175"/>
        <v>1169</v>
      </c>
      <c r="B1170">
        <f t="shared" si="170"/>
        <v>8.7318932447276261</v>
      </c>
      <c r="C1170">
        <f>Specification!$G$29</f>
        <v>164.943378</v>
      </c>
      <c r="D1170">
        <f>0.5*Specification!$K$4*Track!B1170^2*Specification!$K$3*Specification!$K$2</f>
        <v>39.492106770519641</v>
      </c>
      <c r="E1170">
        <v>0</v>
      </c>
      <c r="F1170">
        <f>Specification!$C$23*9.81*SIN((E1170*PI()/180))</f>
        <v>0</v>
      </c>
      <c r="G1170" s="2">
        <f>IF(J1170=1,VLOOKUP(K1170,RPM!$E$2:$H$62,3,FALSE)-F1170-E1170-D1170,IF(J1170=2,VLOOKUP(K1170,RPM!$H$2:$K$62,3,FALSE)-F1170-E1170-D1170,IF(J1170=3,VLOOKUP(K1170,RPM!$K$2:$N$62,3,FALSE)-F1170-E1170-D1170)))</f>
        <v>849.76410158805106</v>
      </c>
      <c r="H1170" s="2">
        <f>IF(J1170=1,Specification!$I$14,IF(J1170=2,Specification!$I$15,IF(J1170=3,Specification!$I$16)))</f>
        <v>580.58318951778165</v>
      </c>
      <c r="I1170">
        <v>0</v>
      </c>
      <c r="J1170">
        <v>2</v>
      </c>
      <c r="K1170">
        <f>IF(J1170=1,VLOOKUP(B1170,RPM!$F$2:$H$62,3,TRUE),IF(J1170=2,VLOOKUP(B1170,RPM!$I$2:$K$62,3,TRUE),IF(J1170=3,VLOOKUP(B1170,RPM!$L$2:$N$62,3,TRUE))))</f>
        <v>3900</v>
      </c>
      <c r="L1170">
        <f t="shared" si="171"/>
        <v>108.6952068569456</v>
      </c>
      <c r="M1170">
        <f t="shared" si="172"/>
        <v>0</v>
      </c>
      <c r="N1170">
        <f>VLOOKUP(K1170,RPM!$A$2:$D$62,4,FALSE)</f>
        <v>18.822589743589745</v>
      </c>
      <c r="O1170">
        <f>VLOOKUP(K1170,RPM!$A$2:$D$62,3,FALSE)</f>
        <v>10.3</v>
      </c>
      <c r="P1170">
        <f t="shared" si="173"/>
        <v>14.036005171794873</v>
      </c>
      <c r="Q1170" cm="1">
        <f t="array" ref="Q1170">_xlfn.XLOOKUP(O1170,BSFC!$A$2:$A$24,_xlfn.XLOOKUP(K1170,BSFC!$B$2:$O$2,BSFC!$B$2:$O$24,,-1),,-1)</f>
        <v>360</v>
      </c>
      <c r="R1170">
        <f t="shared" si="174"/>
        <v>1.4036005171794874</v>
      </c>
      <c r="S1170">
        <f t="shared" si="176"/>
        <v>4.4651145132276878E-4</v>
      </c>
      <c r="T1170">
        <f t="shared" si="177"/>
        <v>0.16074412247619677</v>
      </c>
      <c r="U1170">
        <f t="shared" si="178"/>
        <v>153.25729379052245</v>
      </c>
    </row>
    <row r="1171" spans="1:21">
      <c r="A1171">
        <f t="shared" si="175"/>
        <v>1170</v>
      </c>
      <c r="B1171">
        <f t="shared" si="170"/>
        <v>8.7318932447276261</v>
      </c>
      <c r="C1171">
        <f>Specification!$G$29</f>
        <v>164.943378</v>
      </c>
      <c r="D1171">
        <f>0.5*Specification!$K$4*Track!B1171^2*Specification!$K$3*Specification!$K$2</f>
        <v>39.492106770519641</v>
      </c>
      <c r="E1171">
        <v>0</v>
      </c>
      <c r="F1171">
        <f>Specification!$C$23*9.81*SIN((E1171*PI()/180))</f>
        <v>0</v>
      </c>
      <c r="G1171" s="2">
        <f>IF(J1171=1,VLOOKUP(K1171,RPM!$E$2:$H$62,3,FALSE)-F1171-E1171-D1171,IF(J1171=2,VLOOKUP(K1171,RPM!$H$2:$K$62,3,FALSE)-F1171-E1171-D1171,IF(J1171=3,VLOOKUP(K1171,RPM!$K$2:$N$62,3,FALSE)-F1171-E1171-D1171)))</f>
        <v>849.76410158805106</v>
      </c>
      <c r="H1171" s="2">
        <f>IF(J1171=1,Specification!$I$14,IF(J1171=2,Specification!$I$15,IF(J1171=3,Specification!$I$16)))</f>
        <v>580.58318951778165</v>
      </c>
      <c r="I1171">
        <v>0</v>
      </c>
      <c r="J1171">
        <v>2</v>
      </c>
      <c r="K1171">
        <f>IF(J1171=1,VLOOKUP(B1171,RPM!$F$2:$H$62,3,TRUE),IF(J1171=2,VLOOKUP(B1171,RPM!$I$2:$K$62,3,TRUE),IF(J1171=3,VLOOKUP(B1171,RPM!$L$2:$N$62,3,TRUE))))</f>
        <v>3900</v>
      </c>
      <c r="L1171">
        <f t="shared" si="171"/>
        <v>108.80972955803381</v>
      </c>
      <c r="M1171">
        <f t="shared" si="172"/>
        <v>0</v>
      </c>
      <c r="N1171">
        <f>VLOOKUP(K1171,RPM!$A$2:$D$62,4,FALSE)</f>
        <v>18.822589743589745</v>
      </c>
      <c r="O1171">
        <f>VLOOKUP(K1171,RPM!$A$2:$D$62,3,FALSE)</f>
        <v>10.3</v>
      </c>
      <c r="P1171">
        <f t="shared" si="173"/>
        <v>14.036005171794873</v>
      </c>
      <c r="Q1171" cm="1">
        <f t="array" ref="Q1171">_xlfn.XLOOKUP(O1171,BSFC!$A$2:$A$24,_xlfn.XLOOKUP(K1171,BSFC!$B$2:$O$2,BSFC!$B$2:$O$24,,-1),,-1)</f>
        <v>360</v>
      </c>
      <c r="R1171">
        <f t="shared" si="174"/>
        <v>1.4036005171794874</v>
      </c>
      <c r="S1171">
        <f t="shared" si="176"/>
        <v>4.4651145132276878E-4</v>
      </c>
      <c r="T1171">
        <f t="shared" si="177"/>
        <v>0.16074412247619677</v>
      </c>
      <c r="U1171">
        <f t="shared" si="178"/>
        <v>153.41803791299864</v>
      </c>
    </row>
    <row r="1172" spans="1:21">
      <c r="A1172">
        <f t="shared" si="175"/>
        <v>1171</v>
      </c>
      <c r="B1172">
        <f t="shared" si="170"/>
        <v>8.7318932447276261</v>
      </c>
      <c r="C1172">
        <f>Specification!$G$29</f>
        <v>164.943378</v>
      </c>
      <c r="D1172">
        <f>0.5*Specification!$K$4*Track!B1172^2*Specification!$K$3*Specification!$K$2</f>
        <v>39.492106770519641</v>
      </c>
      <c r="E1172">
        <v>0</v>
      </c>
      <c r="F1172">
        <f>Specification!$C$23*9.81*SIN((E1172*PI()/180))</f>
        <v>0</v>
      </c>
      <c r="G1172" s="2">
        <f>IF(J1172=1,VLOOKUP(K1172,RPM!$E$2:$H$62,3,FALSE)-F1172-E1172-D1172,IF(J1172=2,VLOOKUP(K1172,RPM!$H$2:$K$62,3,FALSE)-F1172-E1172-D1172,IF(J1172=3,VLOOKUP(K1172,RPM!$K$2:$N$62,3,FALSE)-F1172-E1172-D1172)))</f>
        <v>849.76410158805106</v>
      </c>
      <c r="H1172" s="2">
        <f>IF(J1172=1,Specification!$I$14,IF(J1172=2,Specification!$I$15,IF(J1172=3,Specification!$I$16)))</f>
        <v>580.58318951778165</v>
      </c>
      <c r="I1172">
        <v>0</v>
      </c>
      <c r="J1172">
        <v>2</v>
      </c>
      <c r="K1172">
        <f>IF(J1172=1,VLOOKUP(B1172,RPM!$F$2:$H$62,3,TRUE),IF(J1172=2,VLOOKUP(B1172,RPM!$I$2:$K$62,3,TRUE),IF(J1172=3,VLOOKUP(B1172,RPM!$L$2:$N$62,3,TRUE))))</f>
        <v>3900</v>
      </c>
      <c r="L1172">
        <f t="shared" si="171"/>
        <v>108.92425225912201</v>
      </c>
      <c r="M1172">
        <f t="shared" si="172"/>
        <v>0</v>
      </c>
      <c r="N1172">
        <f>VLOOKUP(K1172,RPM!$A$2:$D$62,4,FALSE)</f>
        <v>18.822589743589745</v>
      </c>
      <c r="O1172">
        <f>VLOOKUP(K1172,RPM!$A$2:$D$62,3,FALSE)</f>
        <v>10.3</v>
      </c>
      <c r="P1172">
        <f t="shared" si="173"/>
        <v>14.036005171794873</v>
      </c>
      <c r="Q1172" cm="1">
        <f t="array" ref="Q1172">_xlfn.XLOOKUP(O1172,BSFC!$A$2:$A$24,_xlfn.XLOOKUP(K1172,BSFC!$B$2:$O$2,BSFC!$B$2:$O$24,,-1),,-1)</f>
        <v>360</v>
      </c>
      <c r="R1172">
        <f t="shared" si="174"/>
        <v>1.4036005171794874</v>
      </c>
      <c r="S1172">
        <f t="shared" si="176"/>
        <v>4.4651145132276878E-4</v>
      </c>
      <c r="T1172">
        <f t="shared" si="177"/>
        <v>0.16074412247619677</v>
      </c>
      <c r="U1172">
        <f t="shared" si="178"/>
        <v>153.57878203547483</v>
      </c>
    </row>
    <row r="1173" spans="1:21">
      <c r="A1173">
        <f t="shared" si="175"/>
        <v>1172</v>
      </c>
      <c r="B1173">
        <f t="shared" si="170"/>
        <v>8.7318932447276261</v>
      </c>
      <c r="C1173">
        <f>Specification!$G$29</f>
        <v>164.943378</v>
      </c>
      <c r="D1173">
        <f>0.5*Specification!$K$4*Track!B1173^2*Specification!$K$3*Specification!$K$2</f>
        <v>39.492106770519641</v>
      </c>
      <c r="E1173">
        <v>0</v>
      </c>
      <c r="F1173">
        <f>Specification!$C$23*9.81*SIN((E1173*PI()/180))</f>
        <v>0</v>
      </c>
      <c r="G1173" s="2">
        <f>IF(J1173=1,VLOOKUP(K1173,RPM!$E$2:$H$62,3,FALSE)-F1173-E1173-D1173,IF(J1173=2,VLOOKUP(K1173,RPM!$H$2:$K$62,3,FALSE)-F1173-E1173-D1173,IF(J1173=3,VLOOKUP(K1173,RPM!$K$2:$N$62,3,FALSE)-F1173-E1173-D1173)))</f>
        <v>849.76410158805106</v>
      </c>
      <c r="H1173" s="2">
        <f>IF(J1173=1,Specification!$I$14,IF(J1173=2,Specification!$I$15,IF(J1173=3,Specification!$I$16)))</f>
        <v>580.58318951778165</v>
      </c>
      <c r="I1173">
        <v>0</v>
      </c>
      <c r="J1173">
        <v>2</v>
      </c>
      <c r="K1173">
        <f>IF(J1173=1,VLOOKUP(B1173,RPM!$F$2:$H$62,3,TRUE),IF(J1173=2,VLOOKUP(B1173,RPM!$I$2:$K$62,3,TRUE),IF(J1173=3,VLOOKUP(B1173,RPM!$L$2:$N$62,3,TRUE))))</f>
        <v>3900</v>
      </c>
      <c r="L1173">
        <f t="shared" si="171"/>
        <v>109.03877496021022</v>
      </c>
      <c r="M1173">
        <f t="shared" si="172"/>
        <v>0</v>
      </c>
      <c r="N1173">
        <f>VLOOKUP(K1173,RPM!$A$2:$D$62,4,FALSE)</f>
        <v>18.822589743589745</v>
      </c>
      <c r="O1173">
        <f>VLOOKUP(K1173,RPM!$A$2:$D$62,3,FALSE)</f>
        <v>10.3</v>
      </c>
      <c r="P1173">
        <f t="shared" si="173"/>
        <v>14.036005171794873</v>
      </c>
      <c r="Q1173" cm="1">
        <f t="array" ref="Q1173">_xlfn.XLOOKUP(O1173,BSFC!$A$2:$A$24,_xlfn.XLOOKUP(K1173,BSFC!$B$2:$O$2,BSFC!$B$2:$O$24,,-1),,-1)</f>
        <v>360</v>
      </c>
      <c r="R1173">
        <f t="shared" si="174"/>
        <v>1.4036005171794874</v>
      </c>
      <c r="S1173">
        <f t="shared" si="176"/>
        <v>4.4651145132276878E-4</v>
      </c>
      <c r="T1173">
        <f t="shared" si="177"/>
        <v>0.16074412247619677</v>
      </c>
      <c r="U1173">
        <f t="shared" si="178"/>
        <v>153.73952615795102</v>
      </c>
    </row>
    <row r="1174" spans="1:21">
      <c r="A1174">
        <f t="shared" si="175"/>
        <v>1173</v>
      </c>
      <c r="B1174">
        <f t="shared" si="170"/>
        <v>8.7318932447276261</v>
      </c>
      <c r="C1174">
        <f>Specification!$G$29</f>
        <v>164.943378</v>
      </c>
      <c r="D1174">
        <f>0.5*Specification!$K$4*Track!B1174^2*Specification!$K$3*Specification!$K$2</f>
        <v>39.492106770519641</v>
      </c>
      <c r="E1174">
        <v>0</v>
      </c>
      <c r="F1174">
        <f>Specification!$C$23*9.81*SIN((E1174*PI()/180))</f>
        <v>0</v>
      </c>
      <c r="G1174" s="2">
        <f>IF(J1174=1,VLOOKUP(K1174,RPM!$E$2:$H$62,3,FALSE)-F1174-E1174-D1174,IF(J1174=2,VLOOKUP(K1174,RPM!$H$2:$K$62,3,FALSE)-F1174-E1174-D1174,IF(J1174=3,VLOOKUP(K1174,RPM!$K$2:$N$62,3,FALSE)-F1174-E1174-D1174)))</f>
        <v>849.76410158805106</v>
      </c>
      <c r="H1174" s="2">
        <f>IF(J1174=1,Specification!$I$14,IF(J1174=2,Specification!$I$15,IF(J1174=3,Specification!$I$16)))</f>
        <v>580.58318951778165</v>
      </c>
      <c r="I1174">
        <v>0</v>
      </c>
      <c r="J1174">
        <v>2</v>
      </c>
      <c r="K1174">
        <f>IF(J1174=1,VLOOKUP(B1174,RPM!$F$2:$H$62,3,TRUE),IF(J1174=2,VLOOKUP(B1174,RPM!$I$2:$K$62,3,TRUE),IF(J1174=3,VLOOKUP(B1174,RPM!$L$2:$N$62,3,TRUE))))</f>
        <v>3900</v>
      </c>
      <c r="L1174">
        <f t="shared" si="171"/>
        <v>109.15329766129842</v>
      </c>
      <c r="M1174">
        <f t="shared" si="172"/>
        <v>0</v>
      </c>
      <c r="N1174">
        <f>VLOOKUP(K1174,RPM!$A$2:$D$62,4,FALSE)</f>
        <v>18.822589743589745</v>
      </c>
      <c r="O1174">
        <f>VLOOKUP(K1174,RPM!$A$2:$D$62,3,FALSE)</f>
        <v>10.3</v>
      </c>
      <c r="P1174">
        <f t="shared" si="173"/>
        <v>14.036005171794873</v>
      </c>
      <c r="Q1174" cm="1">
        <f t="array" ref="Q1174">_xlfn.XLOOKUP(O1174,BSFC!$A$2:$A$24,_xlfn.XLOOKUP(K1174,BSFC!$B$2:$O$2,BSFC!$B$2:$O$24,,-1),,-1)</f>
        <v>360</v>
      </c>
      <c r="R1174">
        <f t="shared" si="174"/>
        <v>1.4036005171794874</v>
      </c>
      <c r="S1174">
        <f t="shared" si="176"/>
        <v>4.4651145132276878E-4</v>
      </c>
      <c r="T1174">
        <f t="shared" si="177"/>
        <v>0.16074412247619677</v>
      </c>
      <c r="U1174">
        <f t="shared" si="178"/>
        <v>153.90027028042721</v>
      </c>
    </row>
    <row r="1175" spans="1:21">
      <c r="A1175">
        <f t="shared" si="175"/>
        <v>1174</v>
      </c>
      <c r="B1175">
        <f t="shared" si="170"/>
        <v>8.7318932447276261</v>
      </c>
      <c r="C1175">
        <f>Specification!$G$29</f>
        <v>164.943378</v>
      </c>
      <c r="D1175">
        <f>0.5*Specification!$K$4*Track!B1175^2*Specification!$K$3*Specification!$K$2</f>
        <v>39.492106770519641</v>
      </c>
      <c r="E1175">
        <v>0</v>
      </c>
      <c r="F1175">
        <f>Specification!$C$23*9.81*SIN((E1175*PI()/180))</f>
        <v>0</v>
      </c>
      <c r="G1175" s="2">
        <f>IF(J1175=1,VLOOKUP(K1175,RPM!$E$2:$H$62,3,FALSE)-F1175-E1175-D1175,IF(J1175=2,VLOOKUP(K1175,RPM!$H$2:$K$62,3,FALSE)-F1175-E1175-D1175,IF(J1175=3,VLOOKUP(K1175,RPM!$K$2:$N$62,3,FALSE)-F1175-E1175-D1175)))</f>
        <v>849.76410158805106</v>
      </c>
      <c r="H1175" s="2">
        <f>IF(J1175=1,Specification!$I$14,IF(J1175=2,Specification!$I$15,IF(J1175=3,Specification!$I$16)))</f>
        <v>580.58318951778165</v>
      </c>
      <c r="I1175">
        <v>0</v>
      </c>
      <c r="J1175">
        <v>2</v>
      </c>
      <c r="K1175">
        <f>IF(J1175=1,VLOOKUP(B1175,RPM!$F$2:$H$62,3,TRUE),IF(J1175=2,VLOOKUP(B1175,RPM!$I$2:$K$62,3,TRUE),IF(J1175=3,VLOOKUP(B1175,RPM!$L$2:$N$62,3,TRUE))))</f>
        <v>3900</v>
      </c>
      <c r="L1175">
        <f t="shared" si="171"/>
        <v>109.26782036238663</v>
      </c>
      <c r="M1175">
        <f t="shared" si="172"/>
        <v>0</v>
      </c>
      <c r="N1175">
        <f>VLOOKUP(K1175,RPM!$A$2:$D$62,4,FALSE)</f>
        <v>18.822589743589745</v>
      </c>
      <c r="O1175">
        <f>VLOOKUP(K1175,RPM!$A$2:$D$62,3,FALSE)</f>
        <v>10.3</v>
      </c>
      <c r="P1175">
        <f t="shared" si="173"/>
        <v>14.036005171794873</v>
      </c>
      <c r="Q1175" cm="1">
        <f t="array" ref="Q1175">_xlfn.XLOOKUP(O1175,BSFC!$A$2:$A$24,_xlfn.XLOOKUP(K1175,BSFC!$B$2:$O$2,BSFC!$B$2:$O$24,,-1),,-1)</f>
        <v>360</v>
      </c>
      <c r="R1175">
        <f t="shared" si="174"/>
        <v>1.4036005171794874</v>
      </c>
      <c r="S1175">
        <f t="shared" si="176"/>
        <v>4.4651145132276878E-4</v>
      </c>
      <c r="T1175">
        <f t="shared" si="177"/>
        <v>0.16074412247619677</v>
      </c>
      <c r="U1175">
        <f t="shared" si="178"/>
        <v>154.0610144029034</v>
      </c>
    </row>
    <row r="1176" spans="1:21">
      <c r="A1176">
        <f t="shared" si="175"/>
        <v>1175</v>
      </c>
      <c r="B1176">
        <f t="shared" si="170"/>
        <v>8.7318932447276261</v>
      </c>
      <c r="C1176">
        <f>Specification!$G$29</f>
        <v>164.943378</v>
      </c>
      <c r="D1176">
        <f>0.5*Specification!$K$4*Track!B1176^2*Specification!$K$3*Specification!$K$2</f>
        <v>39.492106770519641</v>
      </c>
      <c r="E1176">
        <v>0</v>
      </c>
      <c r="F1176">
        <f>Specification!$C$23*9.81*SIN((E1176*PI()/180))</f>
        <v>0</v>
      </c>
      <c r="G1176" s="2">
        <f>IF(J1176=1,VLOOKUP(K1176,RPM!$E$2:$H$62,3,FALSE)-F1176-E1176-D1176,IF(J1176=2,VLOOKUP(K1176,RPM!$H$2:$K$62,3,FALSE)-F1176-E1176-D1176,IF(J1176=3,VLOOKUP(K1176,RPM!$K$2:$N$62,3,FALSE)-F1176-E1176-D1176)))</f>
        <v>849.76410158805106</v>
      </c>
      <c r="H1176" s="2">
        <f>IF(J1176=1,Specification!$I$14,IF(J1176=2,Specification!$I$15,IF(J1176=3,Specification!$I$16)))</f>
        <v>580.58318951778165</v>
      </c>
      <c r="I1176">
        <v>0</v>
      </c>
      <c r="J1176">
        <v>2</v>
      </c>
      <c r="K1176">
        <f>IF(J1176=1,VLOOKUP(B1176,RPM!$F$2:$H$62,3,TRUE),IF(J1176=2,VLOOKUP(B1176,RPM!$I$2:$K$62,3,TRUE),IF(J1176=3,VLOOKUP(B1176,RPM!$L$2:$N$62,3,TRUE))))</f>
        <v>3900</v>
      </c>
      <c r="L1176">
        <f t="shared" si="171"/>
        <v>109.38234306347483</v>
      </c>
      <c r="M1176">
        <f t="shared" si="172"/>
        <v>0</v>
      </c>
      <c r="N1176">
        <f>VLOOKUP(K1176,RPM!$A$2:$D$62,4,FALSE)</f>
        <v>18.822589743589745</v>
      </c>
      <c r="O1176">
        <f>VLOOKUP(K1176,RPM!$A$2:$D$62,3,FALSE)</f>
        <v>10.3</v>
      </c>
      <c r="P1176">
        <f t="shared" si="173"/>
        <v>14.036005171794873</v>
      </c>
      <c r="Q1176" cm="1">
        <f t="array" ref="Q1176">_xlfn.XLOOKUP(O1176,BSFC!$A$2:$A$24,_xlfn.XLOOKUP(K1176,BSFC!$B$2:$O$2,BSFC!$B$2:$O$24,,-1),,-1)</f>
        <v>360</v>
      </c>
      <c r="R1176">
        <f t="shared" si="174"/>
        <v>1.4036005171794874</v>
      </c>
      <c r="S1176">
        <f t="shared" si="176"/>
        <v>4.4651145132276878E-4</v>
      </c>
      <c r="T1176">
        <f t="shared" si="177"/>
        <v>0.16074412247619677</v>
      </c>
      <c r="U1176">
        <f t="shared" si="178"/>
        <v>154.22175852537958</v>
      </c>
    </row>
    <row r="1177" spans="1:21">
      <c r="A1177">
        <f t="shared" si="175"/>
        <v>1176</v>
      </c>
      <c r="B1177">
        <f t="shared" si="170"/>
        <v>8.7318932447276261</v>
      </c>
      <c r="C1177">
        <f>Specification!$G$29</f>
        <v>164.943378</v>
      </c>
      <c r="D1177">
        <f>0.5*Specification!$K$4*Track!B1177^2*Specification!$K$3*Specification!$K$2</f>
        <v>39.492106770519641</v>
      </c>
      <c r="E1177">
        <v>0</v>
      </c>
      <c r="F1177">
        <f>Specification!$C$23*9.81*SIN((E1177*PI()/180))</f>
        <v>0</v>
      </c>
      <c r="G1177" s="2">
        <f>IF(J1177=1,VLOOKUP(K1177,RPM!$E$2:$H$62,3,FALSE)-F1177-E1177-D1177,IF(J1177=2,VLOOKUP(K1177,RPM!$H$2:$K$62,3,FALSE)-F1177-E1177-D1177,IF(J1177=3,VLOOKUP(K1177,RPM!$K$2:$N$62,3,FALSE)-F1177-E1177-D1177)))</f>
        <v>849.76410158805106</v>
      </c>
      <c r="H1177" s="2">
        <f>IF(J1177=1,Specification!$I$14,IF(J1177=2,Specification!$I$15,IF(J1177=3,Specification!$I$16)))</f>
        <v>580.58318951778165</v>
      </c>
      <c r="I1177">
        <v>0</v>
      </c>
      <c r="J1177">
        <v>2</v>
      </c>
      <c r="K1177">
        <f>IF(J1177=1,VLOOKUP(B1177,RPM!$F$2:$H$62,3,TRUE),IF(J1177=2,VLOOKUP(B1177,RPM!$I$2:$K$62,3,TRUE),IF(J1177=3,VLOOKUP(B1177,RPM!$L$2:$N$62,3,TRUE))))</f>
        <v>3900</v>
      </c>
      <c r="L1177">
        <f t="shared" si="171"/>
        <v>109.49686576456304</v>
      </c>
      <c r="M1177">
        <f t="shared" si="172"/>
        <v>0</v>
      </c>
      <c r="N1177">
        <f>VLOOKUP(K1177,RPM!$A$2:$D$62,4,FALSE)</f>
        <v>18.822589743589745</v>
      </c>
      <c r="O1177">
        <f>VLOOKUP(K1177,RPM!$A$2:$D$62,3,FALSE)</f>
        <v>10.3</v>
      </c>
      <c r="P1177">
        <f t="shared" si="173"/>
        <v>14.036005171794873</v>
      </c>
      <c r="Q1177" cm="1">
        <f t="array" ref="Q1177">_xlfn.XLOOKUP(O1177,BSFC!$A$2:$A$24,_xlfn.XLOOKUP(K1177,BSFC!$B$2:$O$2,BSFC!$B$2:$O$24,,-1),,-1)</f>
        <v>360</v>
      </c>
      <c r="R1177">
        <f t="shared" si="174"/>
        <v>1.4036005171794874</v>
      </c>
      <c r="S1177">
        <f t="shared" si="176"/>
        <v>4.4651145132276878E-4</v>
      </c>
      <c r="T1177">
        <f t="shared" si="177"/>
        <v>0.16074412247619677</v>
      </c>
      <c r="U1177">
        <f t="shared" si="178"/>
        <v>154.38250264785577</v>
      </c>
    </row>
    <row r="1178" spans="1:21">
      <c r="A1178">
        <f t="shared" si="175"/>
        <v>1177</v>
      </c>
      <c r="B1178">
        <f t="shared" si="170"/>
        <v>8.7318932447276261</v>
      </c>
      <c r="C1178">
        <f>Specification!$G$29</f>
        <v>164.943378</v>
      </c>
      <c r="D1178">
        <f>0.5*Specification!$K$4*Track!B1178^2*Specification!$K$3*Specification!$K$2</f>
        <v>39.492106770519641</v>
      </c>
      <c r="E1178">
        <v>0</v>
      </c>
      <c r="F1178">
        <f>Specification!$C$23*9.81*SIN((E1178*PI()/180))</f>
        <v>0</v>
      </c>
      <c r="G1178" s="2">
        <f>IF(J1178=1,VLOOKUP(K1178,RPM!$E$2:$H$62,3,FALSE)-F1178-E1178-D1178,IF(J1178=2,VLOOKUP(K1178,RPM!$H$2:$K$62,3,FALSE)-F1178-E1178-D1178,IF(J1178=3,VLOOKUP(K1178,RPM!$K$2:$N$62,3,FALSE)-F1178-E1178-D1178)))</f>
        <v>849.76410158805106</v>
      </c>
      <c r="H1178" s="2">
        <f>IF(J1178=1,Specification!$I$14,IF(J1178=2,Specification!$I$15,IF(J1178=3,Specification!$I$16)))</f>
        <v>580.58318951778165</v>
      </c>
      <c r="I1178">
        <v>0</v>
      </c>
      <c r="J1178">
        <v>2</v>
      </c>
      <c r="K1178">
        <f>IF(J1178=1,VLOOKUP(B1178,RPM!$F$2:$H$62,3,TRUE),IF(J1178=2,VLOOKUP(B1178,RPM!$I$2:$K$62,3,TRUE),IF(J1178=3,VLOOKUP(B1178,RPM!$L$2:$N$62,3,TRUE))))</f>
        <v>3900</v>
      </c>
      <c r="L1178">
        <f t="shared" si="171"/>
        <v>109.61138846565125</v>
      </c>
      <c r="M1178">
        <f t="shared" si="172"/>
        <v>0</v>
      </c>
      <c r="N1178">
        <f>VLOOKUP(K1178,RPM!$A$2:$D$62,4,FALSE)</f>
        <v>18.822589743589745</v>
      </c>
      <c r="O1178">
        <f>VLOOKUP(K1178,RPM!$A$2:$D$62,3,FALSE)</f>
        <v>10.3</v>
      </c>
      <c r="P1178">
        <f t="shared" si="173"/>
        <v>14.036005171794873</v>
      </c>
      <c r="Q1178" cm="1">
        <f t="array" ref="Q1178">_xlfn.XLOOKUP(O1178,BSFC!$A$2:$A$24,_xlfn.XLOOKUP(K1178,BSFC!$B$2:$O$2,BSFC!$B$2:$O$24,,-1),,-1)</f>
        <v>360</v>
      </c>
      <c r="R1178">
        <f t="shared" si="174"/>
        <v>1.4036005171794874</v>
      </c>
      <c r="S1178">
        <f t="shared" si="176"/>
        <v>4.4651145132276878E-4</v>
      </c>
      <c r="T1178">
        <f t="shared" si="177"/>
        <v>0.16074412247619677</v>
      </c>
      <c r="U1178">
        <f t="shared" si="178"/>
        <v>154.54324677033196</v>
      </c>
    </row>
    <row r="1179" spans="1:21">
      <c r="A1179">
        <f t="shared" si="175"/>
        <v>1178</v>
      </c>
      <c r="B1179">
        <f t="shared" si="170"/>
        <v>8.7318932447276261</v>
      </c>
      <c r="C1179">
        <f>Specification!$G$29</f>
        <v>164.943378</v>
      </c>
      <c r="D1179">
        <f>0.5*Specification!$K$4*Track!B1179^2*Specification!$K$3*Specification!$K$2</f>
        <v>39.492106770519641</v>
      </c>
      <c r="E1179">
        <v>0</v>
      </c>
      <c r="F1179">
        <f>Specification!$C$23*9.81*SIN((E1179*PI()/180))</f>
        <v>0</v>
      </c>
      <c r="G1179" s="2">
        <f>IF(J1179=1,VLOOKUP(K1179,RPM!$E$2:$H$62,3,FALSE)-F1179-E1179-D1179,IF(J1179=2,VLOOKUP(K1179,RPM!$H$2:$K$62,3,FALSE)-F1179-E1179-D1179,IF(J1179=3,VLOOKUP(K1179,RPM!$K$2:$N$62,3,FALSE)-F1179-E1179-D1179)))</f>
        <v>849.76410158805106</v>
      </c>
      <c r="H1179" s="2">
        <f>IF(J1179=1,Specification!$I$14,IF(J1179=2,Specification!$I$15,IF(J1179=3,Specification!$I$16)))</f>
        <v>580.58318951778165</v>
      </c>
      <c r="I1179">
        <v>0</v>
      </c>
      <c r="J1179">
        <v>2</v>
      </c>
      <c r="K1179">
        <f>IF(J1179=1,VLOOKUP(B1179,RPM!$F$2:$H$62,3,TRUE),IF(J1179=2,VLOOKUP(B1179,RPM!$I$2:$K$62,3,TRUE),IF(J1179=3,VLOOKUP(B1179,RPM!$L$2:$N$62,3,TRUE))))</f>
        <v>3900</v>
      </c>
      <c r="L1179">
        <f t="shared" si="171"/>
        <v>109.72591116673945</v>
      </c>
      <c r="M1179">
        <f t="shared" si="172"/>
        <v>0</v>
      </c>
      <c r="N1179">
        <f>VLOOKUP(K1179,RPM!$A$2:$D$62,4,FALSE)</f>
        <v>18.822589743589745</v>
      </c>
      <c r="O1179">
        <f>VLOOKUP(K1179,RPM!$A$2:$D$62,3,FALSE)</f>
        <v>10.3</v>
      </c>
      <c r="P1179">
        <f t="shared" si="173"/>
        <v>14.036005171794873</v>
      </c>
      <c r="Q1179" cm="1">
        <f t="array" ref="Q1179">_xlfn.XLOOKUP(O1179,BSFC!$A$2:$A$24,_xlfn.XLOOKUP(K1179,BSFC!$B$2:$O$2,BSFC!$B$2:$O$24,,-1),,-1)</f>
        <v>360</v>
      </c>
      <c r="R1179">
        <f t="shared" si="174"/>
        <v>1.4036005171794874</v>
      </c>
      <c r="S1179">
        <f t="shared" si="176"/>
        <v>4.4651145132276878E-4</v>
      </c>
      <c r="T1179">
        <f t="shared" si="177"/>
        <v>0.16074412247619677</v>
      </c>
      <c r="U1179">
        <f t="shared" si="178"/>
        <v>154.70399089280815</v>
      </c>
    </row>
    <row r="1180" spans="1:21">
      <c r="A1180">
        <f t="shared" si="175"/>
        <v>1179</v>
      </c>
      <c r="B1180">
        <f t="shared" si="170"/>
        <v>8.7318932447276261</v>
      </c>
      <c r="C1180">
        <f>Specification!$G$29</f>
        <v>164.943378</v>
      </c>
      <c r="D1180">
        <f>0.5*Specification!$K$4*Track!B1180^2*Specification!$K$3*Specification!$K$2</f>
        <v>39.492106770519641</v>
      </c>
      <c r="E1180">
        <v>0</v>
      </c>
      <c r="F1180">
        <f>Specification!$C$23*9.81*SIN((E1180*PI()/180))</f>
        <v>0</v>
      </c>
      <c r="G1180" s="2">
        <f>IF(J1180=1,VLOOKUP(K1180,RPM!$E$2:$H$62,3,FALSE)-F1180-E1180-D1180,IF(J1180=2,VLOOKUP(K1180,RPM!$H$2:$K$62,3,FALSE)-F1180-E1180-D1180,IF(J1180=3,VLOOKUP(K1180,RPM!$K$2:$N$62,3,FALSE)-F1180-E1180-D1180)))</f>
        <v>849.76410158805106</v>
      </c>
      <c r="H1180" s="2">
        <f>IF(J1180=1,Specification!$I$14,IF(J1180=2,Specification!$I$15,IF(J1180=3,Specification!$I$16)))</f>
        <v>580.58318951778165</v>
      </c>
      <c r="I1180">
        <v>0</v>
      </c>
      <c r="J1180">
        <v>2</v>
      </c>
      <c r="K1180">
        <f>IF(J1180=1,VLOOKUP(B1180,RPM!$F$2:$H$62,3,TRUE),IF(J1180=2,VLOOKUP(B1180,RPM!$I$2:$K$62,3,TRUE),IF(J1180=3,VLOOKUP(B1180,RPM!$L$2:$N$62,3,TRUE))))</f>
        <v>3900</v>
      </c>
      <c r="L1180">
        <f t="shared" si="171"/>
        <v>109.84043386782766</v>
      </c>
      <c r="M1180">
        <f t="shared" si="172"/>
        <v>0</v>
      </c>
      <c r="N1180">
        <f>VLOOKUP(K1180,RPM!$A$2:$D$62,4,FALSE)</f>
        <v>18.822589743589745</v>
      </c>
      <c r="O1180">
        <f>VLOOKUP(K1180,RPM!$A$2:$D$62,3,FALSE)</f>
        <v>10.3</v>
      </c>
      <c r="P1180">
        <f t="shared" si="173"/>
        <v>14.036005171794873</v>
      </c>
      <c r="Q1180" cm="1">
        <f t="array" ref="Q1180">_xlfn.XLOOKUP(O1180,BSFC!$A$2:$A$24,_xlfn.XLOOKUP(K1180,BSFC!$B$2:$O$2,BSFC!$B$2:$O$24,,-1),,-1)</f>
        <v>360</v>
      </c>
      <c r="R1180">
        <f t="shared" si="174"/>
        <v>1.4036005171794874</v>
      </c>
      <c r="S1180">
        <f t="shared" si="176"/>
        <v>4.4651145132276878E-4</v>
      </c>
      <c r="T1180">
        <f t="shared" si="177"/>
        <v>0.16074412247619677</v>
      </c>
      <c r="U1180">
        <f t="shared" si="178"/>
        <v>154.86473501528434</v>
      </c>
    </row>
    <row r="1181" spans="1:21">
      <c r="A1181">
        <f t="shared" si="175"/>
        <v>1180</v>
      </c>
      <c r="B1181">
        <f t="shared" si="170"/>
        <v>8.7318932447276261</v>
      </c>
      <c r="C1181">
        <f>Specification!$G$29</f>
        <v>164.943378</v>
      </c>
      <c r="D1181">
        <f>0.5*Specification!$K$4*Track!B1181^2*Specification!$K$3*Specification!$K$2</f>
        <v>39.492106770519641</v>
      </c>
      <c r="E1181">
        <v>0</v>
      </c>
      <c r="F1181">
        <f>Specification!$C$23*9.81*SIN((E1181*PI()/180))</f>
        <v>0</v>
      </c>
      <c r="G1181" s="2">
        <f>IF(J1181=1,VLOOKUP(K1181,RPM!$E$2:$H$62,3,FALSE)-F1181-E1181-D1181,IF(J1181=2,VLOOKUP(K1181,RPM!$H$2:$K$62,3,FALSE)-F1181-E1181-D1181,IF(J1181=3,VLOOKUP(K1181,RPM!$K$2:$N$62,3,FALSE)-F1181-E1181-D1181)))</f>
        <v>849.76410158805106</v>
      </c>
      <c r="H1181" s="2">
        <f>IF(J1181=1,Specification!$I$14,IF(J1181=2,Specification!$I$15,IF(J1181=3,Specification!$I$16)))</f>
        <v>580.58318951778165</v>
      </c>
      <c r="I1181">
        <v>0</v>
      </c>
      <c r="J1181">
        <v>2</v>
      </c>
      <c r="K1181">
        <f>IF(J1181=1,VLOOKUP(B1181,RPM!$F$2:$H$62,3,TRUE),IF(J1181=2,VLOOKUP(B1181,RPM!$I$2:$K$62,3,TRUE),IF(J1181=3,VLOOKUP(B1181,RPM!$L$2:$N$62,3,TRUE))))</f>
        <v>3900</v>
      </c>
      <c r="L1181">
        <f t="shared" si="171"/>
        <v>109.95495656891586</v>
      </c>
      <c r="M1181">
        <f t="shared" si="172"/>
        <v>0</v>
      </c>
      <c r="N1181">
        <f>VLOOKUP(K1181,RPM!$A$2:$D$62,4,FALSE)</f>
        <v>18.822589743589745</v>
      </c>
      <c r="O1181">
        <f>VLOOKUP(K1181,RPM!$A$2:$D$62,3,FALSE)</f>
        <v>10.3</v>
      </c>
      <c r="P1181">
        <f t="shared" si="173"/>
        <v>14.036005171794873</v>
      </c>
      <c r="Q1181" cm="1">
        <f t="array" ref="Q1181">_xlfn.XLOOKUP(O1181,BSFC!$A$2:$A$24,_xlfn.XLOOKUP(K1181,BSFC!$B$2:$O$2,BSFC!$B$2:$O$24,,-1),,-1)</f>
        <v>360</v>
      </c>
      <c r="R1181">
        <f t="shared" si="174"/>
        <v>1.4036005171794874</v>
      </c>
      <c r="S1181">
        <f t="shared" si="176"/>
        <v>4.4651145132276878E-4</v>
      </c>
      <c r="T1181">
        <f t="shared" si="177"/>
        <v>0.16074412247619677</v>
      </c>
      <c r="U1181">
        <f t="shared" si="178"/>
        <v>155.02547913776053</v>
      </c>
    </row>
    <row r="1182" spans="1:21">
      <c r="A1182">
        <f t="shared" si="175"/>
        <v>1181</v>
      </c>
      <c r="B1182">
        <f t="shared" si="170"/>
        <v>8.7318932447276261</v>
      </c>
      <c r="C1182">
        <f>Specification!$G$29</f>
        <v>164.943378</v>
      </c>
      <c r="D1182">
        <f>0.5*Specification!$K$4*Track!B1182^2*Specification!$K$3*Specification!$K$2</f>
        <v>39.492106770519641</v>
      </c>
      <c r="E1182">
        <v>0</v>
      </c>
      <c r="F1182">
        <f>Specification!$C$23*9.81*SIN((E1182*PI()/180))</f>
        <v>0</v>
      </c>
      <c r="G1182" s="2">
        <f>IF(J1182=1,VLOOKUP(K1182,RPM!$E$2:$H$62,3,FALSE)-F1182-E1182-D1182,IF(J1182=2,VLOOKUP(K1182,RPM!$H$2:$K$62,3,FALSE)-F1182-E1182-D1182,IF(J1182=3,VLOOKUP(K1182,RPM!$K$2:$N$62,3,FALSE)-F1182-E1182-D1182)))</f>
        <v>849.76410158805106</v>
      </c>
      <c r="H1182" s="2">
        <f>IF(J1182=1,Specification!$I$14,IF(J1182=2,Specification!$I$15,IF(J1182=3,Specification!$I$16)))</f>
        <v>580.58318951778165</v>
      </c>
      <c r="I1182">
        <v>0</v>
      </c>
      <c r="J1182">
        <v>2</v>
      </c>
      <c r="K1182">
        <f>IF(J1182=1,VLOOKUP(B1182,RPM!$F$2:$H$62,3,TRUE),IF(J1182=2,VLOOKUP(B1182,RPM!$I$2:$K$62,3,TRUE),IF(J1182=3,VLOOKUP(B1182,RPM!$L$2:$N$62,3,TRUE))))</f>
        <v>3900</v>
      </c>
      <c r="L1182">
        <f t="shared" si="171"/>
        <v>110.06947927000407</v>
      </c>
      <c r="M1182">
        <f t="shared" si="172"/>
        <v>0</v>
      </c>
      <c r="N1182">
        <f>VLOOKUP(K1182,RPM!$A$2:$D$62,4,FALSE)</f>
        <v>18.822589743589745</v>
      </c>
      <c r="O1182">
        <f>VLOOKUP(K1182,RPM!$A$2:$D$62,3,FALSE)</f>
        <v>10.3</v>
      </c>
      <c r="P1182">
        <f t="shared" si="173"/>
        <v>14.036005171794873</v>
      </c>
      <c r="Q1182" cm="1">
        <f t="array" ref="Q1182">_xlfn.XLOOKUP(O1182,BSFC!$A$2:$A$24,_xlfn.XLOOKUP(K1182,BSFC!$B$2:$O$2,BSFC!$B$2:$O$24,,-1),,-1)</f>
        <v>360</v>
      </c>
      <c r="R1182">
        <f t="shared" si="174"/>
        <v>1.4036005171794874</v>
      </c>
      <c r="S1182">
        <f t="shared" si="176"/>
        <v>4.4651145132276878E-4</v>
      </c>
      <c r="T1182">
        <f t="shared" si="177"/>
        <v>0.16074412247619677</v>
      </c>
      <c r="U1182">
        <f t="shared" si="178"/>
        <v>155.18622326023672</v>
      </c>
    </row>
    <row r="1183" spans="1:21">
      <c r="A1183">
        <f t="shared" si="175"/>
        <v>1182</v>
      </c>
      <c r="B1183">
        <f t="shared" si="170"/>
        <v>8.7318932447276261</v>
      </c>
      <c r="C1183">
        <f>Specification!$G$29</f>
        <v>164.943378</v>
      </c>
      <c r="D1183">
        <f>0.5*Specification!$K$4*Track!B1183^2*Specification!$K$3*Specification!$K$2</f>
        <v>39.492106770519641</v>
      </c>
      <c r="E1183">
        <v>0</v>
      </c>
      <c r="F1183">
        <f>Specification!$C$23*9.81*SIN((E1183*PI()/180))</f>
        <v>0</v>
      </c>
      <c r="G1183" s="2">
        <f>IF(J1183=1,VLOOKUP(K1183,RPM!$E$2:$H$62,3,FALSE)-F1183-E1183-D1183,IF(J1183=2,VLOOKUP(K1183,RPM!$H$2:$K$62,3,FALSE)-F1183-E1183-D1183,IF(J1183=3,VLOOKUP(K1183,RPM!$K$2:$N$62,3,FALSE)-F1183-E1183-D1183)))</f>
        <v>849.76410158805106</v>
      </c>
      <c r="H1183" s="2">
        <f>IF(J1183=1,Specification!$I$14,IF(J1183=2,Specification!$I$15,IF(J1183=3,Specification!$I$16)))</f>
        <v>580.58318951778165</v>
      </c>
      <c r="I1183">
        <v>0</v>
      </c>
      <c r="J1183">
        <v>2</v>
      </c>
      <c r="K1183">
        <f>IF(J1183=1,VLOOKUP(B1183,RPM!$F$2:$H$62,3,TRUE),IF(J1183=2,VLOOKUP(B1183,RPM!$I$2:$K$62,3,TRUE),IF(J1183=3,VLOOKUP(B1183,RPM!$L$2:$N$62,3,TRUE))))</f>
        <v>3900</v>
      </c>
      <c r="L1183">
        <f t="shared" si="171"/>
        <v>110.18400197109227</v>
      </c>
      <c r="M1183">
        <f t="shared" si="172"/>
        <v>0</v>
      </c>
      <c r="N1183">
        <f>VLOOKUP(K1183,RPM!$A$2:$D$62,4,FALSE)</f>
        <v>18.822589743589745</v>
      </c>
      <c r="O1183">
        <f>VLOOKUP(K1183,RPM!$A$2:$D$62,3,FALSE)</f>
        <v>10.3</v>
      </c>
      <c r="P1183">
        <f t="shared" si="173"/>
        <v>14.036005171794873</v>
      </c>
      <c r="Q1183" cm="1">
        <f t="array" ref="Q1183">_xlfn.XLOOKUP(O1183,BSFC!$A$2:$A$24,_xlfn.XLOOKUP(K1183,BSFC!$B$2:$O$2,BSFC!$B$2:$O$24,,-1),,-1)</f>
        <v>360</v>
      </c>
      <c r="R1183">
        <f t="shared" si="174"/>
        <v>1.4036005171794874</v>
      </c>
      <c r="S1183">
        <f t="shared" si="176"/>
        <v>4.4651145132276878E-4</v>
      </c>
      <c r="T1183">
        <f t="shared" si="177"/>
        <v>0.16074412247619677</v>
      </c>
      <c r="U1183">
        <f t="shared" si="178"/>
        <v>155.3469673827129</v>
      </c>
    </row>
    <row r="1184" spans="1:21">
      <c r="A1184">
        <f t="shared" si="175"/>
        <v>1183</v>
      </c>
      <c r="B1184">
        <f t="shared" si="170"/>
        <v>8.7318932447276261</v>
      </c>
      <c r="C1184">
        <f>Specification!$G$29</f>
        <v>164.943378</v>
      </c>
      <c r="D1184">
        <f>0.5*Specification!$K$4*Track!B1184^2*Specification!$K$3*Specification!$K$2</f>
        <v>39.492106770519641</v>
      </c>
      <c r="E1184">
        <v>0</v>
      </c>
      <c r="F1184">
        <f>Specification!$C$23*9.81*SIN((E1184*PI()/180))</f>
        <v>0</v>
      </c>
      <c r="G1184" s="2">
        <f>IF(J1184=1,VLOOKUP(K1184,RPM!$E$2:$H$62,3,FALSE)-F1184-E1184-D1184,IF(J1184=2,VLOOKUP(K1184,RPM!$H$2:$K$62,3,FALSE)-F1184-E1184-D1184,IF(J1184=3,VLOOKUP(K1184,RPM!$K$2:$N$62,3,FALSE)-F1184-E1184-D1184)))</f>
        <v>849.76410158805106</v>
      </c>
      <c r="H1184" s="2">
        <f>IF(J1184=1,Specification!$I$14,IF(J1184=2,Specification!$I$15,IF(J1184=3,Specification!$I$16)))</f>
        <v>580.58318951778165</v>
      </c>
      <c r="I1184">
        <v>0</v>
      </c>
      <c r="J1184">
        <v>2</v>
      </c>
      <c r="K1184">
        <f>IF(J1184=1,VLOOKUP(B1184,RPM!$F$2:$H$62,3,TRUE),IF(J1184=2,VLOOKUP(B1184,RPM!$I$2:$K$62,3,TRUE),IF(J1184=3,VLOOKUP(B1184,RPM!$L$2:$N$62,3,TRUE))))</f>
        <v>3900</v>
      </c>
      <c r="L1184">
        <f t="shared" si="171"/>
        <v>110.29852467218048</v>
      </c>
      <c r="M1184">
        <f t="shared" si="172"/>
        <v>0</v>
      </c>
      <c r="N1184">
        <f>VLOOKUP(K1184,RPM!$A$2:$D$62,4,FALSE)</f>
        <v>18.822589743589745</v>
      </c>
      <c r="O1184">
        <f>VLOOKUP(K1184,RPM!$A$2:$D$62,3,FALSE)</f>
        <v>10.3</v>
      </c>
      <c r="P1184">
        <f t="shared" si="173"/>
        <v>14.036005171794873</v>
      </c>
      <c r="Q1184" cm="1">
        <f t="array" ref="Q1184">_xlfn.XLOOKUP(O1184,BSFC!$A$2:$A$24,_xlfn.XLOOKUP(K1184,BSFC!$B$2:$O$2,BSFC!$B$2:$O$24,,-1),,-1)</f>
        <v>360</v>
      </c>
      <c r="R1184">
        <f t="shared" si="174"/>
        <v>1.4036005171794874</v>
      </c>
      <c r="S1184">
        <f t="shared" si="176"/>
        <v>4.4651145132276878E-4</v>
      </c>
      <c r="T1184">
        <f t="shared" si="177"/>
        <v>0.16074412247619677</v>
      </c>
      <c r="U1184">
        <f t="shared" si="178"/>
        <v>155.50771150518909</v>
      </c>
    </row>
    <row r="1185" spans="1:21">
      <c r="A1185">
        <f t="shared" si="175"/>
        <v>1184</v>
      </c>
      <c r="B1185">
        <f t="shared" si="170"/>
        <v>8.7318932447276261</v>
      </c>
      <c r="C1185">
        <f>Specification!$G$29</f>
        <v>164.943378</v>
      </c>
      <c r="D1185">
        <f>0.5*Specification!$K$4*Track!B1185^2*Specification!$K$3*Specification!$K$2</f>
        <v>39.492106770519641</v>
      </c>
      <c r="E1185">
        <v>0</v>
      </c>
      <c r="F1185">
        <f>Specification!$C$23*9.81*SIN((E1185*PI()/180))</f>
        <v>0</v>
      </c>
      <c r="G1185" s="2">
        <f>IF(J1185=1,VLOOKUP(K1185,RPM!$E$2:$H$62,3,FALSE)-F1185-E1185-D1185,IF(J1185=2,VLOOKUP(K1185,RPM!$H$2:$K$62,3,FALSE)-F1185-E1185-D1185,IF(J1185=3,VLOOKUP(K1185,RPM!$K$2:$N$62,3,FALSE)-F1185-E1185-D1185)))</f>
        <v>849.76410158805106</v>
      </c>
      <c r="H1185" s="2">
        <f>IF(J1185=1,Specification!$I$14,IF(J1185=2,Specification!$I$15,IF(J1185=3,Specification!$I$16)))</f>
        <v>580.58318951778165</v>
      </c>
      <c r="I1185">
        <v>0</v>
      </c>
      <c r="J1185">
        <v>2</v>
      </c>
      <c r="K1185">
        <f>IF(J1185=1,VLOOKUP(B1185,RPM!$F$2:$H$62,3,TRUE),IF(J1185=2,VLOOKUP(B1185,RPM!$I$2:$K$62,3,TRUE),IF(J1185=3,VLOOKUP(B1185,RPM!$L$2:$N$62,3,TRUE))))</f>
        <v>3900</v>
      </c>
      <c r="L1185">
        <f t="shared" si="171"/>
        <v>110.41304737326868</v>
      </c>
      <c r="M1185">
        <f t="shared" si="172"/>
        <v>0</v>
      </c>
      <c r="N1185">
        <f>VLOOKUP(K1185,RPM!$A$2:$D$62,4,FALSE)</f>
        <v>18.822589743589745</v>
      </c>
      <c r="O1185">
        <f>VLOOKUP(K1185,RPM!$A$2:$D$62,3,FALSE)</f>
        <v>10.3</v>
      </c>
      <c r="P1185">
        <f t="shared" si="173"/>
        <v>14.036005171794873</v>
      </c>
      <c r="Q1185" cm="1">
        <f t="array" ref="Q1185">_xlfn.XLOOKUP(O1185,BSFC!$A$2:$A$24,_xlfn.XLOOKUP(K1185,BSFC!$B$2:$O$2,BSFC!$B$2:$O$24,,-1),,-1)</f>
        <v>360</v>
      </c>
      <c r="R1185">
        <f t="shared" si="174"/>
        <v>1.4036005171794874</v>
      </c>
      <c r="S1185">
        <f t="shared" si="176"/>
        <v>4.4651145132276878E-4</v>
      </c>
      <c r="T1185">
        <f t="shared" si="177"/>
        <v>0.16074412247619677</v>
      </c>
      <c r="U1185">
        <f t="shared" si="178"/>
        <v>155.66845562766528</v>
      </c>
    </row>
    <row r="1186" spans="1:21">
      <c r="A1186">
        <f t="shared" si="175"/>
        <v>1185</v>
      </c>
      <c r="B1186">
        <f t="shared" si="170"/>
        <v>8.7318932447276261</v>
      </c>
      <c r="C1186">
        <f>Specification!$G$29</f>
        <v>164.943378</v>
      </c>
      <c r="D1186">
        <f>0.5*Specification!$K$4*Track!B1186^2*Specification!$K$3*Specification!$K$2</f>
        <v>39.492106770519641</v>
      </c>
      <c r="E1186">
        <v>0</v>
      </c>
      <c r="F1186">
        <f>Specification!$C$23*9.81*SIN((E1186*PI()/180))</f>
        <v>0</v>
      </c>
      <c r="G1186" s="2">
        <f>IF(J1186=1,VLOOKUP(K1186,RPM!$E$2:$H$62,3,FALSE)-F1186-E1186-D1186,IF(J1186=2,VLOOKUP(K1186,RPM!$H$2:$K$62,3,FALSE)-F1186-E1186-D1186,IF(J1186=3,VLOOKUP(K1186,RPM!$K$2:$N$62,3,FALSE)-F1186-E1186-D1186)))</f>
        <v>849.76410158805106</v>
      </c>
      <c r="H1186" s="2">
        <f>IF(J1186=1,Specification!$I$14,IF(J1186=2,Specification!$I$15,IF(J1186=3,Specification!$I$16)))</f>
        <v>580.58318951778165</v>
      </c>
      <c r="I1186">
        <v>0</v>
      </c>
      <c r="J1186">
        <v>2</v>
      </c>
      <c r="K1186">
        <f>IF(J1186=1,VLOOKUP(B1186,RPM!$F$2:$H$62,3,TRUE),IF(J1186=2,VLOOKUP(B1186,RPM!$I$2:$K$62,3,TRUE),IF(J1186=3,VLOOKUP(B1186,RPM!$L$2:$N$62,3,TRUE))))</f>
        <v>3900</v>
      </c>
      <c r="L1186">
        <f t="shared" si="171"/>
        <v>110.52757007435689</v>
      </c>
      <c r="M1186">
        <f t="shared" si="172"/>
        <v>0</v>
      </c>
      <c r="N1186">
        <f>VLOOKUP(K1186,RPM!$A$2:$D$62,4,FALSE)</f>
        <v>18.822589743589745</v>
      </c>
      <c r="O1186">
        <f>VLOOKUP(K1186,RPM!$A$2:$D$62,3,FALSE)</f>
        <v>10.3</v>
      </c>
      <c r="P1186">
        <f t="shared" si="173"/>
        <v>14.036005171794873</v>
      </c>
      <c r="Q1186" cm="1">
        <f t="array" ref="Q1186">_xlfn.XLOOKUP(O1186,BSFC!$A$2:$A$24,_xlfn.XLOOKUP(K1186,BSFC!$B$2:$O$2,BSFC!$B$2:$O$24,,-1),,-1)</f>
        <v>360</v>
      </c>
      <c r="R1186">
        <f t="shared" si="174"/>
        <v>1.4036005171794874</v>
      </c>
      <c r="S1186">
        <f t="shared" si="176"/>
        <v>4.4651145132276878E-4</v>
      </c>
      <c r="T1186">
        <f t="shared" si="177"/>
        <v>0.16074412247619677</v>
      </c>
      <c r="U1186">
        <f t="shared" si="178"/>
        <v>155.82919975014147</v>
      </c>
    </row>
    <row r="1187" spans="1:21">
      <c r="A1187">
        <f t="shared" si="175"/>
        <v>1186</v>
      </c>
      <c r="B1187">
        <f t="shared" si="170"/>
        <v>8.7318932447276261</v>
      </c>
      <c r="C1187">
        <f>Specification!$G$29</f>
        <v>164.943378</v>
      </c>
      <c r="D1187">
        <f>0.5*Specification!$K$4*Track!B1187^2*Specification!$K$3*Specification!$K$2</f>
        <v>39.492106770519641</v>
      </c>
      <c r="E1187">
        <v>0</v>
      </c>
      <c r="F1187">
        <f>Specification!$C$23*9.81*SIN((E1187*PI()/180))</f>
        <v>0</v>
      </c>
      <c r="G1187" s="2">
        <f>IF(J1187=1,VLOOKUP(K1187,RPM!$E$2:$H$62,3,FALSE)-F1187-E1187-D1187,IF(J1187=2,VLOOKUP(K1187,RPM!$H$2:$K$62,3,FALSE)-F1187-E1187-D1187,IF(J1187=3,VLOOKUP(K1187,RPM!$K$2:$N$62,3,FALSE)-F1187-E1187-D1187)))</f>
        <v>849.76410158805106</v>
      </c>
      <c r="H1187" s="2">
        <f>IF(J1187=1,Specification!$I$14,IF(J1187=2,Specification!$I$15,IF(J1187=3,Specification!$I$16)))</f>
        <v>580.58318951778165</v>
      </c>
      <c r="I1187">
        <v>0</v>
      </c>
      <c r="J1187">
        <v>2</v>
      </c>
      <c r="K1187">
        <f>IF(J1187=1,VLOOKUP(B1187,RPM!$F$2:$H$62,3,TRUE),IF(J1187=2,VLOOKUP(B1187,RPM!$I$2:$K$62,3,TRUE),IF(J1187=3,VLOOKUP(B1187,RPM!$L$2:$N$62,3,TRUE))))</f>
        <v>3900</v>
      </c>
      <c r="L1187">
        <f t="shared" si="171"/>
        <v>110.64209277544509</v>
      </c>
      <c r="M1187">
        <f t="shared" si="172"/>
        <v>0</v>
      </c>
      <c r="N1187">
        <f>VLOOKUP(K1187,RPM!$A$2:$D$62,4,FALSE)</f>
        <v>18.822589743589745</v>
      </c>
      <c r="O1187">
        <f>VLOOKUP(K1187,RPM!$A$2:$D$62,3,FALSE)</f>
        <v>10.3</v>
      </c>
      <c r="P1187">
        <f t="shared" si="173"/>
        <v>14.036005171794873</v>
      </c>
      <c r="Q1187" cm="1">
        <f t="array" ref="Q1187">_xlfn.XLOOKUP(O1187,BSFC!$A$2:$A$24,_xlfn.XLOOKUP(K1187,BSFC!$B$2:$O$2,BSFC!$B$2:$O$24,,-1),,-1)</f>
        <v>360</v>
      </c>
      <c r="R1187">
        <f t="shared" si="174"/>
        <v>1.4036005171794874</v>
      </c>
      <c r="S1187">
        <f t="shared" si="176"/>
        <v>4.4651145132276878E-4</v>
      </c>
      <c r="T1187">
        <f t="shared" si="177"/>
        <v>0.16074412247619677</v>
      </c>
      <c r="U1187">
        <f t="shared" si="178"/>
        <v>155.98994387261766</v>
      </c>
    </row>
    <row r="1188" spans="1:21">
      <c r="A1188">
        <f t="shared" si="175"/>
        <v>1187</v>
      </c>
      <c r="B1188">
        <f t="shared" si="170"/>
        <v>8.7318932447276261</v>
      </c>
      <c r="C1188">
        <f>Specification!$G$29</f>
        <v>164.943378</v>
      </c>
      <c r="D1188">
        <f>0.5*Specification!$K$4*Track!B1188^2*Specification!$K$3*Specification!$K$2</f>
        <v>39.492106770519641</v>
      </c>
      <c r="E1188">
        <v>0</v>
      </c>
      <c r="F1188">
        <f>Specification!$C$23*9.81*SIN((E1188*PI()/180))</f>
        <v>0</v>
      </c>
      <c r="G1188" s="2">
        <f>IF(J1188=1,VLOOKUP(K1188,RPM!$E$2:$H$62,3,FALSE)-F1188-E1188-D1188,IF(J1188=2,VLOOKUP(K1188,RPM!$H$2:$K$62,3,FALSE)-F1188-E1188-D1188,IF(J1188=3,VLOOKUP(K1188,RPM!$K$2:$N$62,3,FALSE)-F1188-E1188-D1188)))</f>
        <v>849.76410158805106</v>
      </c>
      <c r="H1188" s="2">
        <f>IF(J1188=1,Specification!$I$14,IF(J1188=2,Specification!$I$15,IF(J1188=3,Specification!$I$16)))</f>
        <v>580.58318951778165</v>
      </c>
      <c r="I1188">
        <v>0</v>
      </c>
      <c r="J1188">
        <v>2</v>
      </c>
      <c r="K1188">
        <f>IF(J1188=1,VLOOKUP(B1188,RPM!$F$2:$H$62,3,TRUE),IF(J1188=2,VLOOKUP(B1188,RPM!$I$2:$K$62,3,TRUE),IF(J1188=3,VLOOKUP(B1188,RPM!$L$2:$N$62,3,TRUE))))</f>
        <v>3900</v>
      </c>
      <c r="L1188">
        <f t="shared" si="171"/>
        <v>110.7566154765333</v>
      </c>
      <c r="M1188">
        <f t="shared" si="172"/>
        <v>0</v>
      </c>
      <c r="N1188">
        <f>VLOOKUP(K1188,RPM!$A$2:$D$62,4,FALSE)</f>
        <v>18.822589743589745</v>
      </c>
      <c r="O1188">
        <f>VLOOKUP(K1188,RPM!$A$2:$D$62,3,FALSE)</f>
        <v>10.3</v>
      </c>
      <c r="P1188">
        <f t="shared" si="173"/>
        <v>14.036005171794873</v>
      </c>
      <c r="Q1188" cm="1">
        <f t="array" ref="Q1188">_xlfn.XLOOKUP(O1188,BSFC!$A$2:$A$24,_xlfn.XLOOKUP(K1188,BSFC!$B$2:$O$2,BSFC!$B$2:$O$24,,-1),,-1)</f>
        <v>360</v>
      </c>
      <c r="R1188">
        <f t="shared" si="174"/>
        <v>1.4036005171794874</v>
      </c>
      <c r="S1188">
        <f t="shared" si="176"/>
        <v>4.4651145132276878E-4</v>
      </c>
      <c r="T1188">
        <f t="shared" si="177"/>
        <v>0.16074412247619677</v>
      </c>
      <c r="U1188">
        <f t="shared" si="178"/>
        <v>156.15068799509385</v>
      </c>
    </row>
    <row r="1189" spans="1:21">
      <c r="A1189">
        <f t="shared" si="175"/>
        <v>1188</v>
      </c>
      <c r="B1189">
        <f t="shared" si="170"/>
        <v>8.7318932447276261</v>
      </c>
      <c r="C1189">
        <f>Specification!$G$29</f>
        <v>164.943378</v>
      </c>
      <c r="D1189">
        <f>0.5*Specification!$K$4*Track!B1189^2*Specification!$K$3*Specification!$K$2</f>
        <v>39.492106770519641</v>
      </c>
      <c r="E1189">
        <v>0</v>
      </c>
      <c r="F1189">
        <f>Specification!$C$23*9.81*SIN((E1189*PI()/180))</f>
        <v>0</v>
      </c>
      <c r="G1189" s="2">
        <f>IF(J1189=1,VLOOKUP(K1189,RPM!$E$2:$H$62,3,FALSE)-F1189-E1189-D1189,IF(J1189=2,VLOOKUP(K1189,RPM!$H$2:$K$62,3,FALSE)-F1189-E1189-D1189,IF(J1189=3,VLOOKUP(K1189,RPM!$K$2:$N$62,3,FALSE)-F1189-E1189-D1189)))</f>
        <v>849.76410158805106</v>
      </c>
      <c r="H1189" s="2">
        <f>IF(J1189=1,Specification!$I$14,IF(J1189=2,Specification!$I$15,IF(J1189=3,Specification!$I$16)))</f>
        <v>580.58318951778165</v>
      </c>
      <c r="I1189">
        <v>0</v>
      </c>
      <c r="J1189">
        <v>2</v>
      </c>
      <c r="K1189">
        <f>IF(J1189=1,VLOOKUP(B1189,RPM!$F$2:$H$62,3,TRUE),IF(J1189=2,VLOOKUP(B1189,RPM!$I$2:$K$62,3,TRUE),IF(J1189=3,VLOOKUP(B1189,RPM!$L$2:$N$62,3,TRUE))))</f>
        <v>3900</v>
      </c>
      <c r="L1189">
        <f t="shared" si="171"/>
        <v>110.8711381776215</v>
      </c>
      <c r="M1189">
        <f t="shared" si="172"/>
        <v>0</v>
      </c>
      <c r="N1189">
        <f>VLOOKUP(K1189,RPM!$A$2:$D$62,4,FALSE)</f>
        <v>18.822589743589745</v>
      </c>
      <c r="O1189">
        <f>VLOOKUP(K1189,RPM!$A$2:$D$62,3,FALSE)</f>
        <v>10.3</v>
      </c>
      <c r="P1189">
        <f t="shared" si="173"/>
        <v>14.036005171794873</v>
      </c>
      <c r="Q1189" cm="1">
        <f t="array" ref="Q1189">_xlfn.XLOOKUP(O1189,BSFC!$A$2:$A$24,_xlfn.XLOOKUP(K1189,BSFC!$B$2:$O$2,BSFC!$B$2:$O$24,,-1),,-1)</f>
        <v>360</v>
      </c>
      <c r="R1189">
        <f t="shared" si="174"/>
        <v>1.4036005171794874</v>
      </c>
      <c r="S1189">
        <f t="shared" si="176"/>
        <v>4.4651145132276878E-4</v>
      </c>
      <c r="T1189">
        <f t="shared" si="177"/>
        <v>0.16074412247619677</v>
      </c>
      <c r="U1189">
        <f t="shared" si="178"/>
        <v>156.31143211757004</v>
      </c>
    </row>
    <row r="1190" spans="1:21">
      <c r="A1190">
        <f t="shared" si="175"/>
        <v>1189</v>
      </c>
      <c r="B1190">
        <f t="shared" si="170"/>
        <v>8.7318932447276261</v>
      </c>
      <c r="C1190">
        <f>Specification!$G$29</f>
        <v>164.943378</v>
      </c>
      <c r="D1190">
        <f>0.5*Specification!$K$4*Track!B1190^2*Specification!$K$3*Specification!$K$2</f>
        <v>39.492106770519641</v>
      </c>
      <c r="E1190">
        <v>0</v>
      </c>
      <c r="F1190">
        <f>Specification!$C$23*9.81*SIN((E1190*PI()/180))</f>
        <v>0</v>
      </c>
      <c r="G1190" s="2">
        <f>IF(J1190=1,VLOOKUP(K1190,RPM!$E$2:$H$62,3,FALSE)-F1190-E1190-D1190,IF(J1190=2,VLOOKUP(K1190,RPM!$H$2:$K$62,3,FALSE)-F1190-E1190-D1190,IF(J1190=3,VLOOKUP(K1190,RPM!$K$2:$N$62,3,FALSE)-F1190-E1190-D1190)))</f>
        <v>849.76410158805106</v>
      </c>
      <c r="H1190" s="2">
        <f>IF(J1190=1,Specification!$I$14,IF(J1190=2,Specification!$I$15,IF(J1190=3,Specification!$I$16)))</f>
        <v>580.58318951778165</v>
      </c>
      <c r="I1190">
        <v>0</v>
      </c>
      <c r="J1190">
        <v>2</v>
      </c>
      <c r="K1190">
        <f>IF(J1190=1,VLOOKUP(B1190,RPM!$F$2:$H$62,3,TRUE),IF(J1190=2,VLOOKUP(B1190,RPM!$I$2:$K$62,3,TRUE),IF(J1190=3,VLOOKUP(B1190,RPM!$L$2:$N$62,3,TRUE))))</f>
        <v>3900</v>
      </c>
      <c r="L1190">
        <f t="shared" si="171"/>
        <v>110.98566087870971</v>
      </c>
      <c r="M1190">
        <f t="shared" si="172"/>
        <v>0</v>
      </c>
      <c r="N1190">
        <f>VLOOKUP(K1190,RPM!$A$2:$D$62,4,FALSE)</f>
        <v>18.822589743589745</v>
      </c>
      <c r="O1190">
        <f>VLOOKUP(K1190,RPM!$A$2:$D$62,3,FALSE)</f>
        <v>10.3</v>
      </c>
      <c r="P1190">
        <f t="shared" si="173"/>
        <v>14.036005171794873</v>
      </c>
      <c r="Q1190" cm="1">
        <f t="array" ref="Q1190">_xlfn.XLOOKUP(O1190,BSFC!$A$2:$A$24,_xlfn.XLOOKUP(K1190,BSFC!$B$2:$O$2,BSFC!$B$2:$O$24,,-1),,-1)</f>
        <v>360</v>
      </c>
      <c r="R1190">
        <f t="shared" si="174"/>
        <v>1.4036005171794874</v>
      </c>
      <c r="S1190">
        <f t="shared" si="176"/>
        <v>4.4651145132276878E-4</v>
      </c>
      <c r="T1190">
        <f t="shared" si="177"/>
        <v>0.16074412247619677</v>
      </c>
      <c r="U1190">
        <f t="shared" si="178"/>
        <v>156.47217624004622</v>
      </c>
    </row>
    <row r="1191" spans="1:21">
      <c r="A1191">
        <f t="shared" si="175"/>
        <v>1190</v>
      </c>
      <c r="B1191">
        <f t="shared" si="170"/>
        <v>8.7318932447276261</v>
      </c>
      <c r="C1191">
        <f>Specification!$G$29</f>
        <v>164.943378</v>
      </c>
      <c r="D1191">
        <f>0.5*Specification!$K$4*Track!B1191^2*Specification!$K$3*Specification!$K$2</f>
        <v>39.492106770519641</v>
      </c>
      <c r="E1191">
        <v>0</v>
      </c>
      <c r="F1191">
        <f>Specification!$C$23*9.81*SIN((E1191*PI()/180))</f>
        <v>0</v>
      </c>
      <c r="G1191" s="2">
        <f>IF(J1191=1,VLOOKUP(K1191,RPM!$E$2:$H$62,3,FALSE)-F1191-E1191-D1191,IF(J1191=2,VLOOKUP(K1191,RPM!$H$2:$K$62,3,FALSE)-F1191-E1191-D1191,IF(J1191=3,VLOOKUP(K1191,RPM!$K$2:$N$62,3,FALSE)-F1191-E1191-D1191)))</f>
        <v>849.76410158805106</v>
      </c>
      <c r="H1191" s="2">
        <f>IF(J1191=1,Specification!$I$14,IF(J1191=2,Specification!$I$15,IF(J1191=3,Specification!$I$16)))</f>
        <v>580.58318951778165</v>
      </c>
      <c r="I1191">
        <v>0</v>
      </c>
      <c r="J1191">
        <v>2</v>
      </c>
      <c r="K1191">
        <f>IF(J1191=1,VLOOKUP(B1191,RPM!$F$2:$H$62,3,TRUE),IF(J1191=2,VLOOKUP(B1191,RPM!$I$2:$K$62,3,TRUE),IF(J1191=3,VLOOKUP(B1191,RPM!$L$2:$N$62,3,TRUE))))</f>
        <v>3900</v>
      </c>
      <c r="L1191">
        <f t="shared" si="171"/>
        <v>111.10018357979791</v>
      </c>
      <c r="M1191">
        <f t="shared" si="172"/>
        <v>0</v>
      </c>
      <c r="N1191">
        <f>VLOOKUP(K1191,RPM!$A$2:$D$62,4,FALSE)</f>
        <v>18.822589743589745</v>
      </c>
      <c r="O1191">
        <f>VLOOKUP(K1191,RPM!$A$2:$D$62,3,FALSE)</f>
        <v>10.3</v>
      </c>
      <c r="P1191">
        <f t="shared" si="173"/>
        <v>14.036005171794873</v>
      </c>
      <c r="Q1191" cm="1">
        <f t="array" ref="Q1191">_xlfn.XLOOKUP(O1191,BSFC!$A$2:$A$24,_xlfn.XLOOKUP(K1191,BSFC!$B$2:$O$2,BSFC!$B$2:$O$24,,-1),,-1)</f>
        <v>360</v>
      </c>
      <c r="R1191">
        <f t="shared" si="174"/>
        <v>1.4036005171794874</v>
      </c>
      <c r="S1191">
        <f t="shared" si="176"/>
        <v>4.4651145132276878E-4</v>
      </c>
      <c r="T1191">
        <f t="shared" si="177"/>
        <v>0.16074412247619677</v>
      </c>
      <c r="U1191">
        <f t="shared" si="178"/>
        <v>156.63292036252241</v>
      </c>
    </row>
    <row r="1192" spans="1:21">
      <c r="A1192">
        <f t="shared" si="175"/>
        <v>1191</v>
      </c>
      <c r="B1192">
        <f t="shared" si="170"/>
        <v>8.7318932447276261</v>
      </c>
      <c r="C1192">
        <f>Specification!$G$29</f>
        <v>164.943378</v>
      </c>
      <c r="D1192">
        <f>0.5*Specification!$K$4*Track!B1192^2*Specification!$K$3*Specification!$K$2</f>
        <v>39.492106770519641</v>
      </c>
      <c r="E1192">
        <v>0</v>
      </c>
      <c r="F1192">
        <f>Specification!$C$23*9.81*SIN((E1192*PI()/180))</f>
        <v>0</v>
      </c>
      <c r="G1192" s="2">
        <f>IF(J1192=1,VLOOKUP(K1192,RPM!$E$2:$H$62,3,FALSE)-F1192-E1192-D1192,IF(J1192=2,VLOOKUP(K1192,RPM!$H$2:$K$62,3,FALSE)-F1192-E1192-D1192,IF(J1192=3,VLOOKUP(K1192,RPM!$K$2:$N$62,3,FALSE)-F1192-E1192-D1192)))</f>
        <v>849.76410158805106</v>
      </c>
      <c r="H1192" s="2">
        <f>IF(J1192=1,Specification!$I$14,IF(J1192=2,Specification!$I$15,IF(J1192=3,Specification!$I$16)))</f>
        <v>580.58318951778165</v>
      </c>
      <c r="I1192">
        <v>0</v>
      </c>
      <c r="J1192">
        <v>2</v>
      </c>
      <c r="K1192">
        <f>IF(J1192=1,VLOOKUP(B1192,RPM!$F$2:$H$62,3,TRUE),IF(J1192=2,VLOOKUP(B1192,RPM!$I$2:$K$62,3,TRUE),IF(J1192=3,VLOOKUP(B1192,RPM!$L$2:$N$62,3,TRUE))))</f>
        <v>3900</v>
      </c>
      <c r="L1192">
        <f t="shared" si="171"/>
        <v>111.21470628088612</v>
      </c>
      <c r="M1192">
        <f t="shared" si="172"/>
        <v>0</v>
      </c>
      <c r="N1192">
        <f>VLOOKUP(K1192,RPM!$A$2:$D$62,4,FALSE)</f>
        <v>18.822589743589745</v>
      </c>
      <c r="O1192">
        <f>VLOOKUP(K1192,RPM!$A$2:$D$62,3,FALSE)</f>
        <v>10.3</v>
      </c>
      <c r="P1192">
        <f t="shared" si="173"/>
        <v>14.036005171794873</v>
      </c>
      <c r="Q1192" cm="1">
        <f t="array" ref="Q1192">_xlfn.XLOOKUP(O1192,BSFC!$A$2:$A$24,_xlfn.XLOOKUP(K1192,BSFC!$B$2:$O$2,BSFC!$B$2:$O$24,,-1),,-1)</f>
        <v>360</v>
      </c>
      <c r="R1192">
        <f t="shared" si="174"/>
        <v>1.4036005171794874</v>
      </c>
      <c r="S1192">
        <f t="shared" si="176"/>
        <v>4.4651145132276878E-4</v>
      </c>
      <c r="T1192">
        <f t="shared" si="177"/>
        <v>0.16074412247619677</v>
      </c>
      <c r="U1192">
        <f t="shared" si="178"/>
        <v>156.7936644849986</v>
      </c>
    </row>
    <row r="1193" spans="1:21">
      <c r="A1193">
        <f t="shared" si="175"/>
        <v>1192</v>
      </c>
      <c r="B1193">
        <f t="shared" si="170"/>
        <v>8.7318932447276261</v>
      </c>
      <c r="C1193">
        <f>Specification!$G$29</f>
        <v>164.943378</v>
      </c>
      <c r="D1193">
        <f>0.5*Specification!$K$4*Track!B1193^2*Specification!$K$3*Specification!$K$2</f>
        <v>39.492106770519641</v>
      </c>
      <c r="E1193">
        <v>0</v>
      </c>
      <c r="F1193">
        <f>Specification!$C$23*9.81*SIN((E1193*PI()/180))</f>
        <v>0</v>
      </c>
      <c r="G1193" s="2">
        <f>IF(J1193=1,VLOOKUP(K1193,RPM!$E$2:$H$62,3,FALSE)-F1193-E1193-D1193,IF(J1193=2,VLOOKUP(K1193,RPM!$H$2:$K$62,3,FALSE)-F1193-E1193-D1193,IF(J1193=3,VLOOKUP(K1193,RPM!$K$2:$N$62,3,FALSE)-F1193-E1193-D1193)))</f>
        <v>849.76410158805106</v>
      </c>
      <c r="H1193" s="2">
        <f>IF(J1193=1,Specification!$I$14,IF(J1193=2,Specification!$I$15,IF(J1193=3,Specification!$I$16)))</f>
        <v>580.58318951778165</v>
      </c>
      <c r="I1193">
        <v>0</v>
      </c>
      <c r="J1193">
        <v>2</v>
      </c>
      <c r="K1193">
        <f>IF(J1193=1,VLOOKUP(B1193,RPM!$F$2:$H$62,3,TRUE),IF(J1193=2,VLOOKUP(B1193,RPM!$I$2:$K$62,3,TRUE),IF(J1193=3,VLOOKUP(B1193,RPM!$L$2:$N$62,3,TRUE))))</f>
        <v>3900</v>
      </c>
      <c r="L1193">
        <f t="shared" si="171"/>
        <v>111.32922898197432</v>
      </c>
      <c r="M1193">
        <f t="shared" si="172"/>
        <v>0</v>
      </c>
      <c r="N1193">
        <f>VLOOKUP(K1193,RPM!$A$2:$D$62,4,FALSE)</f>
        <v>18.822589743589745</v>
      </c>
      <c r="O1193">
        <f>VLOOKUP(K1193,RPM!$A$2:$D$62,3,FALSE)</f>
        <v>10.3</v>
      </c>
      <c r="P1193">
        <f t="shared" si="173"/>
        <v>14.036005171794873</v>
      </c>
      <c r="Q1193" cm="1">
        <f t="array" ref="Q1193">_xlfn.XLOOKUP(O1193,BSFC!$A$2:$A$24,_xlfn.XLOOKUP(K1193,BSFC!$B$2:$O$2,BSFC!$B$2:$O$24,,-1),,-1)</f>
        <v>360</v>
      </c>
      <c r="R1193">
        <f t="shared" si="174"/>
        <v>1.4036005171794874</v>
      </c>
      <c r="S1193">
        <f t="shared" si="176"/>
        <v>4.4651145132276878E-4</v>
      </c>
      <c r="T1193">
        <f t="shared" si="177"/>
        <v>0.16074412247619677</v>
      </c>
      <c r="U1193">
        <f t="shared" si="178"/>
        <v>156.95440860747479</v>
      </c>
    </row>
    <row r="1194" spans="1:21">
      <c r="A1194">
        <f t="shared" si="175"/>
        <v>1193</v>
      </c>
      <c r="B1194">
        <f t="shared" si="170"/>
        <v>8.7318932447276261</v>
      </c>
      <c r="C1194">
        <f>Specification!$G$29</f>
        <v>164.943378</v>
      </c>
      <c r="D1194">
        <f>0.5*Specification!$K$4*Track!B1194^2*Specification!$K$3*Specification!$K$2</f>
        <v>39.492106770519641</v>
      </c>
      <c r="E1194">
        <v>0</v>
      </c>
      <c r="F1194">
        <f>Specification!$C$23*9.81*SIN((E1194*PI()/180))</f>
        <v>0</v>
      </c>
      <c r="G1194" s="2">
        <f>IF(J1194=1,VLOOKUP(K1194,RPM!$E$2:$H$62,3,FALSE)-F1194-E1194-D1194,IF(J1194=2,VLOOKUP(K1194,RPM!$H$2:$K$62,3,FALSE)-F1194-E1194-D1194,IF(J1194=3,VLOOKUP(K1194,RPM!$K$2:$N$62,3,FALSE)-F1194-E1194-D1194)))</f>
        <v>849.76410158805106</v>
      </c>
      <c r="H1194" s="2">
        <f>IF(J1194=1,Specification!$I$14,IF(J1194=2,Specification!$I$15,IF(J1194=3,Specification!$I$16)))</f>
        <v>580.58318951778165</v>
      </c>
      <c r="I1194">
        <v>0</v>
      </c>
      <c r="J1194">
        <v>2</v>
      </c>
      <c r="K1194">
        <f>IF(J1194=1,VLOOKUP(B1194,RPM!$F$2:$H$62,3,TRUE),IF(J1194=2,VLOOKUP(B1194,RPM!$I$2:$K$62,3,TRUE),IF(J1194=3,VLOOKUP(B1194,RPM!$L$2:$N$62,3,TRUE))))</f>
        <v>3900</v>
      </c>
      <c r="L1194">
        <f t="shared" si="171"/>
        <v>111.44375168306253</v>
      </c>
      <c r="M1194">
        <f t="shared" si="172"/>
        <v>0</v>
      </c>
      <c r="N1194">
        <f>VLOOKUP(K1194,RPM!$A$2:$D$62,4,FALSE)</f>
        <v>18.822589743589745</v>
      </c>
      <c r="O1194">
        <f>VLOOKUP(K1194,RPM!$A$2:$D$62,3,FALSE)</f>
        <v>10.3</v>
      </c>
      <c r="P1194">
        <f t="shared" si="173"/>
        <v>14.036005171794873</v>
      </c>
      <c r="Q1194" cm="1">
        <f t="array" ref="Q1194">_xlfn.XLOOKUP(O1194,BSFC!$A$2:$A$24,_xlfn.XLOOKUP(K1194,BSFC!$B$2:$O$2,BSFC!$B$2:$O$24,,-1),,-1)</f>
        <v>360</v>
      </c>
      <c r="R1194">
        <f t="shared" si="174"/>
        <v>1.4036005171794874</v>
      </c>
      <c r="S1194">
        <f t="shared" si="176"/>
        <v>4.4651145132276878E-4</v>
      </c>
      <c r="T1194">
        <f t="shared" si="177"/>
        <v>0.16074412247619677</v>
      </c>
      <c r="U1194">
        <f t="shared" si="178"/>
        <v>157.11515272995098</v>
      </c>
    </row>
    <row r="1195" spans="1:21">
      <c r="A1195">
        <f t="shared" si="175"/>
        <v>1194</v>
      </c>
      <c r="B1195">
        <f t="shared" si="170"/>
        <v>8.7318932447276261</v>
      </c>
      <c r="C1195">
        <f>Specification!$G$29</f>
        <v>164.943378</v>
      </c>
      <c r="D1195">
        <f>0.5*Specification!$K$4*Track!B1195^2*Specification!$K$3*Specification!$K$2</f>
        <v>39.492106770519641</v>
      </c>
      <c r="E1195">
        <v>0</v>
      </c>
      <c r="F1195">
        <f>Specification!$C$23*9.81*SIN((E1195*PI()/180))</f>
        <v>0</v>
      </c>
      <c r="G1195" s="2">
        <f>IF(J1195=1,VLOOKUP(K1195,RPM!$E$2:$H$62,3,FALSE)-F1195-E1195-D1195,IF(J1195=2,VLOOKUP(K1195,RPM!$H$2:$K$62,3,FALSE)-F1195-E1195-D1195,IF(J1195=3,VLOOKUP(K1195,RPM!$K$2:$N$62,3,FALSE)-F1195-E1195-D1195)))</f>
        <v>849.76410158805106</v>
      </c>
      <c r="H1195" s="2">
        <f>IF(J1195=1,Specification!$I$14,IF(J1195=2,Specification!$I$15,IF(J1195=3,Specification!$I$16)))</f>
        <v>580.58318951778165</v>
      </c>
      <c r="I1195">
        <v>0</v>
      </c>
      <c r="J1195">
        <v>2</v>
      </c>
      <c r="K1195">
        <f>IF(J1195=1,VLOOKUP(B1195,RPM!$F$2:$H$62,3,TRUE),IF(J1195=2,VLOOKUP(B1195,RPM!$I$2:$K$62,3,TRUE),IF(J1195=3,VLOOKUP(B1195,RPM!$L$2:$N$62,3,TRUE))))</f>
        <v>3900</v>
      </c>
      <c r="L1195">
        <f t="shared" si="171"/>
        <v>111.55827438415074</v>
      </c>
      <c r="M1195">
        <f t="shared" si="172"/>
        <v>0</v>
      </c>
      <c r="N1195">
        <f>VLOOKUP(K1195,RPM!$A$2:$D$62,4,FALSE)</f>
        <v>18.822589743589745</v>
      </c>
      <c r="O1195">
        <f>VLOOKUP(K1195,RPM!$A$2:$D$62,3,FALSE)</f>
        <v>10.3</v>
      </c>
      <c r="P1195">
        <f t="shared" si="173"/>
        <v>14.036005171794873</v>
      </c>
      <c r="Q1195" cm="1">
        <f t="array" ref="Q1195">_xlfn.XLOOKUP(O1195,BSFC!$A$2:$A$24,_xlfn.XLOOKUP(K1195,BSFC!$B$2:$O$2,BSFC!$B$2:$O$24,,-1),,-1)</f>
        <v>360</v>
      </c>
      <c r="R1195">
        <f t="shared" si="174"/>
        <v>1.4036005171794874</v>
      </c>
      <c r="S1195">
        <f t="shared" si="176"/>
        <v>4.4651145132276878E-4</v>
      </c>
      <c r="T1195">
        <f t="shared" si="177"/>
        <v>0.16074412247619677</v>
      </c>
      <c r="U1195">
        <f t="shared" si="178"/>
        <v>157.27589685242717</v>
      </c>
    </row>
    <row r="1196" spans="1:21">
      <c r="A1196">
        <f t="shared" si="175"/>
        <v>1195</v>
      </c>
      <c r="B1196">
        <f t="shared" si="170"/>
        <v>8.7318932447276261</v>
      </c>
      <c r="C1196">
        <f>Specification!$G$29</f>
        <v>164.943378</v>
      </c>
      <c r="D1196">
        <f>0.5*Specification!$K$4*Track!B1196^2*Specification!$K$3*Specification!$K$2</f>
        <v>39.492106770519641</v>
      </c>
      <c r="E1196">
        <v>0</v>
      </c>
      <c r="F1196">
        <f>Specification!$C$23*9.81*SIN((E1196*PI()/180))</f>
        <v>0</v>
      </c>
      <c r="G1196" s="2">
        <f>IF(J1196=1,VLOOKUP(K1196,RPM!$E$2:$H$62,3,FALSE)-F1196-E1196-D1196,IF(J1196=2,VLOOKUP(K1196,RPM!$H$2:$K$62,3,FALSE)-F1196-E1196-D1196,IF(J1196=3,VLOOKUP(K1196,RPM!$K$2:$N$62,3,FALSE)-F1196-E1196-D1196)))</f>
        <v>849.76410158805106</v>
      </c>
      <c r="H1196" s="2">
        <f>IF(J1196=1,Specification!$I$14,IF(J1196=2,Specification!$I$15,IF(J1196=3,Specification!$I$16)))</f>
        <v>580.58318951778165</v>
      </c>
      <c r="I1196">
        <v>0</v>
      </c>
      <c r="J1196">
        <v>2</v>
      </c>
      <c r="K1196">
        <f>IF(J1196=1,VLOOKUP(B1196,RPM!$F$2:$H$62,3,TRUE),IF(J1196=2,VLOOKUP(B1196,RPM!$I$2:$K$62,3,TRUE),IF(J1196=3,VLOOKUP(B1196,RPM!$L$2:$N$62,3,TRUE))))</f>
        <v>3900</v>
      </c>
      <c r="L1196">
        <f t="shared" si="171"/>
        <v>111.67279708523894</v>
      </c>
      <c r="M1196">
        <f t="shared" si="172"/>
        <v>0</v>
      </c>
      <c r="N1196">
        <f>VLOOKUP(K1196,RPM!$A$2:$D$62,4,FALSE)</f>
        <v>18.822589743589745</v>
      </c>
      <c r="O1196">
        <f>VLOOKUP(K1196,RPM!$A$2:$D$62,3,FALSE)</f>
        <v>10.3</v>
      </c>
      <c r="P1196">
        <f t="shared" si="173"/>
        <v>14.036005171794873</v>
      </c>
      <c r="Q1196" cm="1">
        <f t="array" ref="Q1196">_xlfn.XLOOKUP(O1196,BSFC!$A$2:$A$24,_xlfn.XLOOKUP(K1196,BSFC!$B$2:$O$2,BSFC!$B$2:$O$24,,-1),,-1)</f>
        <v>360</v>
      </c>
      <c r="R1196">
        <f t="shared" si="174"/>
        <v>1.4036005171794874</v>
      </c>
      <c r="S1196">
        <f t="shared" si="176"/>
        <v>4.4651145132276878E-4</v>
      </c>
      <c r="T1196">
        <f t="shared" si="177"/>
        <v>0.16074412247619677</v>
      </c>
      <c r="U1196">
        <f t="shared" si="178"/>
        <v>157.43664097490336</v>
      </c>
    </row>
    <row r="1197" spans="1:21">
      <c r="A1197">
        <f t="shared" si="175"/>
        <v>1196</v>
      </c>
      <c r="B1197">
        <f t="shared" si="170"/>
        <v>8.7318932447276261</v>
      </c>
      <c r="C1197">
        <f>Specification!$G$29</f>
        <v>164.943378</v>
      </c>
      <c r="D1197">
        <f>0.5*Specification!$K$4*Track!B1197^2*Specification!$K$3*Specification!$K$2</f>
        <v>39.492106770519641</v>
      </c>
      <c r="E1197">
        <v>0</v>
      </c>
      <c r="F1197">
        <f>Specification!$C$23*9.81*SIN((E1197*PI()/180))</f>
        <v>0</v>
      </c>
      <c r="G1197" s="2">
        <f>IF(J1197=1,VLOOKUP(K1197,RPM!$E$2:$H$62,3,FALSE)-F1197-E1197-D1197,IF(J1197=2,VLOOKUP(K1197,RPM!$H$2:$K$62,3,FALSE)-F1197-E1197-D1197,IF(J1197=3,VLOOKUP(K1197,RPM!$K$2:$N$62,3,FALSE)-F1197-E1197-D1197)))</f>
        <v>849.76410158805106</v>
      </c>
      <c r="H1197" s="2">
        <f>IF(J1197=1,Specification!$I$14,IF(J1197=2,Specification!$I$15,IF(J1197=3,Specification!$I$16)))</f>
        <v>580.58318951778165</v>
      </c>
      <c r="I1197">
        <v>0</v>
      </c>
      <c r="J1197">
        <v>2</v>
      </c>
      <c r="K1197">
        <f>IF(J1197=1,VLOOKUP(B1197,RPM!$F$2:$H$62,3,TRUE),IF(J1197=2,VLOOKUP(B1197,RPM!$I$2:$K$62,3,TRUE),IF(J1197=3,VLOOKUP(B1197,RPM!$L$2:$N$62,3,TRUE))))</f>
        <v>3900</v>
      </c>
      <c r="L1197">
        <f t="shared" si="171"/>
        <v>111.78731978632715</v>
      </c>
      <c r="M1197">
        <f t="shared" si="172"/>
        <v>0</v>
      </c>
      <c r="N1197">
        <f>VLOOKUP(K1197,RPM!$A$2:$D$62,4,FALSE)</f>
        <v>18.822589743589745</v>
      </c>
      <c r="O1197">
        <f>VLOOKUP(K1197,RPM!$A$2:$D$62,3,FALSE)</f>
        <v>10.3</v>
      </c>
      <c r="P1197">
        <f t="shared" si="173"/>
        <v>14.036005171794873</v>
      </c>
      <c r="Q1197" cm="1">
        <f t="array" ref="Q1197">_xlfn.XLOOKUP(O1197,BSFC!$A$2:$A$24,_xlfn.XLOOKUP(K1197,BSFC!$B$2:$O$2,BSFC!$B$2:$O$24,,-1),,-1)</f>
        <v>360</v>
      </c>
      <c r="R1197">
        <f t="shared" si="174"/>
        <v>1.4036005171794874</v>
      </c>
      <c r="S1197">
        <f t="shared" si="176"/>
        <v>4.4651145132276878E-4</v>
      </c>
      <c r="T1197">
        <f t="shared" si="177"/>
        <v>0.16074412247619677</v>
      </c>
      <c r="U1197">
        <f t="shared" si="178"/>
        <v>157.59738509737954</v>
      </c>
    </row>
    <row r="1198" spans="1:21">
      <c r="A1198">
        <f t="shared" si="175"/>
        <v>1197</v>
      </c>
      <c r="B1198">
        <f t="shared" si="170"/>
        <v>8.7318932447276261</v>
      </c>
      <c r="C1198">
        <f>Specification!$G$29</f>
        <v>164.943378</v>
      </c>
      <c r="D1198">
        <f>0.5*Specification!$K$4*Track!B1198^2*Specification!$K$3*Specification!$K$2</f>
        <v>39.492106770519641</v>
      </c>
      <c r="E1198">
        <v>0</v>
      </c>
      <c r="F1198">
        <f>Specification!$C$23*9.81*SIN((E1198*PI()/180))</f>
        <v>0</v>
      </c>
      <c r="G1198" s="2">
        <f>IF(J1198=1,VLOOKUP(K1198,RPM!$E$2:$H$62,3,FALSE)-F1198-E1198-D1198,IF(J1198=2,VLOOKUP(K1198,RPM!$H$2:$K$62,3,FALSE)-F1198-E1198-D1198,IF(J1198=3,VLOOKUP(K1198,RPM!$K$2:$N$62,3,FALSE)-F1198-E1198-D1198)))</f>
        <v>849.76410158805106</v>
      </c>
      <c r="H1198" s="2">
        <f>IF(J1198=1,Specification!$I$14,IF(J1198=2,Specification!$I$15,IF(J1198=3,Specification!$I$16)))</f>
        <v>580.58318951778165</v>
      </c>
      <c r="I1198">
        <v>0</v>
      </c>
      <c r="J1198">
        <v>2</v>
      </c>
      <c r="K1198">
        <f>IF(J1198=1,VLOOKUP(B1198,RPM!$F$2:$H$62,3,TRUE),IF(J1198=2,VLOOKUP(B1198,RPM!$I$2:$K$62,3,TRUE),IF(J1198=3,VLOOKUP(B1198,RPM!$L$2:$N$62,3,TRUE))))</f>
        <v>3900</v>
      </c>
      <c r="L1198">
        <f t="shared" si="171"/>
        <v>111.90184248741535</v>
      </c>
      <c r="M1198">
        <f t="shared" si="172"/>
        <v>0</v>
      </c>
      <c r="N1198">
        <f>VLOOKUP(K1198,RPM!$A$2:$D$62,4,FALSE)</f>
        <v>18.822589743589745</v>
      </c>
      <c r="O1198">
        <f>VLOOKUP(K1198,RPM!$A$2:$D$62,3,FALSE)</f>
        <v>10.3</v>
      </c>
      <c r="P1198">
        <f t="shared" si="173"/>
        <v>14.036005171794873</v>
      </c>
      <c r="Q1198" cm="1">
        <f t="array" ref="Q1198">_xlfn.XLOOKUP(O1198,BSFC!$A$2:$A$24,_xlfn.XLOOKUP(K1198,BSFC!$B$2:$O$2,BSFC!$B$2:$O$24,,-1),,-1)</f>
        <v>360</v>
      </c>
      <c r="R1198">
        <f t="shared" si="174"/>
        <v>1.4036005171794874</v>
      </c>
      <c r="S1198">
        <f t="shared" si="176"/>
        <v>4.4651145132276878E-4</v>
      </c>
      <c r="T1198">
        <f t="shared" si="177"/>
        <v>0.16074412247619677</v>
      </c>
      <c r="U1198">
        <f t="shared" si="178"/>
        <v>157.75812921985573</v>
      </c>
    </row>
    <row r="1199" spans="1:21">
      <c r="A1199">
        <f t="shared" si="175"/>
        <v>1198</v>
      </c>
      <c r="B1199">
        <f t="shared" si="170"/>
        <v>8.7318932447276261</v>
      </c>
      <c r="C1199">
        <f>Specification!$G$29</f>
        <v>164.943378</v>
      </c>
      <c r="D1199">
        <f>0.5*Specification!$K$4*Track!B1199^2*Specification!$K$3*Specification!$K$2</f>
        <v>39.492106770519641</v>
      </c>
      <c r="E1199">
        <v>0</v>
      </c>
      <c r="F1199">
        <f>Specification!$C$23*9.81*SIN((E1199*PI()/180))</f>
        <v>0</v>
      </c>
      <c r="G1199" s="2">
        <f>IF(J1199=1,VLOOKUP(K1199,RPM!$E$2:$H$62,3,FALSE)-F1199-E1199-D1199,IF(J1199=2,VLOOKUP(K1199,RPM!$H$2:$K$62,3,FALSE)-F1199-E1199-D1199,IF(J1199=3,VLOOKUP(K1199,RPM!$K$2:$N$62,3,FALSE)-F1199-E1199-D1199)))</f>
        <v>849.76410158805106</v>
      </c>
      <c r="H1199" s="2">
        <f>IF(J1199=1,Specification!$I$14,IF(J1199=2,Specification!$I$15,IF(J1199=3,Specification!$I$16)))</f>
        <v>580.58318951778165</v>
      </c>
      <c r="I1199">
        <v>0</v>
      </c>
      <c r="J1199">
        <v>2</v>
      </c>
      <c r="K1199">
        <f>IF(J1199=1,VLOOKUP(B1199,RPM!$F$2:$H$62,3,TRUE),IF(J1199=2,VLOOKUP(B1199,RPM!$I$2:$K$62,3,TRUE),IF(J1199=3,VLOOKUP(B1199,RPM!$L$2:$N$62,3,TRUE))))</f>
        <v>3900</v>
      </c>
      <c r="L1199">
        <f t="shared" si="171"/>
        <v>112.01636518850356</v>
      </c>
      <c r="M1199">
        <f t="shared" si="172"/>
        <v>0</v>
      </c>
      <c r="N1199">
        <f>VLOOKUP(K1199,RPM!$A$2:$D$62,4,FALSE)</f>
        <v>18.822589743589745</v>
      </c>
      <c r="O1199">
        <f>VLOOKUP(K1199,RPM!$A$2:$D$62,3,FALSE)</f>
        <v>10.3</v>
      </c>
      <c r="P1199">
        <f t="shared" si="173"/>
        <v>14.036005171794873</v>
      </c>
      <c r="Q1199" cm="1">
        <f t="array" ref="Q1199">_xlfn.XLOOKUP(O1199,BSFC!$A$2:$A$24,_xlfn.XLOOKUP(K1199,BSFC!$B$2:$O$2,BSFC!$B$2:$O$24,,-1),,-1)</f>
        <v>360</v>
      </c>
      <c r="R1199">
        <f t="shared" si="174"/>
        <v>1.4036005171794874</v>
      </c>
      <c r="S1199">
        <f t="shared" si="176"/>
        <v>4.4651145132276878E-4</v>
      </c>
      <c r="T1199">
        <f t="shared" si="177"/>
        <v>0.16074412247619677</v>
      </c>
      <c r="U1199">
        <f t="shared" si="178"/>
        <v>157.91887334233192</v>
      </c>
    </row>
    <row r="1200" spans="1:21">
      <c r="A1200">
        <f t="shared" si="175"/>
        <v>1199</v>
      </c>
      <c r="B1200">
        <f t="shared" si="170"/>
        <v>8.7318932447276261</v>
      </c>
      <c r="C1200">
        <f>Specification!$G$29</f>
        <v>164.943378</v>
      </c>
      <c r="D1200">
        <f>0.5*Specification!$K$4*Track!B1200^2*Specification!$K$3*Specification!$K$2</f>
        <v>39.492106770519641</v>
      </c>
      <c r="E1200">
        <v>0</v>
      </c>
      <c r="F1200">
        <f>Specification!$C$23*9.81*SIN((E1200*PI()/180))</f>
        <v>0</v>
      </c>
      <c r="G1200" s="2">
        <f>IF(J1200=1,VLOOKUP(K1200,RPM!$E$2:$H$62,3,FALSE)-F1200-E1200-D1200,IF(J1200=2,VLOOKUP(K1200,RPM!$H$2:$K$62,3,FALSE)-F1200-E1200-D1200,IF(J1200=3,VLOOKUP(K1200,RPM!$K$2:$N$62,3,FALSE)-F1200-E1200-D1200)))</f>
        <v>849.76410158805106</v>
      </c>
      <c r="H1200" s="2">
        <f>IF(J1200=1,Specification!$I$14,IF(J1200=2,Specification!$I$15,IF(J1200=3,Specification!$I$16)))</f>
        <v>580.58318951778165</v>
      </c>
      <c r="I1200">
        <v>0</v>
      </c>
      <c r="J1200">
        <v>2</v>
      </c>
      <c r="K1200">
        <f>IF(J1200=1,VLOOKUP(B1200,RPM!$F$2:$H$62,3,TRUE),IF(J1200=2,VLOOKUP(B1200,RPM!$I$2:$K$62,3,TRUE),IF(J1200=3,VLOOKUP(B1200,RPM!$L$2:$N$62,3,TRUE))))</f>
        <v>3900</v>
      </c>
      <c r="L1200">
        <f t="shared" si="171"/>
        <v>112.13088788959176</v>
      </c>
      <c r="M1200">
        <f t="shared" si="172"/>
        <v>0</v>
      </c>
      <c r="N1200">
        <f>VLOOKUP(K1200,RPM!$A$2:$D$62,4,FALSE)</f>
        <v>18.822589743589745</v>
      </c>
      <c r="O1200">
        <f>VLOOKUP(K1200,RPM!$A$2:$D$62,3,FALSE)</f>
        <v>10.3</v>
      </c>
      <c r="P1200">
        <f t="shared" si="173"/>
        <v>14.036005171794873</v>
      </c>
      <c r="Q1200" cm="1">
        <f t="array" ref="Q1200">_xlfn.XLOOKUP(O1200,BSFC!$A$2:$A$24,_xlfn.XLOOKUP(K1200,BSFC!$B$2:$O$2,BSFC!$B$2:$O$24,,-1),,-1)</f>
        <v>360</v>
      </c>
      <c r="R1200">
        <f t="shared" si="174"/>
        <v>1.4036005171794874</v>
      </c>
      <c r="S1200">
        <f t="shared" si="176"/>
        <v>4.4651145132276878E-4</v>
      </c>
      <c r="T1200">
        <f t="shared" si="177"/>
        <v>0.16074412247619677</v>
      </c>
      <c r="U1200">
        <f t="shared" si="178"/>
        <v>158.07961746480811</v>
      </c>
    </row>
    <row r="1201" spans="1:21">
      <c r="A1201">
        <f t="shared" si="175"/>
        <v>1200</v>
      </c>
      <c r="B1201">
        <f t="shared" ref="B1201:B1264" si="179">IF(SQRT(B1200^2+2*I1200)&gt;13.4112,13.4112,SQRT(B1200^2+2*I1200))</f>
        <v>8.7318932447276261</v>
      </c>
      <c r="C1201">
        <f>Specification!$G$29</f>
        <v>164.943378</v>
      </c>
      <c r="D1201">
        <f>0.5*Specification!$K$4*Track!B1201^2*Specification!$K$3*Specification!$K$2</f>
        <v>39.492106770519641</v>
      </c>
      <c r="E1201">
        <v>0</v>
      </c>
      <c r="F1201">
        <f>Specification!$C$23*9.81*SIN((E1201*PI()/180))</f>
        <v>0</v>
      </c>
      <c r="G1201" s="2">
        <f>IF(J1201=1,VLOOKUP(K1201,RPM!$E$2:$H$62,3,FALSE)-F1201-E1201-D1201,IF(J1201=2,VLOOKUP(K1201,RPM!$H$2:$K$62,3,FALSE)-F1201-E1201-D1201,IF(J1201=3,VLOOKUP(K1201,RPM!$K$2:$N$62,3,FALSE)-F1201-E1201-D1201)))</f>
        <v>849.76410158805106</v>
      </c>
      <c r="H1201" s="2">
        <f>IF(J1201=1,Specification!$I$14,IF(J1201=2,Specification!$I$15,IF(J1201=3,Specification!$I$16)))</f>
        <v>580.58318951778165</v>
      </c>
      <c r="I1201">
        <v>0</v>
      </c>
      <c r="J1201">
        <v>2</v>
      </c>
      <c r="K1201">
        <f>IF(J1201=1,VLOOKUP(B1201,RPM!$F$2:$H$62,3,TRUE),IF(J1201=2,VLOOKUP(B1201,RPM!$I$2:$K$62,3,TRUE),IF(J1201=3,VLOOKUP(B1201,RPM!$L$2:$N$62,3,TRUE))))</f>
        <v>3900</v>
      </c>
      <c r="L1201">
        <f t="shared" ref="L1201:L1261" si="180">IF(I1201=0,ABS(1/B1201)+L1200,ABS((B1202-B1201)/I1201)+L1200)</f>
        <v>112.24541059067997</v>
      </c>
      <c r="M1201">
        <f t="shared" ref="M1201:M1261" si="181">TAN(E1201*PI()/180)+M1200</f>
        <v>0</v>
      </c>
      <c r="N1201">
        <f>VLOOKUP(K1201,RPM!$A$2:$D$62,4,FALSE)</f>
        <v>18.822589743589745</v>
      </c>
      <c r="O1201">
        <f>VLOOKUP(K1201,RPM!$A$2:$D$62,3,FALSE)</f>
        <v>10.3</v>
      </c>
      <c r="P1201">
        <f t="shared" si="173"/>
        <v>14.036005171794873</v>
      </c>
      <c r="Q1201" cm="1">
        <f t="array" ref="Q1201">_xlfn.XLOOKUP(O1201,BSFC!$A$2:$A$24,_xlfn.XLOOKUP(K1201,BSFC!$B$2:$O$2,BSFC!$B$2:$O$24,,-1),,-1)</f>
        <v>360</v>
      </c>
      <c r="R1201">
        <f t="shared" si="174"/>
        <v>1.4036005171794874</v>
      </c>
      <c r="S1201">
        <f t="shared" si="176"/>
        <v>4.4651145132276878E-4</v>
      </c>
      <c r="T1201">
        <f t="shared" si="177"/>
        <v>0.16074412247619677</v>
      </c>
      <c r="U1201">
        <f t="shared" si="178"/>
        <v>158.2403615872843</v>
      </c>
    </row>
    <row r="1202" spans="1:21">
      <c r="A1202">
        <f t="shared" si="175"/>
        <v>1201</v>
      </c>
      <c r="B1202">
        <f t="shared" si="179"/>
        <v>8.7318932447276261</v>
      </c>
      <c r="C1202">
        <f>Specification!$G$29</f>
        <v>164.943378</v>
      </c>
      <c r="D1202">
        <f>0.5*Specification!$K$4*Track!B1202^2*Specification!$K$3*Specification!$K$2</f>
        <v>39.492106770519641</v>
      </c>
      <c r="E1202">
        <v>0</v>
      </c>
      <c r="F1202">
        <f>Specification!$C$23*9.81*SIN((E1202*PI()/180))</f>
        <v>0</v>
      </c>
      <c r="G1202" s="2">
        <f>IF(J1202=1,VLOOKUP(K1202,RPM!$E$2:$H$62,3,FALSE)-F1202-E1202-D1202,IF(J1202=2,VLOOKUP(K1202,RPM!$H$2:$K$62,3,FALSE)-F1202-E1202-D1202,IF(J1202=3,VLOOKUP(K1202,RPM!$K$2:$N$62,3,FALSE)-F1202-E1202-D1202)))</f>
        <v>849.76410158805106</v>
      </c>
      <c r="H1202" s="2">
        <f>IF(J1202=1,Specification!$I$14,IF(J1202=2,Specification!$I$15,IF(J1202=3,Specification!$I$16)))</f>
        <v>580.58318951778165</v>
      </c>
      <c r="I1202">
        <v>0</v>
      </c>
      <c r="J1202">
        <v>2</v>
      </c>
      <c r="K1202">
        <f>IF(J1202=1,VLOOKUP(B1202,RPM!$F$2:$H$62,3,TRUE),IF(J1202=2,VLOOKUP(B1202,RPM!$I$2:$K$62,3,TRUE),IF(J1202=3,VLOOKUP(B1202,RPM!$L$2:$N$62,3,TRUE))))</f>
        <v>3900</v>
      </c>
      <c r="L1202">
        <f t="shared" si="180"/>
        <v>112.35993329176817</v>
      </c>
      <c r="M1202">
        <f t="shared" si="181"/>
        <v>0</v>
      </c>
      <c r="N1202">
        <f>VLOOKUP(K1202,RPM!$A$2:$D$62,4,FALSE)</f>
        <v>18.822589743589745</v>
      </c>
      <c r="O1202">
        <f>VLOOKUP(K1202,RPM!$A$2:$D$62,3,FALSE)</f>
        <v>10.3</v>
      </c>
      <c r="P1202">
        <f t="shared" si="173"/>
        <v>14.036005171794873</v>
      </c>
      <c r="Q1202" cm="1">
        <f t="array" ref="Q1202">_xlfn.XLOOKUP(O1202,BSFC!$A$2:$A$24,_xlfn.XLOOKUP(K1202,BSFC!$B$2:$O$2,BSFC!$B$2:$O$24,,-1),,-1)</f>
        <v>360</v>
      </c>
      <c r="R1202">
        <f t="shared" si="174"/>
        <v>1.4036005171794874</v>
      </c>
      <c r="S1202">
        <f t="shared" si="176"/>
        <v>4.4651145132276878E-4</v>
      </c>
      <c r="T1202">
        <f t="shared" si="177"/>
        <v>0.16074412247619677</v>
      </c>
      <c r="U1202">
        <f t="shared" si="178"/>
        <v>158.40110570976049</v>
      </c>
    </row>
    <row r="1203" spans="1:21">
      <c r="A1203">
        <f t="shared" si="175"/>
        <v>1202</v>
      </c>
      <c r="B1203">
        <f t="shared" si="179"/>
        <v>8.7318932447276261</v>
      </c>
      <c r="C1203">
        <f>Specification!$G$29</f>
        <v>164.943378</v>
      </c>
      <c r="D1203">
        <f>0.5*Specification!$K$4*Track!B1203^2*Specification!$K$3*Specification!$K$2</f>
        <v>39.492106770519641</v>
      </c>
      <c r="E1203">
        <v>0</v>
      </c>
      <c r="F1203">
        <f>Specification!$C$23*9.81*SIN((E1203*PI()/180))</f>
        <v>0</v>
      </c>
      <c r="G1203" s="2">
        <f>IF(J1203=1,VLOOKUP(K1203,RPM!$E$2:$H$62,3,FALSE)-F1203-E1203-D1203,IF(J1203=2,VLOOKUP(K1203,RPM!$H$2:$K$62,3,FALSE)-F1203-E1203-D1203,IF(J1203=3,VLOOKUP(K1203,RPM!$K$2:$N$62,3,FALSE)-F1203-E1203-D1203)))</f>
        <v>849.76410158805106</v>
      </c>
      <c r="H1203" s="2">
        <f>IF(J1203=1,Specification!$I$14,IF(J1203=2,Specification!$I$15,IF(J1203=3,Specification!$I$16)))</f>
        <v>580.58318951778165</v>
      </c>
      <c r="I1203">
        <v>0</v>
      </c>
      <c r="J1203">
        <v>2</v>
      </c>
      <c r="K1203">
        <f>IF(J1203=1,VLOOKUP(B1203,RPM!$F$2:$H$62,3,TRUE),IF(J1203=2,VLOOKUP(B1203,RPM!$I$2:$K$62,3,TRUE),IF(J1203=3,VLOOKUP(B1203,RPM!$L$2:$N$62,3,TRUE))))</f>
        <v>3900</v>
      </c>
      <c r="L1203">
        <f t="shared" si="180"/>
        <v>112.47445599285638</v>
      </c>
      <c r="M1203">
        <f t="shared" si="181"/>
        <v>0</v>
      </c>
      <c r="N1203">
        <f>VLOOKUP(K1203,RPM!$A$2:$D$62,4,FALSE)</f>
        <v>18.822589743589745</v>
      </c>
      <c r="O1203">
        <f>VLOOKUP(K1203,RPM!$A$2:$D$62,3,FALSE)</f>
        <v>10.3</v>
      </c>
      <c r="P1203">
        <f t="shared" si="173"/>
        <v>14.036005171794873</v>
      </c>
      <c r="Q1203" cm="1">
        <f t="array" ref="Q1203">_xlfn.XLOOKUP(O1203,BSFC!$A$2:$A$24,_xlfn.XLOOKUP(K1203,BSFC!$B$2:$O$2,BSFC!$B$2:$O$24,,-1),,-1)</f>
        <v>360</v>
      </c>
      <c r="R1203">
        <f t="shared" si="174"/>
        <v>1.4036005171794874</v>
      </c>
      <c r="S1203">
        <f t="shared" si="176"/>
        <v>4.4651145132276878E-4</v>
      </c>
      <c r="T1203">
        <f t="shared" si="177"/>
        <v>0.16074412247619677</v>
      </c>
      <c r="U1203">
        <f t="shared" si="178"/>
        <v>158.56184983223667</v>
      </c>
    </row>
    <row r="1204" spans="1:21">
      <c r="A1204">
        <f t="shared" si="175"/>
        <v>1203</v>
      </c>
      <c r="B1204">
        <f t="shared" si="179"/>
        <v>8.7318932447276261</v>
      </c>
      <c r="C1204">
        <f>Specification!$G$29</f>
        <v>164.943378</v>
      </c>
      <c r="D1204">
        <f>0.5*Specification!$K$4*Track!B1204^2*Specification!$K$3*Specification!$K$2</f>
        <v>39.492106770519641</v>
      </c>
      <c r="E1204">
        <v>0</v>
      </c>
      <c r="F1204">
        <f>Specification!$C$23*9.81*SIN((E1204*PI()/180))</f>
        <v>0</v>
      </c>
      <c r="G1204" s="2">
        <f>IF(J1204=1,VLOOKUP(K1204,RPM!$E$2:$H$62,3,FALSE)-F1204-E1204-D1204,IF(J1204=2,VLOOKUP(K1204,RPM!$H$2:$K$62,3,FALSE)-F1204-E1204-D1204,IF(J1204=3,VLOOKUP(K1204,RPM!$K$2:$N$62,3,FALSE)-F1204-E1204-D1204)))</f>
        <v>849.76410158805106</v>
      </c>
      <c r="H1204" s="2">
        <f>IF(J1204=1,Specification!$I$14,IF(J1204=2,Specification!$I$15,IF(J1204=3,Specification!$I$16)))</f>
        <v>580.58318951778165</v>
      </c>
      <c r="I1204">
        <v>0</v>
      </c>
      <c r="J1204">
        <v>2</v>
      </c>
      <c r="K1204">
        <f>IF(J1204=1,VLOOKUP(B1204,RPM!$F$2:$H$62,3,TRUE),IF(J1204=2,VLOOKUP(B1204,RPM!$I$2:$K$62,3,TRUE),IF(J1204=3,VLOOKUP(B1204,RPM!$L$2:$N$62,3,TRUE))))</f>
        <v>3900</v>
      </c>
      <c r="L1204">
        <f t="shared" si="180"/>
        <v>112.58897869394458</v>
      </c>
      <c r="M1204">
        <f t="shared" si="181"/>
        <v>0</v>
      </c>
      <c r="N1204">
        <f>VLOOKUP(K1204,RPM!$A$2:$D$62,4,FALSE)</f>
        <v>18.822589743589745</v>
      </c>
      <c r="O1204">
        <f>VLOOKUP(K1204,RPM!$A$2:$D$62,3,FALSE)</f>
        <v>10.3</v>
      </c>
      <c r="P1204">
        <f t="shared" si="173"/>
        <v>14.036005171794873</v>
      </c>
      <c r="Q1204" cm="1">
        <f t="array" ref="Q1204">_xlfn.XLOOKUP(O1204,BSFC!$A$2:$A$24,_xlfn.XLOOKUP(K1204,BSFC!$B$2:$O$2,BSFC!$B$2:$O$24,,-1),,-1)</f>
        <v>360</v>
      </c>
      <c r="R1204">
        <f t="shared" si="174"/>
        <v>1.4036005171794874</v>
      </c>
      <c r="S1204">
        <f t="shared" si="176"/>
        <v>4.4651145132276878E-4</v>
      </c>
      <c r="T1204">
        <f t="shared" si="177"/>
        <v>0.16074412247619677</v>
      </c>
      <c r="U1204">
        <f t="shared" si="178"/>
        <v>158.72259395471286</v>
      </c>
    </row>
    <row r="1205" spans="1:21">
      <c r="A1205">
        <f t="shared" si="175"/>
        <v>1204</v>
      </c>
      <c r="B1205">
        <f t="shared" si="179"/>
        <v>8.7318932447276261</v>
      </c>
      <c r="C1205">
        <f>Specification!$G$29</f>
        <v>164.943378</v>
      </c>
      <c r="D1205">
        <f>0.5*Specification!$K$4*Track!B1205^2*Specification!$K$3*Specification!$K$2</f>
        <v>39.492106770519641</v>
      </c>
      <c r="E1205">
        <v>0</v>
      </c>
      <c r="F1205">
        <f>Specification!$C$23*9.81*SIN((E1205*PI()/180))</f>
        <v>0</v>
      </c>
      <c r="G1205" s="2">
        <f>IF(J1205=1,VLOOKUP(K1205,RPM!$E$2:$H$62,3,FALSE)-F1205-E1205-D1205,IF(J1205=2,VLOOKUP(K1205,RPM!$H$2:$K$62,3,FALSE)-F1205-E1205-D1205,IF(J1205=3,VLOOKUP(K1205,RPM!$K$2:$N$62,3,FALSE)-F1205-E1205-D1205)))</f>
        <v>849.76410158805106</v>
      </c>
      <c r="H1205" s="2">
        <f>IF(J1205=1,Specification!$I$14,IF(J1205=2,Specification!$I$15,IF(J1205=3,Specification!$I$16)))</f>
        <v>580.58318951778165</v>
      </c>
      <c r="I1205">
        <v>0</v>
      </c>
      <c r="J1205">
        <v>2</v>
      </c>
      <c r="K1205">
        <f>IF(J1205=1,VLOOKUP(B1205,RPM!$F$2:$H$62,3,TRUE),IF(J1205=2,VLOOKUP(B1205,RPM!$I$2:$K$62,3,TRUE),IF(J1205=3,VLOOKUP(B1205,RPM!$L$2:$N$62,3,TRUE))))</f>
        <v>3900</v>
      </c>
      <c r="L1205">
        <f t="shared" si="180"/>
        <v>112.70350139503279</v>
      </c>
      <c r="M1205">
        <f t="shared" si="181"/>
        <v>0</v>
      </c>
      <c r="N1205">
        <f>VLOOKUP(K1205,RPM!$A$2:$D$62,4,FALSE)</f>
        <v>18.822589743589745</v>
      </c>
      <c r="O1205">
        <f>VLOOKUP(K1205,RPM!$A$2:$D$62,3,FALSE)</f>
        <v>10.3</v>
      </c>
      <c r="P1205">
        <f t="shared" si="173"/>
        <v>14.036005171794873</v>
      </c>
      <c r="Q1205" cm="1">
        <f t="array" ref="Q1205">_xlfn.XLOOKUP(O1205,BSFC!$A$2:$A$24,_xlfn.XLOOKUP(K1205,BSFC!$B$2:$O$2,BSFC!$B$2:$O$24,,-1),,-1)</f>
        <v>360</v>
      </c>
      <c r="R1205">
        <f t="shared" si="174"/>
        <v>1.4036005171794874</v>
      </c>
      <c r="S1205">
        <f t="shared" si="176"/>
        <v>4.4651145132276878E-4</v>
      </c>
      <c r="T1205">
        <f t="shared" si="177"/>
        <v>0.16074412247619677</v>
      </c>
      <c r="U1205">
        <f t="shared" si="178"/>
        <v>158.88333807718905</v>
      </c>
    </row>
    <row r="1206" spans="1:21">
      <c r="A1206">
        <f t="shared" si="175"/>
        <v>1205</v>
      </c>
      <c r="B1206">
        <f t="shared" si="179"/>
        <v>8.7318932447276261</v>
      </c>
      <c r="C1206">
        <f>Specification!$G$29</f>
        <v>164.943378</v>
      </c>
      <c r="D1206">
        <f>0.5*Specification!$K$4*Track!B1206^2*Specification!$K$3*Specification!$K$2</f>
        <v>39.492106770519641</v>
      </c>
      <c r="E1206">
        <v>0</v>
      </c>
      <c r="F1206">
        <f>Specification!$C$23*9.81*SIN((E1206*PI()/180))</f>
        <v>0</v>
      </c>
      <c r="G1206" s="2">
        <f>IF(J1206=1,VLOOKUP(K1206,RPM!$E$2:$H$62,3,FALSE)-F1206-E1206-D1206,IF(J1206=2,VLOOKUP(K1206,RPM!$H$2:$K$62,3,FALSE)-F1206-E1206-D1206,IF(J1206=3,VLOOKUP(K1206,RPM!$K$2:$N$62,3,FALSE)-F1206-E1206-D1206)))</f>
        <v>849.76410158805106</v>
      </c>
      <c r="H1206" s="2">
        <f>IF(J1206=1,Specification!$I$14,IF(J1206=2,Specification!$I$15,IF(J1206=3,Specification!$I$16)))</f>
        <v>580.58318951778165</v>
      </c>
      <c r="I1206">
        <v>0</v>
      </c>
      <c r="J1206">
        <v>2</v>
      </c>
      <c r="K1206">
        <f>IF(J1206=1,VLOOKUP(B1206,RPM!$F$2:$H$62,3,TRUE),IF(J1206=2,VLOOKUP(B1206,RPM!$I$2:$K$62,3,TRUE),IF(J1206=3,VLOOKUP(B1206,RPM!$L$2:$N$62,3,TRUE))))</f>
        <v>3900</v>
      </c>
      <c r="L1206">
        <f t="shared" si="180"/>
        <v>112.81802409612099</v>
      </c>
      <c r="M1206">
        <f t="shared" si="181"/>
        <v>0</v>
      </c>
      <c r="N1206">
        <f>VLOOKUP(K1206,RPM!$A$2:$D$62,4,FALSE)</f>
        <v>18.822589743589745</v>
      </c>
      <c r="O1206">
        <f>VLOOKUP(K1206,RPM!$A$2:$D$62,3,FALSE)</f>
        <v>10.3</v>
      </c>
      <c r="P1206">
        <f t="shared" si="173"/>
        <v>14.036005171794873</v>
      </c>
      <c r="Q1206" cm="1">
        <f t="array" ref="Q1206">_xlfn.XLOOKUP(O1206,BSFC!$A$2:$A$24,_xlfn.XLOOKUP(K1206,BSFC!$B$2:$O$2,BSFC!$B$2:$O$24,,-1),,-1)</f>
        <v>360</v>
      </c>
      <c r="R1206">
        <f t="shared" si="174"/>
        <v>1.4036005171794874</v>
      </c>
      <c r="S1206">
        <f t="shared" si="176"/>
        <v>4.4651145132276878E-4</v>
      </c>
      <c r="T1206">
        <f t="shared" si="177"/>
        <v>0.16074412247619677</v>
      </c>
      <c r="U1206">
        <f t="shared" si="178"/>
        <v>159.04408219966524</v>
      </c>
    </row>
    <row r="1207" spans="1:21">
      <c r="A1207">
        <f t="shared" si="175"/>
        <v>1206</v>
      </c>
      <c r="B1207">
        <f t="shared" si="179"/>
        <v>8.7318932447276261</v>
      </c>
      <c r="C1207">
        <f>Specification!$G$29</f>
        <v>164.943378</v>
      </c>
      <c r="D1207">
        <f>0.5*Specification!$K$4*Track!B1207^2*Specification!$K$3*Specification!$K$2</f>
        <v>39.492106770519641</v>
      </c>
      <c r="E1207">
        <v>0</v>
      </c>
      <c r="F1207">
        <f>Specification!$C$23*9.81*SIN((E1207*PI()/180))</f>
        <v>0</v>
      </c>
      <c r="G1207" s="2">
        <f>IF(J1207=1,VLOOKUP(K1207,RPM!$E$2:$H$62,3,FALSE)-F1207-E1207-D1207,IF(J1207=2,VLOOKUP(K1207,RPM!$H$2:$K$62,3,FALSE)-F1207-E1207-D1207,IF(J1207=3,VLOOKUP(K1207,RPM!$K$2:$N$62,3,FALSE)-F1207-E1207-D1207)))</f>
        <v>849.76410158805106</v>
      </c>
      <c r="H1207" s="2">
        <f>IF(J1207=1,Specification!$I$14,IF(J1207=2,Specification!$I$15,IF(J1207=3,Specification!$I$16)))</f>
        <v>580.58318951778165</v>
      </c>
      <c r="I1207">
        <v>0</v>
      </c>
      <c r="J1207">
        <v>2</v>
      </c>
      <c r="K1207">
        <f>IF(J1207=1,VLOOKUP(B1207,RPM!$F$2:$H$62,3,TRUE),IF(J1207=2,VLOOKUP(B1207,RPM!$I$2:$K$62,3,TRUE),IF(J1207=3,VLOOKUP(B1207,RPM!$L$2:$N$62,3,TRUE))))</f>
        <v>3900</v>
      </c>
      <c r="L1207">
        <f t="shared" si="180"/>
        <v>112.9325467972092</v>
      </c>
      <c r="M1207">
        <f t="shared" si="181"/>
        <v>0</v>
      </c>
      <c r="N1207">
        <f>VLOOKUP(K1207,RPM!$A$2:$D$62,4,FALSE)</f>
        <v>18.822589743589745</v>
      </c>
      <c r="O1207">
        <f>VLOOKUP(K1207,RPM!$A$2:$D$62,3,FALSE)</f>
        <v>10.3</v>
      </c>
      <c r="P1207">
        <f t="shared" si="173"/>
        <v>14.036005171794873</v>
      </c>
      <c r="Q1207" cm="1">
        <f t="array" ref="Q1207">_xlfn.XLOOKUP(O1207,BSFC!$A$2:$A$24,_xlfn.XLOOKUP(K1207,BSFC!$B$2:$O$2,BSFC!$B$2:$O$24,,-1),,-1)</f>
        <v>360</v>
      </c>
      <c r="R1207">
        <f t="shared" si="174"/>
        <v>1.4036005171794874</v>
      </c>
      <c r="S1207">
        <f t="shared" si="176"/>
        <v>4.4651145132276878E-4</v>
      </c>
      <c r="T1207">
        <f t="shared" si="177"/>
        <v>0.16074412247619677</v>
      </c>
      <c r="U1207">
        <f t="shared" si="178"/>
        <v>159.20482632214143</v>
      </c>
    </row>
    <row r="1208" spans="1:21">
      <c r="A1208">
        <f t="shared" si="175"/>
        <v>1207</v>
      </c>
      <c r="B1208">
        <f t="shared" si="179"/>
        <v>8.7318932447276261</v>
      </c>
      <c r="C1208">
        <f>Specification!$G$29</f>
        <v>164.943378</v>
      </c>
      <c r="D1208">
        <f>0.5*Specification!$K$4*Track!B1208^2*Specification!$K$3*Specification!$K$2</f>
        <v>39.492106770519641</v>
      </c>
      <c r="E1208">
        <v>0</v>
      </c>
      <c r="F1208">
        <f>Specification!$C$23*9.81*SIN((E1208*PI()/180))</f>
        <v>0</v>
      </c>
      <c r="G1208" s="2">
        <f>IF(J1208=1,VLOOKUP(K1208,RPM!$E$2:$H$62,3,FALSE)-F1208-E1208-D1208,IF(J1208=2,VLOOKUP(K1208,RPM!$H$2:$K$62,3,FALSE)-F1208-E1208-D1208,IF(J1208=3,VLOOKUP(K1208,RPM!$K$2:$N$62,3,FALSE)-F1208-E1208-D1208)))</f>
        <v>849.76410158805106</v>
      </c>
      <c r="H1208" s="2">
        <f>IF(J1208=1,Specification!$I$14,IF(J1208=2,Specification!$I$15,IF(J1208=3,Specification!$I$16)))</f>
        <v>580.58318951778165</v>
      </c>
      <c r="I1208">
        <v>0</v>
      </c>
      <c r="J1208">
        <v>2</v>
      </c>
      <c r="K1208">
        <f>IF(J1208=1,VLOOKUP(B1208,RPM!$F$2:$H$62,3,TRUE),IF(J1208=2,VLOOKUP(B1208,RPM!$I$2:$K$62,3,TRUE),IF(J1208=3,VLOOKUP(B1208,RPM!$L$2:$N$62,3,TRUE))))</f>
        <v>3900</v>
      </c>
      <c r="L1208">
        <f t="shared" si="180"/>
        <v>113.0470694982974</v>
      </c>
      <c r="M1208">
        <f t="shared" si="181"/>
        <v>0</v>
      </c>
      <c r="N1208">
        <f>VLOOKUP(K1208,RPM!$A$2:$D$62,4,FALSE)</f>
        <v>18.822589743589745</v>
      </c>
      <c r="O1208">
        <f>VLOOKUP(K1208,RPM!$A$2:$D$62,3,FALSE)</f>
        <v>10.3</v>
      </c>
      <c r="P1208">
        <f t="shared" si="173"/>
        <v>14.036005171794873</v>
      </c>
      <c r="Q1208" cm="1">
        <f t="array" ref="Q1208">_xlfn.XLOOKUP(O1208,BSFC!$A$2:$A$24,_xlfn.XLOOKUP(K1208,BSFC!$B$2:$O$2,BSFC!$B$2:$O$24,,-1),,-1)</f>
        <v>360</v>
      </c>
      <c r="R1208">
        <f t="shared" si="174"/>
        <v>1.4036005171794874</v>
      </c>
      <c r="S1208">
        <f t="shared" si="176"/>
        <v>4.4651145132276878E-4</v>
      </c>
      <c r="T1208">
        <f t="shared" si="177"/>
        <v>0.16074412247619677</v>
      </c>
      <c r="U1208">
        <f t="shared" si="178"/>
        <v>159.36557044461762</v>
      </c>
    </row>
    <row r="1209" spans="1:21">
      <c r="A1209">
        <f t="shared" si="175"/>
        <v>1208</v>
      </c>
      <c r="B1209">
        <f t="shared" si="179"/>
        <v>8.7318932447276261</v>
      </c>
      <c r="C1209">
        <f>Specification!$G$29</f>
        <v>164.943378</v>
      </c>
      <c r="D1209">
        <f>0.5*Specification!$K$4*Track!B1209^2*Specification!$K$3*Specification!$K$2</f>
        <v>39.492106770519641</v>
      </c>
      <c r="E1209">
        <v>0</v>
      </c>
      <c r="F1209">
        <f>Specification!$C$23*9.81*SIN((E1209*PI()/180))</f>
        <v>0</v>
      </c>
      <c r="G1209" s="2">
        <f>IF(J1209=1,VLOOKUP(K1209,RPM!$E$2:$H$62,3,FALSE)-F1209-E1209-D1209,IF(J1209=2,VLOOKUP(K1209,RPM!$H$2:$K$62,3,FALSE)-F1209-E1209-D1209,IF(J1209=3,VLOOKUP(K1209,RPM!$K$2:$N$62,3,FALSE)-F1209-E1209-D1209)))</f>
        <v>849.76410158805106</v>
      </c>
      <c r="H1209" s="2">
        <f>IF(J1209=1,Specification!$I$14,IF(J1209=2,Specification!$I$15,IF(J1209=3,Specification!$I$16)))</f>
        <v>580.58318951778165</v>
      </c>
      <c r="I1209">
        <v>0</v>
      </c>
      <c r="J1209">
        <v>2</v>
      </c>
      <c r="K1209">
        <f>IF(J1209=1,VLOOKUP(B1209,RPM!$F$2:$H$62,3,TRUE),IF(J1209=2,VLOOKUP(B1209,RPM!$I$2:$K$62,3,TRUE),IF(J1209=3,VLOOKUP(B1209,RPM!$L$2:$N$62,3,TRUE))))</f>
        <v>3900</v>
      </c>
      <c r="L1209">
        <f t="shared" si="180"/>
        <v>113.16159219938561</v>
      </c>
      <c r="M1209">
        <f t="shared" si="181"/>
        <v>0</v>
      </c>
      <c r="N1209">
        <f>VLOOKUP(K1209,RPM!$A$2:$D$62,4,FALSE)</f>
        <v>18.822589743589745</v>
      </c>
      <c r="O1209">
        <f>VLOOKUP(K1209,RPM!$A$2:$D$62,3,FALSE)</f>
        <v>10.3</v>
      </c>
      <c r="P1209">
        <f t="shared" si="173"/>
        <v>14.036005171794873</v>
      </c>
      <c r="Q1209" cm="1">
        <f t="array" ref="Q1209">_xlfn.XLOOKUP(O1209,BSFC!$A$2:$A$24,_xlfn.XLOOKUP(K1209,BSFC!$B$2:$O$2,BSFC!$B$2:$O$24,,-1),,-1)</f>
        <v>360</v>
      </c>
      <c r="R1209">
        <f t="shared" si="174"/>
        <v>1.4036005171794874</v>
      </c>
      <c r="S1209">
        <f t="shared" si="176"/>
        <v>4.4651145132276878E-4</v>
      </c>
      <c r="T1209">
        <f t="shared" si="177"/>
        <v>0.16074412247619677</v>
      </c>
      <c r="U1209">
        <f t="shared" si="178"/>
        <v>159.52631456709381</v>
      </c>
    </row>
    <row r="1210" spans="1:21">
      <c r="A1210">
        <f t="shared" si="175"/>
        <v>1209</v>
      </c>
      <c r="B1210">
        <f t="shared" si="179"/>
        <v>8.7318932447276261</v>
      </c>
      <c r="C1210">
        <f>Specification!$G$29</f>
        <v>164.943378</v>
      </c>
      <c r="D1210">
        <f>0.5*Specification!$K$4*Track!B1210^2*Specification!$K$3*Specification!$K$2</f>
        <v>39.492106770519641</v>
      </c>
      <c r="E1210">
        <v>0</v>
      </c>
      <c r="F1210">
        <f>Specification!$C$23*9.81*SIN((E1210*PI()/180))</f>
        <v>0</v>
      </c>
      <c r="G1210" s="2">
        <f>IF(J1210=1,VLOOKUP(K1210,RPM!$E$2:$H$62,3,FALSE)-F1210-E1210-D1210,IF(J1210=2,VLOOKUP(K1210,RPM!$H$2:$K$62,3,FALSE)-F1210-E1210-D1210,IF(J1210=3,VLOOKUP(K1210,RPM!$K$2:$N$62,3,FALSE)-F1210-E1210-D1210)))</f>
        <v>849.76410158805106</v>
      </c>
      <c r="H1210" s="2">
        <f>IF(J1210=1,Specification!$I$14,IF(J1210=2,Specification!$I$15,IF(J1210=3,Specification!$I$16)))</f>
        <v>580.58318951778165</v>
      </c>
      <c r="I1210">
        <v>0</v>
      </c>
      <c r="J1210">
        <v>2</v>
      </c>
      <c r="K1210">
        <f>IF(J1210=1,VLOOKUP(B1210,RPM!$F$2:$H$62,3,TRUE),IF(J1210=2,VLOOKUP(B1210,RPM!$I$2:$K$62,3,TRUE),IF(J1210=3,VLOOKUP(B1210,RPM!$L$2:$N$62,3,TRUE))))</f>
        <v>3900</v>
      </c>
      <c r="L1210">
        <f t="shared" si="180"/>
        <v>113.27611490047381</v>
      </c>
      <c r="M1210">
        <f t="shared" si="181"/>
        <v>0</v>
      </c>
      <c r="N1210">
        <f>VLOOKUP(K1210,RPM!$A$2:$D$62,4,FALSE)</f>
        <v>18.822589743589745</v>
      </c>
      <c r="O1210">
        <f>VLOOKUP(K1210,RPM!$A$2:$D$62,3,FALSE)</f>
        <v>10.3</v>
      </c>
      <c r="P1210">
        <f t="shared" si="173"/>
        <v>14.036005171794873</v>
      </c>
      <c r="Q1210" cm="1">
        <f t="array" ref="Q1210">_xlfn.XLOOKUP(O1210,BSFC!$A$2:$A$24,_xlfn.XLOOKUP(K1210,BSFC!$B$2:$O$2,BSFC!$B$2:$O$24,,-1),,-1)</f>
        <v>360</v>
      </c>
      <c r="R1210">
        <f t="shared" si="174"/>
        <v>1.4036005171794874</v>
      </c>
      <c r="S1210">
        <f t="shared" si="176"/>
        <v>4.4651145132276878E-4</v>
      </c>
      <c r="T1210">
        <f t="shared" si="177"/>
        <v>0.16074412247619677</v>
      </c>
      <c r="U1210">
        <f t="shared" si="178"/>
        <v>159.68705868956999</v>
      </c>
    </row>
    <row r="1211" spans="1:21">
      <c r="A1211">
        <f t="shared" si="175"/>
        <v>1210</v>
      </c>
      <c r="B1211">
        <f t="shared" si="179"/>
        <v>8.7318932447276261</v>
      </c>
      <c r="C1211">
        <f>Specification!$G$29</f>
        <v>164.943378</v>
      </c>
      <c r="D1211">
        <f>0.5*Specification!$K$4*Track!B1211^2*Specification!$K$3*Specification!$K$2</f>
        <v>39.492106770519641</v>
      </c>
      <c r="E1211">
        <v>0</v>
      </c>
      <c r="F1211">
        <f>Specification!$C$23*9.81*SIN((E1211*PI()/180))</f>
        <v>0</v>
      </c>
      <c r="G1211" s="2">
        <f>IF(J1211=1,VLOOKUP(K1211,RPM!$E$2:$H$62,3,FALSE)-F1211-E1211-D1211,IF(J1211=2,VLOOKUP(K1211,RPM!$H$2:$K$62,3,FALSE)-F1211-E1211-D1211,IF(J1211=3,VLOOKUP(K1211,RPM!$K$2:$N$62,3,FALSE)-F1211-E1211-D1211)))</f>
        <v>849.76410158805106</v>
      </c>
      <c r="H1211" s="2">
        <f>IF(J1211=1,Specification!$I$14,IF(J1211=2,Specification!$I$15,IF(J1211=3,Specification!$I$16)))</f>
        <v>580.58318951778165</v>
      </c>
      <c r="I1211">
        <v>0</v>
      </c>
      <c r="J1211">
        <v>2</v>
      </c>
      <c r="K1211">
        <f>IF(J1211=1,VLOOKUP(B1211,RPM!$F$2:$H$62,3,TRUE),IF(J1211=2,VLOOKUP(B1211,RPM!$I$2:$K$62,3,TRUE),IF(J1211=3,VLOOKUP(B1211,RPM!$L$2:$N$62,3,TRUE))))</f>
        <v>3900</v>
      </c>
      <c r="L1211">
        <f t="shared" si="180"/>
        <v>113.39063760156202</v>
      </c>
      <c r="M1211">
        <f t="shared" si="181"/>
        <v>0</v>
      </c>
      <c r="N1211">
        <f>VLOOKUP(K1211,RPM!$A$2:$D$62,4,FALSE)</f>
        <v>18.822589743589745</v>
      </c>
      <c r="O1211">
        <f>VLOOKUP(K1211,RPM!$A$2:$D$62,3,FALSE)</f>
        <v>10.3</v>
      </c>
      <c r="P1211">
        <f t="shared" si="173"/>
        <v>14.036005171794873</v>
      </c>
      <c r="Q1211" cm="1">
        <f t="array" ref="Q1211">_xlfn.XLOOKUP(O1211,BSFC!$A$2:$A$24,_xlfn.XLOOKUP(K1211,BSFC!$B$2:$O$2,BSFC!$B$2:$O$24,,-1),,-1)</f>
        <v>360</v>
      </c>
      <c r="R1211">
        <f t="shared" si="174"/>
        <v>1.4036005171794874</v>
      </c>
      <c r="S1211">
        <f t="shared" si="176"/>
        <v>4.4651145132276878E-4</v>
      </c>
      <c r="T1211">
        <f t="shared" si="177"/>
        <v>0.16074412247619677</v>
      </c>
      <c r="U1211">
        <f t="shared" si="178"/>
        <v>159.84780281204618</v>
      </c>
    </row>
    <row r="1212" spans="1:21">
      <c r="A1212">
        <f t="shared" si="175"/>
        <v>1211</v>
      </c>
      <c r="B1212">
        <f t="shared" si="179"/>
        <v>8.7318932447276261</v>
      </c>
      <c r="C1212">
        <f>Specification!$G$29</f>
        <v>164.943378</v>
      </c>
      <c r="D1212">
        <f>0.5*Specification!$K$4*Track!B1212^2*Specification!$K$3*Specification!$K$2</f>
        <v>39.492106770519641</v>
      </c>
      <c r="E1212">
        <v>0</v>
      </c>
      <c r="F1212">
        <f>Specification!$C$23*9.81*SIN((E1212*PI()/180))</f>
        <v>0</v>
      </c>
      <c r="G1212" s="2">
        <f>IF(J1212=1,VLOOKUP(K1212,RPM!$E$2:$H$62,3,FALSE)-F1212-E1212-D1212,IF(J1212=2,VLOOKUP(K1212,RPM!$H$2:$K$62,3,FALSE)-F1212-E1212-D1212,IF(J1212=3,VLOOKUP(K1212,RPM!$K$2:$N$62,3,FALSE)-F1212-E1212-D1212)))</f>
        <v>849.76410158805106</v>
      </c>
      <c r="H1212" s="2">
        <f>IF(J1212=1,Specification!$I$14,IF(J1212=2,Specification!$I$15,IF(J1212=3,Specification!$I$16)))</f>
        <v>580.58318951778165</v>
      </c>
      <c r="I1212">
        <v>0</v>
      </c>
      <c r="J1212">
        <v>2</v>
      </c>
      <c r="K1212">
        <f>IF(J1212=1,VLOOKUP(B1212,RPM!$F$2:$H$62,3,TRUE),IF(J1212=2,VLOOKUP(B1212,RPM!$I$2:$K$62,3,TRUE),IF(J1212=3,VLOOKUP(B1212,RPM!$L$2:$N$62,3,TRUE))))</f>
        <v>3900</v>
      </c>
      <c r="L1212">
        <f t="shared" si="180"/>
        <v>113.50516030265022</v>
      </c>
      <c r="M1212">
        <f t="shared" si="181"/>
        <v>0</v>
      </c>
      <c r="N1212">
        <f>VLOOKUP(K1212,RPM!$A$2:$D$62,4,FALSE)</f>
        <v>18.822589743589745</v>
      </c>
      <c r="O1212">
        <f>VLOOKUP(K1212,RPM!$A$2:$D$62,3,FALSE)</f>
        <v>10.3</v>
      </c>
      <c r="P1212">
        <f t="shared" si="173"/>
        <v>14.036005171794873</v>
      </c>
      <c r="Q1212" cm="1">
        <f t="array" ref="Q1212">_xlfn.XLOOKUP(O1212,BSFC!$A$2:$A$24,_xlfn.XLOOKUP(K1212,BSFC!$B$2:$O$2,BSFC!$B$2:$O$24,,-1),,-1)</f>
        <v>360</v>
      </c>
      <c r="R1212">
        <f t="shared" si="174"/>
        <v>1.4036005171794874</v>
      </c>
      <c r="S1212">
        <f t="shared" si="176"/>
        <v>4.4651145132276878E-4</v>
      </c>
      <c r="T1212">
        <f t="shared" si="177"/>
        <v>0.16074412247619677</v>
      </c>
      <c r="U1212">
        <f t="shared" si="178"/>
        <v>160.00854693452237</v>
      </c>
    </row>
    <row r="1213" spans="1:21">
      <c r="A1213">
        <f t="shared" si="175"/>
        <v>1212</v>
      </c>
      <c r="B1213">
        <f t="shared" si="179"/>
        <v>8.7318932447276261</v>
      </c>
      <c r="C1213">
        <f>Specification!$G$29</f>
        <v>164.943378</v>
      </c>
      <c r="D1213">
        <f>0.5*Specification!$K$4*Track!B1213^2*Specification!$K$3*Specification!$K$2</f>
        <v>39.492106770519641</v>
      </c>
      <c r="E1213">
        <v>0</v>
      </c>
      <c r="F1213">
        <f>Specification!$C$23*9.81*SIN((E1213*PI()/180))</f>
        <v>0</v>
      </c>
      <c r="G1213" s="2">
        <f>IF(J1213=1,VLOOKUP(K1213,RPM!$E$2:$H$62,3,FALSE)-F1213-E1213-D1213,IF(J1213=2,VLOOKUP(K1213,RPM!$H$2:$K$62,3,FALSE)-F1213-E1213-D1213,IF(J1213=3,VLOOKUP(K1213,RPM!$K$2:$N$62,3,FALSE)-F1213-E1213-D1213)))</f>
        <v>849.76410158805106</v>
      </c>
      <c r="H1213" s="2">
        <f>IF(J1213=1,Specification!$I$14,IF(J1213=2,Specification!$I$15,IF(J1213=3,Specification!$I$16)))</f>
        <v>580.58318951778165</v>
      </c>
      <c r="I1213">
        <v>0</v>
      </c>
      <c r="J1213">
        <v>2</v>
      </c>
      <c r="K1213">
        <f>IF(J1213=1,VLOOKUP(B1213,RPM!$F$2:$H$62,3,TRUE),IF(J1213=2,VLOOKUP(B1213,RPM!$I$2:$K$62,3,TRUE),IF(J1213=3,VLOOKUP(B1213,RPM!$L$2:$N$62,3,TRUE))))</f>
        <v>3900</v>
      </c>
      <c r="L1213">
        <f t="shared" si="180"/>
        <v>113.61968300373843</v>
      </c>
      <c r="M1213">
        <f t="shared" si="181"/>
        <v>0</v>
      </c>
      <c r="N1213">
        <f>VLOOKUP(K1213,RPM!$A$2:$D$62,4,FALSE)</f>
        <v>18.822589743589745</v>
      </c>
      <c r="O1213">
        <f>VLOOKUP(K1213,RPM!$A$2:$D$62,3,FALSE)</f>
        <v>10.3</v>
      </c>
      <c r="P1213">
        <f t="shared" si="173"/>
        <v>14.036005171794873</v>
      </c>
      <c r="Q1213" cm="1">
        <f t="array" ref="Q1213">_xlfn.XLOOKUP(O1213,BSFC!$A$2:$A$24,_xlfn.XLOOKUP(K1213,BSFC!$B$2:$O$2,BSFC!$B$2:$O$24,,-1),,-1)</f>
        <v>360</v>
      </c>
      <c r="R1213">
        <f t="shared" si="174"/>
        <v>1.4036005171794874</v>
      </c>
      <c r="S1213">
        <f t="shared" si="176"/>
        <v>4.4651145132276878E-4</v>
      </c>
      <c r="T1213">
        <f t="shared" si="177"/>
        <v>0.16074412247619677</v>
      </c>
      <c r="U1213">
        <f t="shared" si="178"/>
        <v>160.16929105699856</v>
      </c>
    </row>
    <row r="1214" spans="1:21">
      <c r="A1214">
        <f t="shared" si="175"/>
        <v>1213</v>
      </c>
      <c r="B1214">
        <f t="shared" si="179"/>
        <v>8.7318932447276261</v>
      </c>
      <c r="C1214">
        <f>Specification!$G$29</f>
        <v>164.943378</v>
      </c>
      <c r="D1214">
        <f>0.5*Specification!$K$4*Track!B1214^2*Specification!$K$3*Specification!$K$2</f>
        <v>39.492106770519641</v>
      </c>
      <c r="E1214">
        <v>0</v>
      </c>
      <c r="F1214">
        <f>Specification!$C$23*9.81*SIN((E1214*PI()/180))</f>
        <v>0</v>
      </c>
      <c r="G1214" s="2">
        <f>IF(J1214=1,VLOOKUP(K1214,RPM!$E$2:$H$62,3,FALSE)-F1214-E1214-D1214,IF(J1214=2,VLOOKUP(K1214,RPM!$H$2:$K$62,3,FALSE)-F1214-E1214-D1214,IF(J1214=3,VLOOKUP(K1214,RPM!$K$2:$N$62,3,FALSE)-F1214-E1214-D1214)))</f>
        <v>849.76410158805106</v>
      </c>
      <c r="H1214" s="2">
        <f>IF(J1214=1,Specification!$I$14,IF(J1214=2,Specification!$I$15,IF(J1214=3,Specification!$I$16)))</f>
        <v>580.58318951778165</v>
      </c>
      <c r="I1214">
        <v>0</v>
      </c>
      <c r="J1214">
        <v>2</v>
      </c>
      <c r="K1214">
        <f>IF(J1214=1,VLOOKUP(B1214,RPM!$F$2:$H$62,3,TRUE),IF(J1214=2,VLOOKUP(B1214,RPM!$I$2:$K$62,3,TRUE),IF(J1214=3,VLOOKUP(B1214,RPM!$L$2:$N$62,3,TRUE))))</f>
        <v>3900</v>
      </c>
      <c r="L1214">
        <f t="shared" si="180"/>
        <v>113.73420570482664</v>
      </c>
      <c r="M1214">
        <f t="shared" si="181"/>
        <v>0</v>
      </c>
      <c r="N1214">
        <f>VLOOKUP(K1214,RPM!$A$2:$D$62,4,FALSE)</f>
        <v>18.822589743589745</v>
      </c>
      <c r="O1214">
        <f>VLOOKUP(K1214,RPM!$A$2:$D$62,3,FALSE)</f>
        <v>10.3</v>
      </c>
      <c r="P1214">
        <f t="shared" si="173"/>
        <v>14.036005171794873</v>
      </c>
      <c r="Q1214" cm="1">
        <f t="array" ref="Q1214">_xlfn.XLOOKUP(O1214,BSFC!$A$2:$A$24,_xlfn.XLOOKUP(K1214,BSFC!$B$2:$O$2,BSFC!$B$2:$O$24,,-1),,-1)</f>
        <v>360</v>
      </c>
      <c r="R1214">
        <f t="shared" si="174"/>
        <v>1.4036005171794874</v>
      </c>
      <c r="S1214">
        <f t="shared" si="176"/>
        <v>4.4651145132276878E-4</v>
      </c>
      <c r="T1214">
        <f t="shared" si="177"/>
        <v>0.16074412247619677</v>
      </c>
      <c r="U1214">
        <f t="shared" si="178"/>
        <v>160.33003517947475</v>
      </c>
    </row>
    <row r="1215" spans="1:21">
      <c r="A1215">
        <f t="shared" si="175"/>
        <v>1214</v>
      </c>
      <c r="B1215">
        <f t="shared" si="179"/>
        <v>8.7318932447276261</v>
      </c>
      <c r="C1215">
        <f>Specification!$G$29</f>
        <v>164.943378</v>
      </c>
      <c r="D1215">
        <f>0.5*Specification!$K$4*Track!B1215^2*Specification!$K$3*Specification!$K$2</f>
        <v>39.492106770519641</v>
      </c>
      <c r="E1215">
        <v>0</v>
      </c>
      <c r="F1215">
        <f>Specification!$C$23*9.81*SIN((E1215*PI()/180))</f>
        <v>0</v>
      </c>
      <c r="G1215" s="2">
        <f>IF(J1215=1,VLOOKUP(K1215,RPM!$E$2:$H$62,3,FALSE)-F1215-E1215-D1215,IF(J1215=2,VLOOKUP(K1215,RPM!$H$2:$K$62,3,FALSE)-F1215-E1215-D1215,IF(J1215=3,VLOOKUP(K1215,RPM!$K$2:$N$62,3,FALSE)-F1215-E1215-D1215)))</f>
        <v>849.76410158805106</v>
      </c>
      <c r="H1215" s="2">
        <f>IF(J1215=1,Specification!$I$14,IF(J1215=2,Specification!$I$15,IF(J1215=3,Specification!$I$16)))</f>
        <v>580.58318951778165</v>
      </c>
      <c r="I1215">
        <v>0</v>
      </c>
      <c r="J1215">
        <v>2</v>
      </c>
      <c r="K1215">
        <f>IF(J1215=1,VLOOKUP(B1215,RPM!$F$2:$H$62,3,TRUE),IF(J1215=2,VLOOKUP(B1215,RPM!$I$2:$K$62,3,TRUE),IF(J1215=3,VLOOKUP(B1215,RPM!$L$2:$N$62,3,TRUE))))</f>
        <v>3900</v>
      </c>
      <c r="L1215">
        <f t="shared" si="180"/>
        <v>113.84872840591484</v>
      </c>
      <c r="M1215">
        <f t="shared" si="181"/>
        <v>0</v>
      </c>
      <c r="N1215">
        <f>VLOOKUP(K1215,RPM!$A$2:$D$62,4,FALSE)</f>
        <v>18.822589743589745</v>
      </c>
      <c r="O1215">
        <f>VLOOKUP(K1215,RPM!$A$2:$D$62,3,FALSE)</f>
        <v>10.3</v>
      </c>
      <c r="P1215">
        <f t="shared" si="173"/>
        <v>14.036005171794873</v>
      </c>
      <c r="Q1215" cm="1">
        <f t="array" ref="Q1215">_xlfn.XLOOKUP(O1215,BSFC!$A$2:$A$24,_xlfn.XLOOKUP(K1215,BSFC!$B$2:$O$2,BSFC!$B$2:$O$24,,-1),,-1)</f>
        <v>360</v>
      </c>
      <c r="R1215">
        <f t="shared" si="174"/>
        <v>1.4036005171794874</v>
      </c>
      <c r="S1215">
        <f t="shared" si="176"/>
        <v>4.4651145132276878E-4</v>
      </c>
      <c r="T1215">
        <f t="shared" si="177"/>
        <v>0.16074412247619677</v>
      </c>
      <c r="U1215">
        <f t="shared" si="178"/>
        <v>160.49077930195094</v>
      </c>
    </row>
    <row r="1216" spans="1:21">
      <c r="A1216">
        <f t="shared" si="175"/>
        <v>1215</v>
      </c>
      <c r="B1216">
        <f t="shared" si="179"/>
        <v>8.7318932447276261</v>
      </c>
      <c r="C1216">
        <f>Specification!$G$29</f>
        <v>164.943378</v>
      </c>
      <c r="D1216">
        <f>0.5*Specification!$K$4*Track!B1216^2*Specification!$K$3*Specification!$K$2</f>
        <v>39.492106770519641</v>
      </c>
      <c r="E1216">
        <v>0</v>
      </c>
      <c r="F1216">
        <f>Specification!$C$23*9.81*SIN((E1216*PI()/180))</f>
        <v>0</v>
      </c>
      <c r="G1216" s="2">
        <f>IF(J1216=1,VLOOKUP(K1216,RPM!$E$2:$H$62,3,FALSE)-F1216-E1216-D1216,IF(J1216=2,VLOOKUP(K1216,RPM!$H$2:$K$62,3,FALSE)-F1216-E1216-D1216,IF(J1216=3,VLOOKUP(K1216,RPM!$K$2:$N$62,3,FALSE)-F1216-E1216-D1216)))</f>
        <v>849.76410158805106</v>
      </c>
      <c r="H1216" s="2">
        <f>IF(J1216=1,Specification!$I$14,IF(J1216=2,Specification!$I$15,IF(J1216=3,Specification!$I$16)))</f>
        <v>580.58318951778165</v>
      </c>
      <c r="I1216">
        <v>0</v>
      </c>
      <c r="J1216">
        <v>2</v>
      </c>
      <c r="K1216">
        <f>IF(J1216=1,VLOOKUP(B1216,RPM!$F$2:$H$62,3,TRUE),IF(J1216=2,VLOOKUP(B1216,RPM!$I$2:$K$62,3,TRUE),IF(J1216=3,VLOOKUP(B1216,RPM!$L$2:$N$62,3,TRUE))))</f>
        <v>3900</v>
      </c>
      <c r="L1216">
        <f t="shared" si="180"/>
        <v>113.96325110700305</v>
      </c>
      <c r="M1216">
        <f t="shared" si="181"/>
        <v>0</v>
      </c>
      <c r="N1216">
        <f>VLOOKUP(K1216,RPM!$A$2:$D$62,4,FALSE)</f>
        <v>18.822589743589745</v>
      </c>
      <c r="O1216">
        <f>VLOOKUP(K1216,RPM!$A$2:$D$62,3,FALSE)</f>
        <v>10.3</v>
      </c>
      <c r="P1216">
        <f t="shared" si="173"/>
        <v>14.036005171794873</v>
      </c>
      <c r="Q1216" cm="1">
        <f t="array" ref="Q1216">_xlfn.XLOOKUP(O1216,BSFC!$A$2:$A$24,_xlfn.XLOOKUP(K1216,BSFC!$B$2:$O$2,BSFC!$B$2:$O$24,,-1),,-1)</f>
        <v>360</v>
      </c>
      <c r="R1216">
        <f t="shared" si="174"/>
        <v>1.4036005171794874</v>
      </c>
      <c r="S1216">
        <f t="shared" si="176"/>
        <v>4.4651145132276878E-4</v>
      </c>
      <c r="T1216">
        <f t="shared" si="177"/>
        <v>0.16074412247619677</v>
      </c>
      <c r="U1216">
        <f t="shared" si="178"/>
        <v>160.65152342442713</v>
      </c>
    </row>
    <row r="1217" spans="1:21">
      <c r="A1217">
        <f t="shared" si="175"/>
        <v>1216</v>
      </c>
      <c r="B1217">
        <f t="shared" si="179"/>
        <v>8.7318932447276261</v>
      </c>
      <c r="C1217">
        <f>Specification!$G$29</f>
        <v>164.943378</v>
      </c>
      <c r="D1217">
        <f>0.5*Specification!$K$4*Track!B1217^2*Specification!$K$3*Specification!$K$2</f>
        <v>39.492106770519641</v>
      </c>
      <c r="E1217">
        <v>0</v>
      </c>
      <c r="F1217">
        <f>Specification!$C$23*9.81*SIN((E1217*PI()/180))</f>
        <v>0</v>
      </c>
      <c r="G1217" s="2">
        <f>IF(J1217=1,VLOOKUP(K1217,RPM!$E$2:$H$62,3,FALSE)-F1217-E1217-D1217,IF(J1217=2,VLOOKUP(K1217,RPM!$H$2:$K$62,3,FALSE)-F1217-E1217-D1217,IF(J1217=3,VLOOKUP(K1217,RPM!$K$2:$N$62,3,FALSE)-F1217-E1217-D1217)))</f>
        <v>849.76410158805106</v>
      </c>
      <c r="H1217" s="2">
        <f>IF(J1217=1,Specification!$I$14,IF(J1217=2,Specification!$I$15,IF(J1217=3,Specification!$I$16)))</f>
        <v>580.58318951778165</v>
      </c>
      <c r="I1217">
        <v>0</v>
      </c>
      <c r="J1217">
        <v>2</v>
      </c>
      <c r="K1217">
        <f>IF(J1217=1,VLOOKUP(B1217,RPM!$F$2:$H$62,3,TRUE),IF(J1217=2,VLOOKUP(B1217,RPM!$I$2:$K$62,3,TRUE),IF(J1217=3,VLOOKUP(B1217,RPM!$L$2:$N$62,3,TRUE))))</f>
        <v>3900</v>
      </c>
      <c r="L1217">
        <f t="shared" si="180"/>
        <v>114.07777380809125</v>
      </c>
      <c r="M1217">
        <f t="shared" si="181"/>
        <v>0</v>
      </c>
      <c r="N1217">
        <f>VLOOKUP(K1217,RPM!$A$2:$D$62,4,FALSE)</f>
        <v>18.822589743589745</v>
      </c>
      <c r="O1217">
        <f>VLOOKUP(K1217,RPM!$A$2:$D$62,3,FALSE)</f>
        <v>10.3</v>
      </c>
      <c r="P1217">
        <f t="shared" si="173"/>
        <v>14.036005171794873</v>
      </c>
      <c r="Q1217" cm="1">
        <f t="array" ref="Q1217">_xlfn.XLOOKUP(O1217,BSFC!$A$2:$A$24,_xlfn.XLOOKUP(K1217,BSFC!$B$2:$O$2,BSFC!$B$2:$O$24,,-1),,-1)</f>
        <v>360</v>
      </c>
      <c r="R1217">
        <f t="shared" si="174"/>
        <v>1.4036005171794874</v>
      </c>
      <c r="S1217">
        <f t="shared" si="176"/>
        <v>4.4651145132276878E-4</v>
      </c>
      <c r="T1217">
        <f t="shared" si="177"/>
        <v>0.16074412247619677</v>
      </c>
      <c r="U1217">
        <f t="shared" si="178"/>
        <v>160.81226754690331</v>
      </c>
    </row>
    <row r="1218" spans="1:21">
      <c r="A1218">
        <f t="shared" si="175"/>
        <v>1217</v>
      </c>
      <c r="B1218">
        <f t="shared" si="179"/>
        <v>8.7318932447276261</v>
      </c>
      <c r="C1218">
        <f>Specification!$G$29</f>
        <v>164.943378</v>
      </c>
      <c r="D1218">
        <f>0.5*Specification!$K$4*Track!B1218^2*Specification!$K$3*Specification!$K$2</f>
        <v>39.492106770519641</v>
      </c>
      <c r="E1218">
        <v>0</v>
      </c>
      <c r="F1218">
        <f>Specification!$C$23*9.81*SIN((E1218*PI()/180))</f>
        <v>0</v>
      </c>
      <c r="G1218" s="2">
        <f>IF(J1218=1,VLOOKUP(K1218,RPM!$E$2:$H$62,3,FALSE)-F1218-E1218-D1218,IF(J1218=2,VLOOKUP(K1218,RPM!$H$2:$K$62,3,FALSE)-F1218-E1218-D1218,IF(J1218=3,VLOOKUP(K1218,RPM!$K$2:$N$62,3,FALSE)-F1218-E1218-D1218)))</f>
        <v>849.76410158805106</v>
      </c>
      <c r="H1218" s="2">
        <f>IF(J1218=1,Specification!$I$14,IF(J1218=2,Specification!$I$15,IF(J1218=3,Specification!$I$16)))</f>
        <v>580.58318951778165</v>
      </c>
      <c r="I1218">
        <v>0</v>
      </c>
      <c r="J1218">
        <v>2</v>
      </c>
      <c r="K1218">
        <f>IF(J1218=1,VLOOKUP(B1218,RPM!$F$2:$H$62,3,TRUE),IF(J1218=2,VLOOKUP(B1218,RPM!$I$2:$K$62,3,TRUE),IF(J1218=3,VLOOKUP(B1218,RPM!$L$2:$N$62,3,TRUE))))</f>
        <v>3900</v>
      </c>
      <c r="L1218">
        <f t="shared" si="180"/>
        <v>114.19229650917946</v>
      </c>
      <c r="M1218">
        <f t="shared" si="181"/>
        <v>0</v>
      </c>
      <c r="N1218">
        <f>VLOOKUP(K1218,RPM!$A$2:$D$62,4,FALSE)</f>
        <v>18.822589743589745</v>
      </c>
      <c r="O1218">
        <f>VLOOKUP(K1218,RPM!$A$2:$D$62,3,FALSE)</f>
        <v>10.3</v>
      </c>
      <c r="P1218">
        <f t="shared" si="173"/>
        <v>14.036005171794873</v>
      </c>
      <c r="Q1218" cm="1">
        <f t="array" ref="Q1218">_xlfn.XLOOKUP(O1218,BSFC!$A$2:$A$24,_xlfn.XLOOKUP(K1218,BSFC!$B$2:$O$2,BSFC!$B$2:$O$24,,-1),,-1)</f>
        <v>360</v>
      </c>
      <c r="R1218">
        <f t="shared" si="174"/>
        <v>1.4036005171794874</v>
      </c>
      <c r="S1218">
        <f t="shared" si="176"/>
        <v>4.4651145132276878E-4</v>
      </c>
      <c r="T1218">
        <f t="shared" si="177"/>
        <v>0.16074412247619677</v>
      </c>
      <c r="U1218">
        <f t="shared" si="178"/>
        <v>160.9730116693795</v>
      </c>
    </row>
    <row r="1219" spans="1:21">
      <c r="A1219">
        <f t="shared" si="175"/>
        <v>1218</v>
      </c>
      <c r="B1219">
        <f t="shared" si="179"/>
        <v>8.7318932447276261</v>
      </c>
      <c r="C1219">
        <f>Specification!$G$29</f>
        <v>164.943378</v>
      </c>
      <c r="D1219">
        <f>0.5*Specification!$K$4*Track!B1219^2*Specification!$K$3*Specification!$K$2</f>
        <v>39.492106770519641</v>
      </c>
      <c r="E1219">
        <v>0</v>
      </c>
      <c r="F1219">
        <f>Specification!$C$23*9.81*SIN((E1219*PI()/180))</f>
        <v>0</v>
      </c>
      <c r="G1219" s="2">
        <f>IF(J1219=1,VLOOKUP(K1219,RPM!$E$2:$H$62,3,FALSE)-F1219-E1219-D1219,IF(J1219=2,VLOOKUP(K1219,RPM!$H$2:$K$62,3,FALSE)-F1219-E1219-D1219,IF(J1219=3,VLOOKUP(K1219,RPM!$K$2:$N$62,3,FALSE)-F1219-E1219-D1219)))</f>
        <v>849.76410158805106</v>
      </c>
      <c r="H1219" s="2">
        <f>IF(J1219=1,Specification!$I$14,IF(J1219=2,Specification!$I$15,IF(J1219=3,Specification!$I$16)))</f>
        <v>580.58318951778165</v>
      </c>
      <c r="I1219">
        <v>0</v>
      </c>
      <c r="J1219">
        <v>2</v>
      </c>
      <c r="K1219">
        <f>IF(J1219=1,VLOOKUP(B1219,RPM!$F$2:$H$62,3,TRUE),IF(J1219=2,VLOOKUP(B1219,RPM!$I$2:$K$62,3,TRUE),IF(J1219=3,VLOOKUP(B1219,RPM!$L$2:$N$62,3,TRUE))))</f>
        <v>3900</v>
      </c>
      <c r="L1219">
        <f t="shared" si="180"/>
        <v>114.30681921026766</v>
      </c>
      <c r="M1219">
        <f t="shared" si="181"/>
        <v>0</v>
      </c>
      <c r="N1219">
        <f>VLOOKUP(K1219,RPM!$A$2:$D$62,4,FALSE)</f>
        <v>18.822589743589745</v>
      </c>
      <c r="O1219">
        <f>VLOOKUP(K1219,RPM!$A$2:$D$62,3,FALSE)</f>
        <v>10.3</v>
      </c>
      <c r="P1219">
        <f t="shared" ref="P1219:P1282" si="182">N1219*0.7457</f>
        <v>14.036005171794873</v>
      </c>
      <c r="Q1219" cm="1">
        <f t="array" ref="Q1219">_xlfn.XLOOKUP(O1219,BSFC!$A$2:$A$24,_xlfn.XLOOKUP(K1219,BSFC!$B$2:$O$2,BSFC!$B$2:$O$24,,-1),,-1)</f>
        <v>360</v>
      </c>
      <c r="R1219">
        <f t="shared" ref="R1219:R1282" si="183">Q1219*P1219/3600</f>
        <v>1.4036005171794874</v>
      </c>
      <c r="S1219">
        <f t="shared" si="176"/>
        <v>4.4651145132276878E-4</v>
      </c>
      <c r="T1219">
        <f t="shared" si="177"/>
        <v>0.16074412247619677</v>
      </c>
      <c r="U1219">
        <f t="shared" si="178"/>
        <v>161.13375579185569</v>
      </c>
    </row>
    <row r="1220" spans="1:21">
      <c r="A1220">
        <f t="shared" ref="A1220:A1283" si="184">A1219+1</f>
        <v>1219</v>
      </c>
      <c r="B1220">
        <f t="shared" si="179"/>
        <v>8.7318932447276261</v>
      </c>
      <c r="C1220">
        <f>Specification!$G$29</f>
        <v>164.943378</v>
      </c>
      <c r="D1220">
        <f>0.5*Specification!$K$4*Track!B1220^2*Specification!$K$3*Specification!$K$2</f>
        <v>39.492106770519641</v>
      </c>
      <c r="E1220">
        <v>0</v>
      </c>
      <c r="F1220">
        <f>Specification!$C$23*9.81*SIN((E1220*PI()/180))</f>
        <v>0</v>
      </c>
      <c r="G1220" s="2">
        <f>IF(J1220=1,VLOOKUP(K1220,RPM!$E$2:$H$62,3,FALSE)-F1220-E1220-D1220,IF(J1220=2,VLOOKUP(K1220,RPM!$H$2:$K$62,3,FALSE)-F1220-E1220-D1220,IF(J1220=3,VLOOKUP(K1220,RPM!$K$2:$N$62,3,FALSE)-F1220-E1220-D1220)))</f>
        <v>849.76410158805106</v>
      </c>
      <c r="H1220" s="2">
        <f>IF(J1220=1,Specification!$I$14,IF(J1220=2,Specification!$I$15,IF(J1220=3,Specification!$I$16)))</f>
        <v>580.58318951778165</v>
      </c>
      <c r="I1220">
        <v>0</v>
      </c>
      <c r="J1220">
        <v>2</v>
      </c>
      <c r="K1220">
        <f>IF(J1220=1,VLOOKUP(B1220,RPM!$F$2:$H$62,3,TRUE),IF(J1220=2,VLOOKUP(B1220,RPM!$I$2:$K$62,3,TRUE),IF(J1220=3,VLOOKUP(B1220,RPM!$L$2:$N$62,3,TRUE))))</f>
        <v>3900</v>
      </c>
      <c r="L1220">
        <f t="shared" si="180"/>
        <v>114.42134191135587</v>
      </c>
      <c r="M1220">
        <f t="shared" si="181"/>
        <v>0</v>
      </c>
      <c r="N1220">
        <f>VLOOKUP(K1220,RPM!$A$2:$D$62,4,FALSE)</f>
        <v>18.822589743589745</v>
      </c>
      <c r="O1220">
        <f>VLOOKUP(K1220,RPM!$A$2:$D$62,3,FALSE)</f>
        <v>10.3</v>
      </c>
      <c r="P1220">
        <f t="shared" si="182"/>
        <v>14.036005171794873</v>
      </c>
      <c r="Q1220" cm="1">
        <f t="array" ref="Q1220">_xlfn.XLOOKUP(O1220,BSFC!$A$2:$A$24,_xlfn.XLOOKUP(K1220,BSFC!$B$2:$O$2,BSFC!$B$2:$O$24,,-1),,-1)</f>
        <v>360</v>
      </c>
      <c r="R1220">
        <f t="shared" si="183"/>
        <v>1.4036005171794874</v>
      </c>
      <c r="S1220">
        <f t="shared" ref="S1220:S1283" si="185">(L1220-L1219)/3600*P1220</f>
        <v>4.4651145132276878E-4</v>
      </c>
      <c r="T1220">
        <f t="shared" ref="T1220:T1283" si="186">S1220*Q1220</f>
        <v>0.16074412247619677</v>
      </c>
      <c r="U1220">
        <f t="shared" ref="U1220:U1283" si="187">U1219+T1220</f>
        <v>161.29449991433188</v>
      </c>
    </row>
    <row r="1221" spans="1:21">
      <c r="A1221">
        <f t="shared" si="184"/>
        <v>1220</v>
      </c>
      <c r="B1221">
        <f t="shared" si="179"/>
        <v>8.7318932447276261</v>
      </c>
      <c r="C1221">
        <f>Specification!$G$29</f>
        <v>164.943378</v>
      </c>
      <c r="D1221">
        <f>0.5*Specification!$K$4*Track!B1221^2*Specification!$K$3*Specification!$K$2</f>
        <v>39.492106770519641</v>
      </c>
      <c r="E1221">
        <v>0</v>
      </c>
      <c r="F1221">
        <f>Specification!$C$23*9.81*SIN((E1221*PI()/180))</f>
        <v>0</v>
      </c>
      <c r="G1221" s="2">
        <f>IF(J1221=1,VLOOKUP(K1221,RPM!$E$2:$H$62,3,FALSE)-F1221-E1221-D1221,IF(J1221=2,VLOOKUP(K1221,RPM!$H$2:$K$62,3,FALSE)-F1221-E1221-D1221,IF(J1221=3,VLOOKUP(K1221,RPM!$K$2:$N$62,3,FALSE)-F1221-E1221-D1221)))</f>
        <v>849.76410158805106</v>
      </c>
      <c r="H1221" s="2">
        <f>IF(J1221=1,Specification!$I$14,IF(J1221=2,Specification!$I$15,IF(J1221=3,Specification!$I$16)))</f>
        <v>580.58318951778165</v>
      </c>
      <c r="I1221">
        <v>0</v>
      </c>
      <c r="J1221">
        <v>2</v>
      </c>
      <c r="K1221">
        <f>IF(J1221=1,VLOOKUP(B1221,RPM!$F$2:$H$62,3,TRUE),IF(J1221=2,VLOOKUP(B1221,RPM!$I$2:$K$62,3,TRUE),IF(J1221=3,VLOOKUP(B1221,RPM!$L$2:$N$62,3,TRUE))))</f>
        <v>3900</v>
      </c>
      <c r="L1221">
        <f t="shared" si="180"/>
        <v>114.53586461244407</v>
      </c>
      <c r="M1221">
        <f t="shared" si="181"/>
        <v>0</v>
      </c>
      <c r="N1221">
        <f>VLOOKUP(K1221,RPM!$A$2:$D$62,4,FALSE)</f>
        <v>18.822589743589745</v>
      </c>
      <c r="O1221">
        <f>VLOOKUP(K1221,RPM!$A$2:$D$62,3,FALSE)</f>
        <v>10.3</v>
      </c>
      <c r="P1221">
        <f t="shared" si="182"/>
        <v>14.036005171794873</v>
      </c>
      <c r="Q1221" cm="1">
        <f t="array" ref="Q1221">_xlfn.XLOOKUP(O1221,BSFC!$A$2:$A$24,_xlfn.XLOOKUP(K1221,BSFC!$B$2:$O$2,BSFC!$B$2:$O$24,,-1),,-1)</f>
        <v>360</v>
      </c>
      <c r="R1221">
        <f t="shared" si="183"/>
        <v>1.4036005171794874</v>
      </c>
      <c r="S1221">
        <f t="shared" si="185"/>
        <v>4.4651145132276878E-4</v>
      </c>
      <c r="T1221">
        <f t="shared" si="186"/>
        <v>0.16074412247619677</v>
      </c>
      <c r="U1221">
        <f t="shared" si="187"/>
        <v>161.45524403680807</v>
      </c>
    </row>
    <row r="1222" spans="1:21">
      <c r="A1222">
        <f t="shared" si="184"/>
        <v>1221</v>
      </c>
      <c r="B1222">
        <f t="shared" si="179"/>
        <v>8.7318932447276261</v>
      </c>
      <c r="C1222">
        <f>Specification!$G$29</f>
        <v>164.943378</v>
      </c>
      <c r="D1222">
        <f>0.5*Specification!$K$4*Track!B1222^2*Specification!$K$3*Specification!$K$2</f>
        <v>39.492106770519641</v>
      </c>
      <c r="E1222">
        <v>0</v>
      </c>
      <c r="F1222">
        <f>Specification!$C$23*9.81*SIN((E1222*PI()/180))</f>
        <v>0</v>
      </c>
      <c r="G1222" s="2">
        <f>IF(J1222=1,VLOOKUP(K1222,RPM!$E$2:$H$62,3,FALSE)-F1222-E1222-D1222,IF(J1222=2,VLOOKUP(K1222,RPM!$H$2:$K$62,3,FALSE)-F1222-E1222-D1222,IF(J1222=3,VLOOKUP(K1222,RPM!$K$2:$N$62,3,FALSE)-F1222-E1222-D1222)))</f>
        <v>849.76410158805106</v>
      </c>
      <c r="H1222" s="2">
        <f>IF(J1222=1,Specification!$I$14,IF(J1222=2,Specification!$I$15,IF(J1222=3,Specification!$I$16)))</f>
        <v>580.58318951778165</v>
      </c>
      <c r="I1222">
        <v>0</v>
      </c>
      <c r="J1222">
        <v>2</v>
      </c>
      <c r="K1222">
        <f>IF(J1222=1,VLOOKUP(B1222,RPM!$F$2:$H$62,3,TRUE),IF(J1222=2,VLOOKUP(B1222,RPM!$I$2:$K$62,3,TRUE),IF(J1222=3,VLOOKUP(B1222,RPM!$L$2:$N$62,3,TRUE))))</f>
        <v>3900</v>
      </c>
      <c r="L1222">
        <f t="shared" si="180"/>
        <v>114.65038731353228</v>
      </c>
      <c r="M1222">
        <f t="shared" si="181"/>
        <v>0</v>
      </c>
      <c r="N1222">
        <f>VLOOKUP(K1222,RPM!$A$2:$D$62,4,FALSE)</f>
        <v>18.822589743589745</v>
      </c>
      <c r="O1222">
        <f>VLOOKUP(K1222,RPM!$A$2:$D$62,3,FALSE)</f>
        <v>10.3</v>
      </c>
      <c r="P1222">
        <f t="shared" si="182"/>
        <v>14.036005171794873</v>
      </c>
      <c r="Q1222" cm="1">
        <f t="array" ref="Q1222">_xlfn.XLOOKUP(O1222,BSFC!$A$2:$A$24,_xlfn.XLOOKUP(K1222,BSFC!$B$2:$O$2,BSFC!$B$2:$O$24,,-1),,-1)</f>
        <v>360</v>
      </c>
      <c r="R1222">
        <f t="shared" si="183"/>
        <v>1.4036005171794874</v>
      </c>
      <c r="S1222">
        <f t="shared" si="185"/>
        <v>4.4651145132276878E-4</v>
      </c>
      <c r="T1222">
        <f t="shared" si="186"/>
        <v>0.16074412247619677</v>
      </c>
      <c r="U1222">
        <f t="shared" si="187"/>
        <v>161.61598815928426</v>
      </c>
    </row>
    <row r="1223" spans="1:21">
      <c r="A1223">
        <f t="shared" si="184"/>
        <v>1222</v>
      </c>
      <c r="B1223">
        <f t="shared" si="179"/>
        <v>8.7318932447276261</v>
      </c>
      <c r="C1223">
        <f>Specification!$G$29</f>
        <v>164.943378</v>
      </c>
      <c r="D1223">
        <f>0.5*Specification!$K$4*Track!B1223^2*Specification!$K$3*Specification!$K$2</f>
        <v>39.492106770519641</v>
      </c>
      <c r="E1223">
        <v>0</v>
      </c>
      <c r="F1223">
        <f>Specification!$C$23*9.81*SIN((E1223*PI()/180))</f>
        <v>0</v>
      </c>
      <c r="G1223" s="2">
        <f>IF(J1223=1,VLOOKUP(K1223,RPM!$E$2:$H$62,3,FALSE)-F1223-E1223-D1223,IF(J1223=2,VLOOKUP(K1223,RPM!$H$2:$K$62,3,FALSE)-F1223-E1223-D1223,IF(J1223=3,VLOOKUP(K1223,RPM!$K$2:$N$62,3,FALSE)-F1223-E1223-D1223)))</f>
        <v>849.76410158805106</v>
      </c>
      <c r="H1223" s="2">
        <f>IF(J1223=1,Specification!$I$14,IF(J1223=2,Specification!$I$15,IF(J1223=3,Specification!$I$16)))</f>
        <v>580.58318951778165</v>
      </c>
      <c r="I1223">
        <v>0</v>
      </c>
      <c r="J1223">
        <v>2</v>
      </c>
      <c r="K1223">
        <f>IF(J1223=1,VLOOKUP(B1223,RPM!$F$2:$H$62,3,TRUE),IF(J1223=2,VLOOKUP(B1223,RPM!$I$2:$K$62,3,TRUE),IF(J1223=3,VLOOKUP(B1223,RPM!$L$2:$N$62,3,TRUE))))</f>
        <v>3900</v>
      </c>
      <c r="L1223">
        <f t="shared" si="180"/>
        <v>114.76491001462048</v>
      </c>
      <c r="M1223">
        <f t="shared" si="181"/>
        <v>0</v>
      </c>
      <c r="N1223">
        <f>VLOOKUP(K1223,RPM!$A$2:$D$62,4,FALSE)</f>
        <v>18.822589743589745</v>
      </c>
      <c r="O1223">
        <f>VLOOKUP(K1223,RPM!$A$2:$D$62,3,FALSE)</f>
        <v>10.3</v>
      </c>
      <c r="P1223">
        <f t="shared" si="182"/>
        <v>14.036005171794873</v>
      </c>
      <c r="Q1223" cm="1">
        <f t="array" ref="Q1223">_xlfn.XLOOKUP(O1223,BSFC!$A$2:$A$24,_xlfn.XLOOKUP(K1223,BSFC!$B$2:$O$2,BSFC!$B$2:$O$24,,-1),,-1)</f>
        <v>360</v>
      </c>
      <c r="R1223">
        <f t="shared" si="183"/>
        <v>1.4036005171794874</v>
      </c>
      <c r="S1223">
        <f t="shared" si="185"/>
        <v>4.4651145132276878E-4</v>
      </c>
      <c r="T1223">
        <f t="shared" si="186"/>
        <v>0.16074412247619677</v>
      </c>
      <c r="U1223">
        <f t="shared" si="187"/>
        <v>161.77673228176045</v>
      </c>
    </row>
    <row r="1224" spans="1:21">
      <c r="A1224">
        <f t="shared" si="184"/>
        <v>1223</v>
      </c>
      <c r="B1224">
        <f t="shared" si="179"/>
        <v>8.7318932447276261</v>
      </c>
      <c r="C1224">
        <f>Specification!$G$29</f>
        <v>164.943378</v>
      </c>
      <c r="D1224">
        <f>0.5*Specification!$K$4*Track!B1224^2*Specification!$K$3*Specification!$K$2</f>
        <v>39.492106770519641</v>
      </c>
      <c r="E1224">
        <v>0</v>
      </c>
      <c r="F1224">
        <f>Specification!$C$23*9.81*SIN((E1224*PI()/180))</f>
        <v>0</v>
      </c>
      <c r="G1224" s="2">
        <f>IF(J1224=1,VLOOKUP(K1224,RPM!$E$2:$H$62,3,FALSE)-F1224-E1224-D1224,IF(J1224=2,VLOOKUP(K1224,RPM!$H$2:$K$62,3,FALSE)-F1224-E1224-D1224,IF(J1224=3,VLOOKUP(K1224,RPM!$K$2:$N$62,3,FALSE)-F1224-E1224-D1224)))</f>
        <v>849.76410158805106</v>
      </c>
      <c r="H1224" s="2">
        <f>IF(J1224=1,Specification!$I$14,IF(J1224=2,Specification!$I$15,IF(J1224=3,Specification!$I$16)))</f>
        <v>580.58318951778165</v>
      </c>
      <c r="I1224">
        <v>0</v>
      </c>
      <c r="J1224">
        <v>2</v>
      </c>
      <c r="K1224">
        <f>IF(J1224=1,VLOOKUP(B1224,RPM!$F$2:$H$62,3,TRUE),IF(J1224=2,VLOOKUP(B1224,RPM!$I$2:$K$62,3,TRUE),IF(J1224=3,VLOOKUP(B1224,RPM!$L$2:$N$62,3,TRUE))))</f>
        <v>3900</v>
      </c>
      <c r="L1224">
        <f t="shared" si="180"/>
        <v>114.87943271570869</v>
      </c>
      <c r="M1224">
        <f t="shared" si="181"/>
        <v>0</v>
      </c>
      <c r="N1224">
        <f>VLOOKUP(K1224,RPM!$A$2:$D$62,4,FALSE)</f>
        <v>18.822589743589745</v>
      </c>
      <c r="O1224">
        <f>VLOOKUP(K1224,RPM!$A$2:$D$62,3,FALSE)</f>
        <v>10.3</v>
      </c>
      <c r="P1224">
        <f t="shared" si="182"/>
        <v>14.036005171794873</v>
      </c>
      <c r="Q1224" cm="1">
        <f t="array" ref="Q1224">_xlfn.XLOOKUP(O1224,BSFC!$A$2:$A$24,_xlfn.XLOOKUP(K1224,BSFC!$B$2:$O$2,BSFC!$B$2:$O$24,,-1),,-1)</f>
        <v>360</v>
      </c>
      <c r="R1224">
        <f t="shared" si="183"/>
        <v>1.4036005171794874</v>
      </c>
      <c r="S1224">
        <f t="shared" si="185"/>
        <v>4.4651145132276878E-4</v>
      </c>
      <c r="T1224">
        <f t="shared" si="186"/>
        <v>0.16074412247619677</v>
      </c>
      <c r="U1224">
        <f t="shared" si="187"/>
        <v>161.93747640423663</v>
      </c>
    </row>
    <row r="1225" spans="1:21">
      <c r="A1225">
        <f t="shared" si="184"/>
        <v>1224</v>
      </c>
      <c r="B1225">
        <f t="shared" si="179"/>
        <v>8.7318932447276261</v>
      </c>
      <c r="C1225">
        <f>Specification!$G$29</f>
        <v>164.943378</v>
      </c>
      <c r="D1225">
        <f>0.5*Specification!$K$4*Track!B1225^2*Specification!$K$3*Specification!$K$2</f>
        <v>39.492106770519641</v>
      </c>
      <c r="E1225">
        <v>0</v>
      </c>
      <c r="F1225">
        <f>Specification!$C$23*9.81*SIN((E1225*PI()/180))</f>
        <v>0</v>
      </c>
      <c r="G1225" s="2">
        <f>IF(J1225=1,VLOOKUP(K1225,RPM!$E$2:$H$62,3,FALSE)-F1225-E1225-D1225,IF(J1225=2,VLOOKUP(K1225,RPM!$H$2:$K$62,3,FALSE)-F1225-E1225-D1225,IF(J1225=3,VLOOKUP(K1225,RPM!$K$2:$N$62,3,FALSE)-F1225-E1225-D1225)))</f>
        <v>849.76410158805106</v>
      </c>
      <c r="H1225" s="2">
        <f>IF(J1225=1,Specification!$I$14,IF(J1225=2,Specification!$I$15,IF(J1225=3,Specification!$I$16)))</f>
        <v>580.58318951778165</v>
      </c>
      <c r="I1225">
        <v>0</v>
      </c>
      <c r="J1225">
        <v>2</v>
      </c>
      <c r="K1225">
        <f>IF(J1225=1,VLOOKUP(B1225,RPM!$F$2:$H$62,3,TRUE),IF(J1225=2,VLOOKUP(B1225,RPM!$I$2:$K$62,3,TRUE),IF(J1225=3,VLOOKUP(B1225,RPM!$L$2:$N$62,3,TRUE))))</f>
        <v>3900</v>
      </c>
      <c r="L1225">
        <f t="shared" si="180"/>
        <v>114.99395541679689</v>
      </c>
      <c r="M1225">
        <f t="shared" si="181"/>
        <v>0</v>
      </c>
      <c r="N1225">
        <f>VLOOKUP(K1225,RPM!$A$2:$D$62,4,FALSE)</f>
        <v>18.822589743589745</v>
      </c>
      <c r="O1225">
        <f>VLOOKUP(K1225,RPM!$A$2:$D$62,3,FALSE)</f>
        <v>10.3</v>
      </c>
      <c r="P1225">
        <f t="shared" si="182"/>
        <v>14.036005171794873</v>
      </c>
      <c r="Q1225" cm="1">
        <f t="array" ref="Q1225">_xlfn.XLOOKUP(O1225,BSFC!$A$2:$A$24,_xlfn.XLOOKUP(K1225,BSFC!$B$2:$O$2,BSFC!$B$2:$O$24,,-1),,-1)</f>
        <v>360</v>
      </c>
      <c r="R1225">
        <f t="shared" si="183"/>
        <v>1.4036005171794874</v>
      </c>
      <c r="S1225">
        <f t="shared" si="185"/>
        <v>4.4651145132276878E-4</v>
      </c>
      <c r="T1225">
        <f t="shared" si="186"/>
        <v>0.16074412247619677</v>
      </c>
      <c r="U1225">
        <f t="shared" si="187"/>
        <v>162.09822052671282</v>
      </c>
    </row>
    <row r="1226" spans="1:21">
      <c r="A1226">
        <f t="shared" si="184"/>
        <v>1225</v>
      </c>
      <c r="B1226">
        <f t="shared" si="179"/>
        <v>8.7318932447276261</v>
      </c>
      <c r="C1226">
        <f>Specification!$G$29</f>
        <v>164.943378</v>
      </c>
      <c r="D1226">
        <f>0.5*Specification!$K$4*Track!B1226^2*Specification!$K$3*Specification!$K$2</f>
        <v>39.492106770519641</v>
      </c>
      <c r="E1226">
        <v>0</v>
      </c>
      <c r="F1226">
        <f>Specification!$C$23*9.81*SIN((E1226*PI()/180))</f>
        <v>0</v>
      </c>
      <c r="G1226" s="2">
        <f>IF(J1226=1,VLOOKUP(K1226,RPM!$E$2:$H$62,3,FALSE)-F1226-E1226-D1226,IF(J1226=2,VLOOKUP(K1226,RPM!$H$2:$K$62,3,FALSE)-F1226-E1226-D1226,IF(J1226=3,VLOOKUP(K1226,RPM!$K$2:$N$62,3,FALSE)-F1226-E1226-D1226)))</f>
        <v>849.76410158805106</v>
      </c>
      <c r="H1226" s="2">
        <f>IF(J1226=1,Specification!$I$14,IF(J1226=2,Specification!$I$15,IF(J1226=3,Specification!$I$16)))</f>
        <v>580.58318951778165</v>
      </c>
      <c r="I1226">
        <v>0</v>
      </c>
      <c r="J1226">
        <v>2</v>
      </c>
      <c r="K1226">
        <f>IF(J1226=1,VLOOKUP(B1226,RPM!$F$2:$H$62,3,TRUE),IF(J1226=2,VLOOKUP(B1226,RPM!$I$2:$K$62,3,TRUE),IF(J1226=3,VLOOKUP(B1226,RPM!$L$2:$N$62,3,TRUE))))</f>
        <v>3900</v>
      </c>
      <c r="L1226">
        <f t="shared" si="180"/>
        <v>115.1084781178851</v>
      </c>
      <c r="M1226">
        <f t="shared" si="181"/>
        <v>0</v>
      </c>
      <c r="N1226">
        <f>VLOOKUP(K1226,RPM!$A$2:$D$62,4,FALSE)</f>
        <v>18.822589743589745</v>
      </c>
      <c r="O1226">
        <f>VLOOKUP(K1226,RPM!$A$2:$D$62,3,FALSE)</f>
        <v>10.3</v>
      </c>
      <c r="P1226">
        <f t="shared" si="182"/>
        <v>14.036005171794873</v>
      </c>
      <c r="Q1226" cm="1">
        <f t="array" ref="Q1226">_xlfn.XLOOKUP(O1226,BSFC!$A$2:$A$24,_xlfn.XLOOKUP(K1226,BSFC!$B$2:$O$2,BSFC!$B$2:$O$24,,-1),,-1)</f>
        <v>360</v>
      </c>
      <c r="R1226">
        <f t="shared" si="183"/>
        <v>1.4036005171794874</v>
      </c>
      <c r="S1226">
        <f t="shared" si="185"/>
        <v>4.4651145132276878E-4</v>
      </c>
      <c r="T1226">
        <f t="shared" si="186"/>
        <v>0.16074412247619677</v>
      </c>
      <c r="U1226">
        <f t="shared" si="187"/>
        <v>162.25896464918901</v>
      </c>
    </row>
    <row r="1227" spans="1:21">
      <c r="A1227">
        <f t="shared" si="184"/>
        <v>1226</v>
      </c>
      <c r="B1227">
        <f t="shared" si="179"/>
        <v>8.7318932447276261</v>
      </c>
      <c r="C1227">
        <f>Specification!$G$29</f>
        <v>164.943378</v>
      </c>
      <c r="D1227">
        <f>0.5*Specification!$K$4*Track!B1227^2*Specification!$K$3*Specification!$K$2</f>
        <v>39.492106770519641</v>
      </c>
      <c r="E1227">
        <v>0</v>
      </c>
      <c r="F1227">
        <f>Specification!$C$23*9.81*SIN((E1227*PI()/180))</f>
        <v>0</v>
      </c>
      <c r="G1227" s="2">
        <f>IF(J1227=1,VLOOKUP(K1227,RPM!$E$2:$H$62,3,FALSE)-F1227-E1227-D1227,IF(J1227=2,VLOOKUP(K1227,RPM!$H$2:$K$62,3,FALSE)-F1227-E1227-D1227,IF(J1227=3,VLOOKUP(K1227,RPM!$K$2:$N$62,3,FALSE)-F1227-E1227-D1227)))</f>
        <v>849.76410158805106</v>
      </c>
      <c r="H1227" s="2">
        <f>IF(J1227=1,Specification!$I$14,IF(J1227=2,Specification!$I$15,IF(J1227=3,Specification!$I$16)))</f>
        <v>580.58318951778165</v>
      </c>
      <c r="I1227">
        <v>0</v>
      </c>
      <c r="J1227">
        <v>2</v>
      </c>
      <c r="K1227">
        <f>IF(J1227=1,VLOOKUP(B1227,RPM!$F$2:$H$62,3,TRUE),IF(J1227=2,VLOOKUP(B1227,RPM!$I$2:$K$62,3,TRUE),IF(J1227=3,VLOOKUP(B1227,RPM!$L$2:$N$62,3,TRUE))))</f>
        <v>3900</v>
      </c>
      <c r="L1227">
        <f t="shared" si="180"/>
        <v>115.2230008189733</v>
      </c>
      <c r="M1227">
        <f t="shared" si="181"/>
        <v>0</v>
      </c>
      <c r="N1227">
        <f>VLOOKUP(K1227,RPM!$A$2:$D$62,4,FALSE)</f>
        <v>18.822589743589745</v>
      </c>
      <c r="O1227">
        <f>VLOOKUP(K1227,RPM!$A$2:$D$62,3,FALSE)</f>
        <v>10.3</v>
      </c>
      <c r="P1227">
        <f t="shared" si="182"/>
        <v>14.036005171794873</v>
      </c>
      <c r="Q1227" cm="1">
        <f t="array" ref="Q1227">_xlfn.XLOOKUP(O1227,BSFC!$A$2:$A$24,_xlfn.XLOOKUP(K1227,BSFC!$B$2:$O$2,BSFC!$B$2:$O$24,,-1),,-1)</f>
        <v>360</v>
      </c>
      <c r="R1227">
        <f t="shared" si="183"/>
        <v>1.4036005171794874</v>
      </c>
      <c r="S1227">
        <f t="shared" si="185"/>
        <v>4.4651145132276878E-4</v>
      </c>
      <c r="T1227">
        <f t="shared" si="186"/>
        <v>0.16074412247619677</v>
      </c>
      <c r="U1227">
        <f t="shared" si="187"/>
        <v>162.4197087716652</v>
      </c>
    </row>
    <row r="1228" spans="1:21">
      <c r="A1228">
        <f t="shared" si="184"/>
        <v>1227</v>
      </c>
      <c r="B1228">
        <f t="shared" si="179"/>
        <v>8.7318932447276261</v>
      </c>
      <c r="C1228">
        <f>Specification!$G$29</f>
        <v>164.943378</v>
      </c>
      <c r="D1228">
        <f>0.5*Specification!$K$4*Track!B1228^2*Specification!$K$3*Specification!$K$2</f>
        <v>39.492106770519641</v>
      </c>
      <c r="E1228">
        <v>0</v>
      </c>
      <c r="F1228">
        <f>Specification!$C$23*9.81*SIN((E1228*PI()/180))</f>
        <v>0</v>
      </c>
      <c r="G1228" s="2">
        <f>IF(J1228=1,VLOOKUP(K1228,RPM!$E$2:$H$62,3,FALSE)-F1228-E1228-D1228,IF(J1228=2,VLOOKUP(K1228,RPM!$H$2:$K$62,3,FALSE)-F1228-E1228-D1228,IF(J1228=3,VLOOKUP(K1228,RPM!$K$2:$N$62,3,FALSE)-F1228-E1228-D1228)))</f>
        <v>849.76410158805106</v>
      </c>
      <c r="H1228" s="2">
        <f>IF(J1228=1,Specification!$I$14,IF(J1228=2,Specification!$I$15,IF(J1228=3,Specification!$I$16)))</f>
        <v>580.58318951778165</v>
      </c>
      <c r="I1228">
        <v>0</v>
      </c>
      <c r="J1228">
        <v>2</v>
      </c>
      <c r="K1228">
        <f>IF(J1228=1,VLOOKUP(B1228,RPM!$F$2:$H$62,3,TRUE),IF(J1228=2,VLOOKUP(B1228,RPM!$I$2:$K$62,3,TRUE),IF(J1228=3,VLOOKUP(B1228,RPM!$L$2:$N$62,3,TRUE))))</f>
        <v>3900</v>
      </c>
      <c r="L1228">
        <f t="shared" si="180"/>
        <v>115.33752352006151</v>
      </c>
      <c r="M1228">
        <f t="shared" si="181"/>
        <v>0</v>
      </c>
      <c r="N1228">
        <f>VLOOKUP(K1228,RPM!$A$2:$D$62,4,FALSE)</f>
        <v>18.822589743589745</v>
      </c>
      <c r="O1228">
        <f>VLOOKUP(K1228,RPM!$A$2:$D$62,3,FALSE)</f>
        <v>10.3</v>
      </c>
      <c r="P1228">
        <f t="shared" si="182"/>
        <v>14.036005171794873</v>
      </c>
      <c r="Q1228" cm="1">
        <f t="array" ref="Q1228">_xlfn.XLOOKUP(O1228,BSFC!$A$2:$A$24,_xlfn.XLOOKUP(K1228,BSFC!$B$2:$O$2,BSFC!$B$2:$O$24,,-1),,-1)</f>
        <v>360</v>
      </c>
      <c r="R1228">
        <f t="shared" si="183"/>
        <v>1.4036005171794874</v>
      </c>
      <c r="S1228">
        <f t="shared" si="185"/>
        <v>4.4651145132276878E-4</v>
      </c>
      <c r="T1228">
        <f t="shared" si="186"/>
        <v>0.16074412247619677</v>
      </c>
      <c r="U1228">
        <f t="shared" si="187"/>
        <v>162.58045289414139</v>
      </c>
    </row>
    <row r="1229" spans="1:21">
      <c r="A1229">
        <f t="shared" si="184"/>
        <v>1228</v>
      </c>
      <c r="B1229">
        <f t="shared" si="179"/>
        <v>8.7318932447276261</v>
      </c>
      <c r="C1229">
        <f>Specification!$G$29</f>
        <v>164.943378</v>
      </c>
      <c r="D1229">
        <f>0.5*Specification!$K$4*Track!B1229^2*Specification!$K$3*Specification!$K$2</f>
        <v>39.492106770519641</v>
      </c>
      <c r="E1229">
        <v>0</v>
      </c>
      <c r="F1229">
        <f>Specification!$C$23*9.81*SIN((E1229*PI()/180))</f>
        <v>0</v>
      </c>
      <c r="G1229" s="2">
        <f>IF(J1229=1,VLOOKUP(K1229,RPM!$E$2:$H$62,3,FALSE)-F1229-E1229-D1229,IF(J1229=2,VLOOKUP(K1229,RPM!$H$2:$K$62,3,FALSE)-F1229-E1229-D1229,IF(J1229=3,VLOOKUP(K1229,RPM!$K$2:$N$62,3,FALSE)-F1229-E1229-D1229)))</f>
        <v>849.76410158805106</v>
      </c>
      <c r="H1229" s="2">
        <f>IF(J1229=1,Specification!$I$14,IF(J1229=2,Specification!$I$15,IF(J1229=3,Specification!$I$16)))</f>
        <v>580.58318951778165</v>
      </c>
      <c r="I1229">
        <v>0</v>
      </c>
      <c r="J1229">
        <v>2</v>
      </c>
      <c r="K1229">
        <f>IF(J1229=1,VLOOKUP(B1229,RPM!$F$2:$H$62,3,TRUE),IF(J1229=2,VLOOKUP(B1229,RPM!$I$2:$K$62,3,TRUE),IF(J1229=3,VLOOKUP(B1229,RPM!$L$2:$N$62,3,TRUE))))</f>
        <v>3900</v>
      </c>
      <c r="L1229">
        <f t="shared" si="180"/>
        <v>115.45204622114971</v>
      </c>
      <c r="M1229">
        <f t="shared" si="181"/>
        <v>0</v>
      </c>
      <c r="N1229">
        <f>VLOOKUP(K1229,RPM!$A$2:$D$62,4,FALSE)</f>
        <v>18.822589743589745</v>
      </c>
      <c r="O1229">
        <f>VLOOKUP(K1229,RPM!$A$2:$D$62,3,FALSE)</f>
        <v>10.3</v>
      </c>
      <c r="P1229">
        <f t="shared" si="182"/>
        <v>14.036005171794873</v>
      </c>
      <c r="Q1229" cm="1">
        <f t="array" ref="Q1229">_xlfn.XLOOKUP(O1229,BSFC!$A$2:$A$24,_xlfn.XLOOKUP(K1229,BSFC!$B$2:$O$2,BSFC!$B$2:$O$24,,-1),,-1)</f>
        <v>360</v>
      </c>
      <c r="R1229">
        <f t="shared" si="183"/>
        <v>1.4036005171794874</v>
      </c>
      <c r="S1229">
        <f t="shared" si="185"/>
        <v>4.4651145132276878E-4</v>
      </c>
      <c r="T1229">
        <f t="shared" si="186"/>
        <v>0.16074412247619677</v>
      </c>
      <c r="U1229">
        <f t="shared" si="187"/>
        <v>162.74119701661758</v>
      </c>
    </row>
    <row r="1230" spans="1:21">
      <c r="A1230">
        <f t="shared" si="184"/>
        <v>1229</v>
      </c>
      <c r="B1230">
        <f t="shared" si="179"/>
        <v>8.7318932447276261</v>
      </c>
      <c r="C1230">
        <f>Specification!$G$29</f>
        <v>164.943378</v>
      </c>
      <c r="D1230">
        <f>0.5*Specification!$K$4*Track!B1230^2*Specification!$K$3*Specification!$K$2</f>
        <v>39.492106770519641</v>
      </c>
      <c r="E1230">
        <v>0</v>
      </c>
      <c r="F1230">
        <f>Specification!$C$23*9.81*SIN((E1230*PI()/180))</f>
        <v>0</v>
      </c>
      <c r="G1230" s="2">
        <f>IF(J1230=1,VLOOKUP(K1230,RPM!$E$2:$H$62,3,FALSE)-F1230-E1230-D1230,IF(J1230=2,VLOOKUP(K1230,RPM!$H$2:$K$62,3,FALSE)-F1230-E1230-D1230,IF(J1230=3,VLOOKUP(K1230,RPM!$K$2:$N$62,3,FALSE)-F1230-E1230-D1230)))</f>
        <v>849.76410158805106</v>
      </c>
      <c r="H1230" s="2">
        <f>IF(J1230=1,Specification!$I$14,IF(J1230=2,Specification!$I$15,IF(J1230=3,Specification!$I$16)))</f>
        <v>580.58318951778165</v>
      </c>
      <c r="I1230">
        <v>0</v>
      </c>
      <c r="J1230">
        <v>2</v>
      </c>
      <c r="K1230">
        <f>IF(J1230=1,VLOOKUP(B1230,RPM!$F$2:$H$62,3,TRUE),IF(J1230=2,VLOOKUP(B1230,RPM!$I$2:$K$62,3,TRUE),IF(J1230=3,VLOOKUP(B1230,RPM!$L$2:$N$62,3,TRUE))))</f>
        <v>3900</v>
      </c>
      <c r="L1230">
        <f t="shared" si="180"/>
        <v>115.56656892223792</v>
      </c>
      <c r="M1230">
        <f t="shared" si="181"/>
        <v>0</v>
      </c>
      <c r="N1230">
        <f>VLOOKUP(K1230,RPM!$A$2:$D$62,4,FALSE)</f>
        <v>18.822589743589745</v>
      </c>
      <c r="O1230">
        <f>VLOOKUP(K1230,RPM!$A$2:$D$62,3,FALSE)</f>
        <v>10.3</v>
      </c>
      <c r="P1230">
        <f t="shared" si="182"/>
        <v>14.036005171794873</v>
      </c>
      <c r="Q1230" cm="1">
        <f t="array" ref="Q1230">_xlfn.XLOOKUP(O1230,BSFC!$A$2:$A$24,_xlfn.XLOOKUP(K1230,BSFC!$B$2:$O$2,BSFC!$B$2:$O$24,,-1),,-1)</f>
        <v>360</v>
      </c>
      <c r="R1230">
        <f t="shared" si="183"/>
        <v>1.4036005171794874</v>
      </c>
      <c r="S1230">
        <f t="shared" si="185"/>
        <v>4.4651145132276878E-4</v>
      </c>
      <c r="T1230">
        <f t="shared" si="186"/>
        <v>0.16074412247619677</v>
      </c>
      <c r="U1230">
        <f t="shared" si="187"/>
        <v>162.90194113909376</v>
      </c>
    </row>
    <row r="1231" spans="1:21">
      <c r="A1231">
        <f t="shared" si="184"/>
        <v>1230</v>
      </c>
      <c r="B1231">
        <f t="shared" si="179"/>
        <v>8.7318932447276261</v>
      </c>
      <c r="C1231">
        <f>Specification!$G$29</f>
        <v>164.943378</v>
      </c>
      <c r="D1231">
        <f>0.5*Specification!$K$4*Track!B1231^2*Specification!$K$3*Specification!$K$2</f>
        <v>39.492106770519641</v>
      </c>
      <c r="E1231">
        <v>0</v>
      </c>
      <c r="F1231">
        <f>Specification!$C$23*9.81*SIN((E1231*PI()/180))</f>
        <v>0</v>
      </c>
      <c r="G1231" s="2">
        <f>IF(J1231=1,VLOOKUP(K1231,RPM!$E$2:$H$62,3,FALSE)-F1231-E1231-D1231,IF(J1231=2,VLOOKUP(K1231,RPM!$H$2:$K$62,3,FALSE)-F1231-E1231-D1231,IF(J1231=3,VLOOKUP(K1231,RPM!$K$2:$N$62,3,FALSE)-F1231-E1231-D1231)))</f>
        <v>849.76410158805106</v>
      </c>
      <c r="H1231" s="2">
        <f>IF(J1231=1,Specification!$I$14,IF(J1231=2,Specification!$I$15,IF(J1231=3,Specification!$I$16)))</f>
        <v>580.58318951778165</v>
      </c>
      <c r="I1231">
        <v>0</v>
      </c>
      <c r="J1231">
        <v>2</v>
      </c>
      <c r="K1231">
        <f>IF(J1231=1,VLOOKUP(B1231,RPM!$F$2:$H$62,3,TRUE),IF(J1231=2,VLOOKUP(B1231,RPM!$I$2:$K$62,3,TRUE),IF(J1231=3,VLOOKUP(B1231,RPM!$L$2:$N$62,3,TRUE))))</f>
        <v>3900</v>
      </c>
      <c r="L1231">
        <f t="shared" si="180"/>
        <v>115.68109162332613</v>
      </c>
      <c r="M1231">
        <f t="shared" si="181"/>
        <v>0</v>
      </c>
      <c r="N1231">
        <f>VLOOKUP(K1231,RPM!$A$2:$D$62,4,FALSE)</f>
        <v>18.822589743589745</v>
      </c>
      <c r="O1231">
        <f>VLOOKUP(K1231,RPM!$A$2:$D$62,3,FALSE)</f>
        <v>10.3</v>
      </c>
      <c r="P1231">
        <f t="shared" si="182"/>
        <v>14.036005171794873</v>
      </c>
      <c r="Q1231" cm="1">
        <f t="array" ref="Q1231">_xlfn.XLOOKUP(O1231,BSFC!$A$2:$A$24,_xlfn.XLOOKUP(K1231,BSFC!$B$2:$O$2,BSFC!$B$2:$O$24,,-1),,-1)</f>
        <v>360</v>
      </c>
      <c r="R1231">
        <f t="shared" si="183"/>
        <v>1.4036005171794874</v>
      </c>
      <c r="S1231">
        <f t="shared" si="185"/>
        <v>4.4651145132276878E-4</v>
      </c>
      <c r="T1231">
        <f t="shared" si="186"/>
        <v>0.16074412247619677</v>
      </c>
      <c r="U1231">
        <f t="shared" si="187"/>
        <v>163.06268526156995</v>
      </c>
    </row>
    <row r="1232" spans="1:21">
      <c r="A1232">
        <f t="shared" si="184"/>
        <v>1231</v>
      </c>
      <c r="B1232">
        <f t="shared" si="179"/>
        <v>8.7318932447276261</v>
      </c>
      <c r="C1232">
        <f>Specification!$G$29</f>
        <v>164.943378</v>
      </c>
      <c r="D1232">
        <f>0.5*Specification!$K$4*Track!B1232^2*Specification!$K$3*Specification!$K$2</f>
        <v>39.492106770519641</v>
      </c>
      <c r="E1232">
        <v>0</v>
      </c>
      <c r="F1232">
        <f>Specification!$C$23*9.81*SIN((E1232*PI()/180))</f>
        <v>0</v>
      </c>
      <c r="G1232" s="2">
        <f>IF(J1232=1,VLOOKUP(K1232,RPM!$E$2:$H$62,3,FALSE)-F1232-E1232-D1232,IF(J1232=2,VLOOKUP(K1232,RPM!$H$2:$K$62,3,FALSE)-F1232-E1232-D1232,IF(J1232=3,VLOOKUP(K1232,RPM!$K$2:$N$62,3,FALSE)-F1232-E1232-D1232)))</f>
        <v>849.76410158805106</v>
      </c>
      <c r="H1232" s="2">
        <f>IF(J1232=1,Specification!$I$14,IF(J1232=2,Specification!$I$15,IF(J1232=3,Specification!$I$16)))</f>
        <v>580.58318951778165</v>
      </c>
      <c r="I1232">
        <v>0</v>
      </c>
      <c r="J1232">
        <v>2</v>
      </c>
      <c r="K1232">
        <f>IF(J1232=1,VLOOKUP(B1232,RPM!$F$2:$H$62,3,TRUE),IF(J1232=2,VLOOKUP(B1232,RPM!$I$2:$K$62,3,TRUE),IF(J1232=3,VLOOKUP(B1232,RPM!$L$2:$N$62,3,TRUE))))</f>
        <v>3900</v>
      </c>
      <c r="L1232">
        <f t="shared" si="180"/>
        <v>115.79561432441433</v>
      </c>
      <c r="M1232">
        <f t="shared" si="181"/>
        <v>0</v>
      </c>
      <c r="N1232">
        <f>VLOOKUP(K1232,RPM!$A$2:$D$62,4,FALSE)</f>
        <v>18.822589743589745</v>
      </c>
      <c r="O1232">
        <f>VLOOKUP(K1232,RPM!$A$2:$D$62,3,FALSE)</f>
        <v>10.3</v>
      </c>
      <c r="P1232">
        <f t="shared" si="182"/>
        <v>14.036005171794873</v>
      </c>
      <c r="Q1232" cm="1">
        <f t="array" ref="Q1232">_xlfn.XLOOKUP(O1232,BSFC!$A$2:$A$24,_xlfn.XLOOKUP(K1232,BSFC!$B$2:$O$2,BSFC!$B$2:$O$24,,-1),,-1)</f>
        <v>360</v>
      </c>
      <c r="R1232">
        <f t="shared" si="183"/>
        <v>1.4036005171794874</v>
      </c>
      <c r="S1232">
        <f t="shared" si="185"/>
        <v>4.4651145132276878E-4</v>
      </c>
      <c r="T1232">
        <f t="shared" si="186"/>
        <v>0.16074412247619677</v>
      </c>
      <c r="U1232">
        <f t="shared" si="187"/>
        <v>163.22342938404614</v>
      </c>
    </row>
    <row r="1233" spans="1:21">
      <c r="A1233">
        <f t="shared" si="184"/>
        <v>1232</v>
      </c>
      <c r="B1233">
        <f t="shared" si="179"/>
        <v>8.7318932447276261</v>
      </c>
      <c r="C1233">
        <f>Specification!$G$29</f>
        <v>164.943378</v>
      </c>
      <c r="D1233">
        <f>0.5*Specification!$K$4*Track!B1233^2*Specification!$K$3*Specification!$K$2</f>
        <v>39.492106770519641</v>
      </c>
      <c r="E1233">
        <v>0</v>
      </c>
      <c r="F1233">
        <f>Specification!$C$23*9.81*SIN((E1233*PI()/180))</f>
        <v>0</v>
      </c>
      <c r="G1233" s="2">
        <f>IF(J1233=1,VLOOKUP(K1233,RPM!$E$2:$H$62,3,FALSE)-F1233-E1233-D1233,IF(J1233=2,VLOOKUP(K1233,RPM!$H$2:$K$62,3,FALSE)-F1233-E1233-D1233,IF(J1233=3,VLOOKUP(K1233,RPM!$K$2:$N$62,3,FALSE)-F1233-E1233-D1233)))</f>
        <v>849.76410158805106</v>
      </c>
      <c r="H1233" s="2">
        <f>IF(J1233=1,Specification!$I$14,IF(J1233=2,Specification!$I$15,IF(J1233=3,Specification!$I$16)))</f>
        <v>580.58318951778165</v>
      </c>
      <c r="I1233">
        <v>0</v>
      </c>
      <c r="J1233">
        <v>2</v>
      </c>
      <c r="K1233">
        <f>IF(J1233=1,VLOOKUP(B1233,RPM!$F$2:$H$62,3,TRUE),IF(J1233=2,VLOOKUP(B1233,RPM!$I$2:$K$62,3,TRUE),IF(J1233=3,VLOOKUP(B1233,RPM!$L$2:$N$62,3,TRUE))))</f>
        <v>3900</v>
      </c>
      <c r="L1233">
        <f t="shared" si="180"/>
        <v>115.91013702550254</v>
      </c>
      <c r="M1233">
        <f t="shared" si="181"/>
        <v>0</v>
      </c>
      <c r="N1233">
        <f>VLOOKUP(K1233,RPM!$A$2:$D$62,4,FALSE)</f>
        <v>18.822589743589745</v>
      </c>
      <c r="O1233">
        <f>VLOOKUP(K1233,RPM!$A$2:$D$62,3,FALSE)</f>
        <v>10.3</v>
      </c>
      <c r="P1233">
        <f t="shared" si="182"/>
        <v>14.036005171794873</v>
      </c>
      <c r="Q1233" cm="1">
        <f t="array" ref="Q1233">_xlfn.XLOOKUP(O1233,BSFC!$A$2:$A$24,_xlfn.XLOOKUP(K1233,BSFC!$B$2:$O$2,BSFC!$B$2:$O$24,,-1),,-1)</f>
        <v>360</v>
      </c>
      <c r="R1233">
        <f t="shared" si="183"/>
        <v>1.4036005171794874</v>
      </c>
      <c r="S1233">
        <f t="shared" si="185"/>
        <v>4.4651145132276878E-4</v>
      </c>
      <c r="T1233">
        <f t="shared" si="186"/>
        <v>0.16074412247619677</v>
      </c>
      <c r="U1233">
        <f t="shared" si="187"/>
        <v>163.38417350652233</v>
      </c>
    </row>
    <row r="1234" spans="1:21">
      <c r="A1234">
        <f t="shared" si="184"/>
        <v>1233</v>
      </c>
      <c r="B1234">
        <f t="shared" si="179"/>
        <v>8.7318932447276261</v>
      </c>
      <c r="C1234">
        <f>Specification!$G$29</f>
        <v>164.943378</v>
      </c>
      <c r="D1234">
        <f>0.5*Specification!$K$4*Track!B1234^2*Specification!$K$3*Specification!$K$2</f>
        <v>39.492106770519641</v>
      </c>
      <c r="E1234">
        <v>0</v>
      </c>
      <c r="F1234">
        <f>Specification!$C$23*9.81*SIN((E1234*PI()/180))</f>
        <v>0</v>
      </c>
      <c r="G1234" s="2">
        <f>IF(J1234=1,VLOOKUP(K1234,RPM!$E$2:$H$62,3,FALSE)-F1234-E1234-D1234,IF(J1234=2,VLOOKUP(K1234,RPM!$H$2:$K$62,3,FALSE)-F1234-E1234-D1234,IF(J1234=3,VLOOKUP(K1234,RPM!$K$2:$N$62,3,FALSE)-F1234-E1234-D1234)))</f>
        <v>849.76410158805106</v>
      </c>
      <c r="H1234" s="2">
        <f>IF(J1234=1,Specification!$I$14,IF(J1234=2,Specification!$I$15,IF(J1234=3,Specification!$I$16)))</f>
        <v>580.58318951778165</v>
      </c>
      <c r="I1234">
        <v>0</v>
      </c>
      <c r="J1234">
        <v>2</v>
      </c>
      <c r="K1234">
        <f>IF(J1234=1,VLOOKUP(B1234,RPM!$F$2:$H$62,3,TRUE),IF(J1234=2,VLOOKUP(B1234,RPM!$I$2:$K$62,3,TRUE),IF(J1234=3,VLOOKUP(B1234,RPM!$L$2:$N$62,3,TRUE))))</f>
        <v>3900</v>
      </c>
      <c r="L1234">
        <f t="shared" si="180"/>
        <v>116.02465972659074</v>
      </c>
      <c r="M1234">
        <f t="shared" si="181"/>
        <v>0</v>
      </c>
      <c r="N1234">
        <f>VLOOKUP(K1234,RPM!$A$2:$D$62,4,FALSE)</f>
        <v>18.822589743589745</v>
      </c>
      <c r="O1234">
        <f>VLOOKUP(K1234,RPM!$A$2:$D$62,3,FALSE)</f>
        <v>10.3</v>
      </c>
      <c r="P1234">
        <f t="shared" si="182"/>
        <v>14.036005171794873</v>
      </c>
      <c r="Q1234" cm="1">
        <f t="array" ref="Q1234">_xlfn.XLOOKUP(O1234,BSFC!$A$2:$A$24,_xlfn.XLOOKUP(K1234,BSFC!$B$2:$O$2,BSFC!$B$2:$O$24,,-1),,-1)</f>
        <v>360</v>
      </c>
      <c r="R1234">
        <f t="shared" si="183"/>
        <v>1.4036005171794874</v>
      </c>
      <c r="S1234">
        <f t="shared" si="185"/>
        <v>4.4651145132276878E-4</v>
      </c>
      <c r="T1234">
        <f t="shared" si="186"/>
        <v>0.16074412247619677</v>
      </c>
      <c r="U1234">
        <f t="shared" si="187"/>
        <v>163.54491762899852</v>
      </c>
    </row>
    <row r="1235" spans="1:21">
      <c r="A1235">
        <f t="shared" si="184"/>
        <v>1234</v>
      </c>
      <c r="B1235">
        <f t="shared" si="179"/>
        <v>8.7318932447276261</v>
      </c>
      <c r="C1235">
        <f>Specification!$G$29</f>
        <v>164.943378</v>
      </c>
      <c r="D1235">
        <f>0.5*Specification!$K$4*Track!B1235^2*Specification!$K$3*Specification!$K$2</f>
        <v>39.492106770519641</v>
      </c>
      <c r="E1235">
        <v>0</v>
      </c>
      <c r="F1235">
        <f>Specification!$C$23*9.81*SIN((E1235*PI()/180))</f>
        <v>0</v>
      </c>
      <c r="G1235" s="2">
        <f>IF(J1235=1,VLOOKUP(K1235,RPM!$E$2:$H$62,3,FALSE)-F1235-E1235-D1235,IF(J1235=2,VLOOKUP(K1235,RPM!$H$2:$K$62,3,FALSE)-F1235-E1235-D1235,IF(J1235=3,VLOOKUP(K1235,RPM!$K$2:$N$62,3,FALSE)-F1235-E1235-D1235)))</f>
        <v>849.76410158805106</v>
      </c>
      <c r="H1235" s="2">
        <f>IF(J1235=1,Specification!$I$14,IF(J1235=2,Specification!$I$15,IF(J1235=3,Specification!$I$16)))</f>
        <v>580.58318951778165</v>
      </c>
      <c r="I1235">
        <v>0</v>
      </c>
      <c r="J1235">
        <v>2</v>
      </c>
      <c r="K1235">
        <f>IF(J1235=1,VLOOKUP(B1235,RPM!$F$2:$H$62,3,TRUE),IF(J1235=2,VLOOKUP(B1235,RPM!$I$2:$K$62,3,TRUE),IF(J1235=3,VLOOKUP(B1235,RPM!$L$2:$N$62,3,TRUE))))</f>
        <v>3900</v>
      </c>
      <c r="L1235">
        <f t="shared" si="180"/>
        <v>116.13918242767895</v>
      </c>
      <c r="M1235">
        <f t="shared" si="181"/>
        <v>0</v>
      </c>
      <c r="N1235">
        <f>VLOOKUP(K1235,RPM!$A$2:$D$62,4,FALSE)</f>
        <v>18.822589743589745</v>
      </c>
      <c r="O1235">
        <f>VLOOKUP(K1235,RPM!$A$2:$D$62,3,FALSE)</f>
        <v>10.3</v>
      </c>
      <c r="P1235">
        <f t="shared" si="182"/>
        <v>14.036005171794873</v>
      </c>
      <c r="Q1235" cm="1">
        <f t="array" ref="Q1235">_xlfn.XLOOKUP(O1235,BSFC!$A$2:$A$24,_xlfn.XLOOKUP(K1235,BSFC!$B$2:$O$2,BSFC!$B$2:$O$24,,-1),,-1)</f>
        <v>360</v>
      </c>
      <c r="R1235">
        <f t="shared" si="183"/>
        <v>1.4036005171794874</v>
      </c>
      <c r="S1235">
        <f t="shared" si="185"/>
        <v>4.4651145132276878E-4</v>
      </c>
      <c r="T1235">
        <f t="shared" si="186"/>
        <v>0.16074412247619677</v>
      </c>
      <c r="U1235">
        <f t="shared" si="187"/>
        <v>163.70566175147471</v>
      </c>
    </row>
    <row r="1236" spans="1:21">
      <c r="A1236">
        <f t="shared" si="184"/>
        <v>1235</v>
      </c>
      <c r="B1236">
        <f t="shared" si="179"/>
        <v>8.7318932447276261</v>
      </c>
      <c r="C1236">
        <f>Specification!$G$29</f>
        <v>164.943378</v>
      </c>
      <c r="D1236">
        <f>0.5*Specification!$K$4*Track!B1236^2*Specification!$K$3*Specification!$K$2</f>
        <v>39.492106770519641</v>
      </c>
      <c r="E1236">
        <v>0</v>
      </c>
      <c r="F1236">
        <f>Specification!$C$23*9.81*SIN((E1236*PI()/180))</f>
        <v>0</v>
      </c>
      <c r="G1236" s="2">
        <f>IF(J1236=1,VLOOKUP(K1236,RPM!$E$2:$H$62,3,FALSE)-F1236-E1236-D1236,IF(J1236=2,VLOOKUP(K1236,RPM!$H$2:$K$62,3,FALSE)-F1236-E1236-D1236,IF(J1236=3,VLOOKUP(K1236,RPM!$K$2:$N$62,3,FALSE)-F1236-E1236-D1236)))</f>
        <v>849.76410158805106</v>
      </c>
      <c r="H1236" s="2">
        <f>IF(J1236=1,Specification!$I$14,IF(J1236=2,Specification!$I$15,IF(J1236=3,Specification!$I$16)))</f>
        <v>580.58318951778165</v>
      </c>
      <c r="I1236">
        <v>0</v>
      </c>
      <c r="J1236">
        <v>2</v>
      </c>
      <c r="K1236">
        <f>IF(J1236=1,VLOOKUP(B1236,RPM!$F$2:$H$62,3,TRUE),IF(J1236=2,VLOOKUP(B1236,RPM!$I$2:$K$62,3,TRUE),IF(J1236=3,VLOOKUP(B1236,RPM!$L$2:$N$62,3,TRUE))))</f>
        <v>3900</v>
      </c>
      <c r="L1236">
        <f t="shared" si="180"/>
        <v>116.25370512876715</v>
      </c>
      <c r="M1236">
        <f t="shared" si="181"/>
        <v>0</v>
      </c>
      <c r="N1236">
        <f>VLOOKUP(K1236,RPM!$A$2:$D$62,4,FALSE)</f>
        <v>18.822589743589745</v>
      </c>
      <c r="O1236">
        <f>VLOOKUP(K1236,RPM!$A$2:$D$62,3,FALSE)</f>
        <v>10.3</v>
      </c>
      <c r="P1236">
        <f t="shared" si="182"/>
        <v>14.036005171794873</v>
      </c>
      <c r="Q1236" cm="1">
        <f t="array" ref="Q1236">_xlfn.XLOOKUP(O1236,BSFC!$A$2:$A$24,_xlfn.XLOOKUP(K1236,BSFC!$B$2:$O$2,BSFC!$B$2:$O$24,,-1),,-1)</f>
        <v>360</v>
      </c>
      <c r="R1236">
        <f t="shared" si="183"/>
        <v>1.4036005171794874</v>
      </c>
      <c r="S1236">
        <f t="shared" si="185"/>
        <v>4.4651145132276878E-4</v>
      </c>
      <c r="T1236">
        <f t="shared" si="186"/>
        <v>0.16074412247619677</v>
      </c>
      <c r="U1236">
        <f t="shared" si="187"/>
        <v>163.8664058739509</v>
      </c>
    </row>
    <row r="1237" spans="1:21">
      <c r="A1237">
        <f t="shared" si="184"/>
        <v>1236</v>
      </c>
      <c r="B1237">
        <f t="shared" si="179"/>
        <v>8.7318932447276261</v>
      </c>
      <c r="C1237">
        <f>Specification!$G$29</f>
        <v>164.943378</v>
      </c>
      <c r="D1237">
        <f>0.5*Specification!$K$4*Track!B1237^2*Specification!$K$3*Specification!$K$2</f>
        <v>39.492106770519641</v>
      </c>
      <c r="E1237">
        <v>0</v>
      </c>
      <c r="F1237">
        <f>Specification!$C$23*9.81*SIN((E1237*PI()/180))</f>
        <v>0</v>
      </c>
      <c r="G1237" s="2">
        <f>IF(J1237=1,VLOOKUP(K1237,RPM!$E$2:$H$62,3,FALSE)-F1237-E1237-D1237,IF(J1237=2,VLOOKUP(K1237,RPM!$H$2:$K$62,3,FALSE)-F1237-E1237-D1237,IF(J1237=3,VLOOKUP(K1237,RPM!$K$2:$N$62,3,FALSE)-F1237-E1237-D1237)))</f>
        <v>849.76410158805106</v>
      </c>
      <c r="H1237" s="2">
        <f>IF(J1237=1,Specification!$I$14,IF(J1237=2,Specification!$I$15,IF(J1237=3,Specification!$I$16)))</f>
        <v>580.58318951778165</v>
      </c>
      <c r="I1237">
        <v>0</v>
      </c>
      <c r="J1237">
        <v>2</v>
      </c>
      <c r="K1237">
        <f>IF(J1237=1,VLOOKUP(B1237,RPM!$F$2:$H$62,3,TRUE),IF(J1237=2,VLOOKUP(B1237,RPM!$I$2:$K$62,3,TRUE),IF(J1237=3,VLOOKUP(B1237,RPM!$L$2:$N$62,3,TRUE))))</f>
        <v>3900</v>
      </c>
      <c r="L1237">
        <f t="shared" si="180"/>
        <v>116.36822782985536</v>
      </c>
      <c r="M1237">
        <f t="shared" si="181"/>
        <v>0</v>
      </c>
      <c r="N1237">
        <f>VLOOKUP(K1237,RPM!$A$2:$D$62,4,FALSE)</f>
        <v>18.822589743589745</v>
      </c>
      <c r="O1237">
        <f>VLOOKUP(K1237,RPM!$A$2:$D$62,3,FALSE)</f>
        <v>10.3</v>
      </c>
      <c r="P1237">
        <f t="shared" si="182"/>
        <v>14.036005171794873</v>
      </c>
      <c r="Q1237" cm="1">
        <f t="array" ref="Q1237">_xlfn.XLOOKUP(O1237,BSFC!$A$2:$A$24,_xlfn.XLOOKUP(K1237,BSFC!$B$2:$O$2,BSFC!$B$2:$O$24,,-1),,-1)</f>
        <v>360</v>
      </c>
      <c r="R1237">
        <f t="shared" si="183"/>
        <v>1.4036005171794874</v>
      </c>
      <c r="S1237">
        <f t="shared" si="185"/>
        <v>4.4651145132276878E-4</v>
      </c>
      <c r="T1237">
        <f t="shared" si="186"/>
        <v>0.16074412247619677</v>
      </c>
      <c r="U1237">
        <f t="shared" si="187"/>
        <v>164.02714999642708</v>
      </c>
    </row>
    <row r="1238" spans="1:21">
      <c r="A1238">
        <f t="shared" si="184"/>
        <v>1237</v>
      </c>
      <c r="B1238">
        <f t="shared" si="179"/>
        <v>8.7318932447276261</v>
      </c>
      <c r="C1238">
        <f>Specification!$G$29</f>
        <v>164.943378</v>
      </c>
      <c r="D1238">
        <f>0.5*Specification!$K$4*Track!B1238^2*Specification!$K$3*Specification!$K$2</f>
        <v>39.492106770519641</v>
      </c>
      <c r="E1238">
        <v>0</v>
      </c>
      <c r="F1238">
        <f>Specification!$C$23*9.81*SIN((E1238*PI()/180))</f>
        <v>0</v>
      </c>
      <c r="G1238" s="2">
        <f>IF(J1238=1,VLOOKUP(K1238,RPM!$E$2:$H$62,3,FALSE)-F1238-E1238-D1238,IF(J1238=2,VLOOKUP(K1238,RPM!$H$2:$K$62,3,FALSE)-F1238-E1238-D1238,IF(J1238=3,VLOOKUP(K1238,RPM!$K$2:$N$62,3,FALSE)-F1238-E1238-D1238)))</f>
        <v>849.76410158805106</v>
      </c>
      <c r="H1238" s="2">
        <f>IF(J1238=1,Specification!$I$14,IF(J1238=2,Specification!$I$15,IF(J1238=3,Specification!$I$16)))</f>
        <v>580.58318951778165</v>
      </c>
      <c r="I1238">
        <v>0</v>
      </c>
      <c r="J1238">
        <v>2</v>
      </c>
      <c r="K1238">
        <f>IF(J1238=1,VLOOKUP(B1238,RPM!$F$2:$H$62,3,TRUE),IF(J1238=2,VLOOKUP(B1238,RPM!$I$2:$K$62,3,TRUE),IF(J1238=3,VLOOKUP(B1238,RPM!$L$2:$N$62,3,TRUE))))</f>
        <v>3900</v>
      </c>
      <c r="L1238">
        <f t="shared" si="180"/>
        <v>116.48275053094356</v>
      </c>
      <c r="M1238">
        <f t="shared" si="181"/>
        <v>0</v>
      </c>
      <c r="N1238">
        <f>VLOOKUP(K1238,RPM!$A$2:$D$62,4,FALSE)</f>
        <v>18.822589743589745</v>
      </c>
      <c r="O1238">
        <f>VLOOKUP(K1238,RPM!$A$2:$D$62,3,FALSE)</f>
        <v>10.3</v>
      </c>
      <c r="P1238">
        <f t="shared" si="182"/>
        <v>14.036005171794873</v>
      </c>
      <c r="Q1238" cm="1">
        <f t="array" ref="Q1238">_xlfn.XLOOKUP(O1238,BSFC!$A$2:$A$24,_xlfn.XLOOKUP(K1238,BSFC!$B$2:$O$2,BSFC!$B$2:$O$24,,-1),,-1)</f>
        <v>360</v>
      </c>
      <c r="R1238">
        <f t="shared" si="183"/>
        <v>1.4036005171794874</v>
      </c>
      <c r="S1238">
        <f t="shared" si="185"/>
        <v>4.4651145132276878E-4</v>
      </c>
      <c r="T1238">
        <f t="shared" si="186"/>
        <v>0.16074412247619677</v>
      </c>
      <c r="U1238">
        <f t="shared" si="187"/>
        <v>164.18789411890327</v>
      </c>
    </row>
    <row r="1239" spans="1:21">
      <c r="A1239">
        <f t="shared" si="184"/>
        <v>1238</v>
      </c>
      <c r="B1239">
        <f t="shared" si="179"/>
        <v>8.7318932447276261</v>
      </c>
      <c r="C1239">
        <f>Specification!$G$29</f>
        <v>164.943378</v>
      </c>
      <c r="D1239">
        <f>0.5*Specification!$K$4*Track!B1239^2*Specification!$K$3*Specification!$K$2</f>
        <v>39.492106770519641</v>
      </c>
      <c r="E1239">
        <v>0</v>
      </c>
      <c r="F1239">
        <f>Specification!$C$23*9.81*SIN((E1239*PI()/180))</f>
        <v>0</v>
      </c>
      <c r="G1239" s="2">
        <f>IF(J1239=1,VLOOKUP(K1239,RPM!$E$2:$H$62,3,FALSE)-F1239-E1239-D1239,IF(J1239=2,VLOOKUP(K1239,RPM!$H$2:$K$62,3,FALSE)-F1239-E1239-D1239,IF(J1239=3,VLOOKUP(K1239,RPM!$K$2:$N$62,3,FALSE)-F1239-E1239-D1239)))</f>
        <v>849.76410158805106</v>
      </c>
      <c r="H1239" s="2">
        <f>IF(J1239=1,Specification!$I$14,IF(J1239=2,Specification!$I$15,IF(J1239=3,Specification!$I$16)))</f>
        <v>580.58318951778165</v>
      </c>
      <c r="I1239">
        <v>0</v>
      </c>
      <c r="J1239">
        <v>2</v>
      </c>
      <c r="K1239">
        <f>IF(J1239=1,VLOOKUP(B1239,RPM!$F$2:$H$62,3,TRUE),IF(J1239=2,VLOOKUP(B1239,RPM!$I$2:$K$62,3,TRUE),IF(J1239=3,VLOOKUP(B1239,RPM!$L$2:$N$62,3,TRUE))))</f>
        <v>3900</v>
      </c>
      <c r="L1239">
        <f t="shared" si="180"/>
        <v>116.59727323203177</v>
      </c>
      <c r="M1239">
        <f t="shared" si="181"/>
        <v>0</v>
      </c>
      <c r="N1239">
        <f>VLOOKUP(K1239,RPM!$A$2:$D$62,4,FALSE)</f>
        <v>18.822589743589745</v>
      </c>
      <c r="O1239">
        <f>VLOOKUP(K1239,RPM!$A$2:$D$62,3,FALSE)</f>
        <v>10.3</v>
      </c>
      <c r="P1239">
        <f t="shared" si="182"/>
        <v>14.036005171794873</v>
      </c>
      <c r="Q1239" cm="1">
        <f t="array" ref="Q1239">_xlfn.XLOOKUP(O1239,BSFC!$A$2:$A$24,_xlfn.XLOOKUP(K1239,BSFC!$B$2:$O$2,BSFC!$B$2:$O$24,,-1),,-1)</f>
        <v>360</v>
      </c>
      <c r="R1239">
        <f t="shared" si="183"/>
        <v>1.4036005171794874</v>
      </c>
      <c r="S1239">
        <f t="shared" si="185"/>
        <v>4.4651145132276878E-4</v>
      </c>
      <c r="T1239">
        <f t="shared" si="186"/>
        <v>0.16074412247619677</v>
      </c>
      <c r="U1239">
        <f t="shared" si="187"/>
        <v>164.34863824137946</v>
      </c>
    </row>
    <row r="1240" spans="1:21">
      <c r="A1240">
        <f t="shared" si="184"/>
        <v>1239</v>
      </c>
      <c r="B1240">
        <f t="shared" si="179"/>
        <v>8.7318932447276261</v>
      </c>
      <c r="C1240">
        <f>Specification!$G$29</f>
        <v>164.943378</v>
      </c>
      <c r="D1240">
        <f>0.5*Specification!$K$4*Track!B1240^2*Specification!$K$3*Specification!$K$2</f>
        <v>39.492106770519641</v>
      </c>
      <c r="E1240">
        <v>0</v>
      </c>
      <c r="F1240">
        <f>Specification!$C$23*9.81*SIN((E1240*PI()/180))</f>
        <v>0</v>
      </c>
      <c r="G1240" s="2">
        <f>IF(J1240=1,VLOOKUP(K1240,RPM!$E$2:$H$62,3,FALSE)-F1240-E1240-D1240,IF(J1240=2,VLOOKUP(K1240,RPM!$H$2:$K$62,3,FALSE)-F1240-E1240-D1240,IF(J1240=3,VLOOKUP(K1240,RPM!$K$2:$N$62,3,FALSE)-F1240-E1240-D1240)))</f>
        <v>849.76410158805106</v>
      </c>
      <c r="H1240" s="2">
        <f>IF(J1240=1,Specification!$I$14,IF(J1240=2,Specification!$I$15,IF(J1240=3,Specification!$I$16)))</f>
        <v>580.58318951778165</v>
      </c>
      <c r="I1240">
        <v>0</v>
      </c>
      <c r="J1240">
        <v>2</v>
      </c>
      <c r="K1240">
        <f>IF(J1240=1,VLOOKUP(B1240,RPM!$F$2:$H$62,3,TRUE),IF(J1240=2,VLOOKUP(B1240,RPM!$I$2:$K$62,3,TRUE),IF(J1240=3,VLOOKUP(B1240,RPM!$L$2:$N$62,3,TRUE))))</f>
        <v>3900</v>
      </c>
      <c r="L1240">
        <f t="shared" si="180"/>
        <v>116.71179593311997</v>
      </c>
      <c r="M1240">
        <f t="shared" si="181"/>
        <v>0</v>
      </c>
      <c r="N1240">
        <f>VLOOKUP(K1240,RPM!$A$2:$D$62,4,FALSE)</f>
        <v>18.822589743589745</v>
      </c>
      <c r="O1240">
        <f>VLOOKUP(K1240,RPM!$A$2:$D$62,3,FALSE)</f>
        <v>10.3</v>
      </c>
      <c r="P1240">
        <f t="shared" si="182"/>
        <v>14.036005171794873</v>
      </c>
      <c r="Q1240" cm="1">
        <f t="array" ref="Q1240">_xlfn.XLOOKUP(O1240,BSFC!$A$2:$A$24,_xlfn.XLOOKUP(K1240,BSFC!$B$2:$O$2,BSFC!$B$2:$O$24,,-1),,-1)</f>
        <v>360</v>
      </c>
      <c r="R1240">
        <f t="shared" si="183"/>
        <v>1.4036005171794874</v>
      </c>
      <c r="S1240">
        <f t="shared" si="185"/>
        <v>4.4651145132276878E-4</v>
      </c>
      <c r="T1240">
        <f t="shared" si="186"/>
        <v>0.16074412247619677</v>
      </c>
      <c r="U1240">
        <f t="shared" si="187"/>
        <v>164.50938236385565</v>
      </c>
    </row>
    <row r="1241" spans="1:21">
      <c r="A1241">
        <f t="shared" si="184"/>
        <v>1240</v>
      </c>
      <c r="B1241">
        <f t="shared" si="179"/>
        <v>8.7318932447276261</v>
      </c>
      <c r="C1241">
        <f>Specification!$G$29</f>
        <v>164.943378</v>
      </c>
      <c r="D1241">
        <f>0.5*Specification!$K$4*Track!B1241^2*Specification!$K$3*Specification!$K$2</f>
        <v>39.492106770519641</v>
      </c>
      <c r="E1241">
        <v>0</v>
      </c>
      <c r="F1241">
        <f>Specification!$C$23*9.81*SIN((E1241*PI()/180))</f>
        <v>0</v>
      </c>
      <c r="G1241" s="2">
        <f>IF(J1241=1,VLOOKUP(K1241,RPM!$E$2:$H$62,3,FALSE)-F1241-E1241-D1241,IF(J1241=2,VLOOKUP(K1241,RPM!$H$2:$K$62,3,FALSE)-F1241-E1241-D1241,IF(J1241=3,VLOOKUP(K1241,RPM!$K$2:$N$62,3,FALSE)-F1241-E1241-D1241)))</f>
        <v>849.76410158805106</v>
      </c>
      <c r="H1241" s="2">
        <f>IF(J1241=1,Specification!$I$14,IF(J1241=2,Specification!$I$15,IF(J1241=3,Specification!$I$16)))</f>
        <v>580.58318951778165</v>
      </c>
      <c r="I1241">
        <v>0</v>
      </c>
      <c r="J1241">
        <v>2</v>
      </c>
      <c r="K1241">
        <f>IF(J1241=1,VLOOKUP(B1241,RPM!$F$2:$H$62,3,TRUE),IF(J1241=2,VLOOKUP(B1241,RPM!$I$2:$K$62,3,TRUE),IF(J1241=3,VLOOKUP(B1241,RPM!$L$2:$N$62,3,TRUE))))</f>
        <v>3900</v>
      </c>
      <c r="L1241">
        <f t="shared" si="180"/>
        <v>116.82631863420818</v>
      </c>
      <c r="M1241">
        <f t="shared" si="181"/>
        <v>0</v>
      </c>
      <c r="N1241">
        <f>VLOOKUP(K1241,RPM!$A$2:$D$62,4,FALSE)</f>
        <v>18.822589743589745</v>
      </c>
      <c r="O1241">
        <f>VLOOKUP(K1241,RPM!$A$2:$D$62,3,FALSE)</f>
        <v>10.3</v>
      </c>
      <c r="P1241">
        <f t="shared" si="182"/>
        <v>14.036005171794873</v>
      </c>
      <c r="Q1241" cm="1">
        <f t="array" ref="Q1241">_xlfn.XLOOKUP(O1241,BSFC!$A$2:$A$24,_xlfn.XLOOKUP(K1241,BSFC!$B$2:$O$2,BSFC!$B$2:$O$24,,-1),,-1)</f>
        <v>360</v>
      </c>
      <c r="R1241">
        <f t="shared" si="183"/>
        <v>1.4036005171794874</v>
      </c>
      <c r="S1241">
        <f t="shared" si="185"/>
        <v>4.4651145132276878E-4</v>
      </c>
      <c r="T1241">
        <f t="shared" si="186"/>
        <v>0.16074412247619677</v>
      </c>
      <c r="U1241">
        <f t="shared" si="187"/>
        <v>164.67012648633184</v>
      </c>
    </row>
    <row r="1242" spans="1:21">
      <c r="A1242">
        <f t="shared" si="184"/>
        <v>1241</v>
      </c>
      <c r="B1242">
        <f t="shared" si="179"/>
        <v>8.7318932447276261</v>
      </c>
      <c r="C1242">
        <f>Specification!$G$29</f>
        <v>164.943378</v>
      </c>
      <c r="D1242">
        <f>0.5*Specification!$K$4*Track!B1242^2*Specification!$K$3*Specification!$K$2</f>
        <v>39.492106770519641</v>
      </c>
      <c r="E1242">
        <v>0</v>
      </c>
      <c r="F1242">
        <f>Specification!$C$23*9.81*SIN((E1242*PI()/180))</f>
        <v>0</v>
      </c>
      <c r="G1242" s="2">
        <f>IF(J1242=1,VLOOKUP(K1242,RPM!$E$2:$H$62,3,FALSE)-F1242-E1242-D1242,IF(J1242=2,VLOOKUP(K1242,RPM!$H$2:$K$62,3,FALSE)-F1242-E1242-D1242,IF(J1242=3,VLOOKUP(K1242,RPM!$K$2:$N$62,3,FALSE)-F1242-E1242-D1242)))</f>
        <v>849.76410158805106</v>
      </c>
      <c r="H1242" s="2">
        <f>IF(J1242=1,Specification!$I$14,IF(J1242=2,Specification!$I$15,IF(J1242=3,Specification!$I$16)))</f>
        <v>580.58318951778165</v>
      </c>
      <c r="I1242">
        <v>0</v>
      </c>
      <c r="J1242">
        <v>2</v>
      </c>
      <c r="K1242">
        <f>IF(J1242=1,VLOOKUP(B1242,RPM!$F$2:$H$62,3,TRUE),IF(J1242=2,VLOOKUP(B1242,RPM!$I$2:$K$62,3,TRUE),IF(J1242=3,VLOOKUP(B1242,RPM!$L$2:$N$62,3,TRUE))))</f>
        <v>3900</v>
      </c>
      <c r="L1242">
        <f t="shared" si="180"/>
        <v>116.94084133529638</v>
      </c>
      <c r="M1242">
        <f t="shared" si="181"/>
        <v>0</v>
      </c>
      <c r="N1242">
        <f>VLOOKUP(K1242,RPM!$A$2:$D$62,4,FALSE)</f>
        <v>18.822589743589745</v>
      </c>
      <c r="O1242">
        <f>VLOOKUP(K1242,RPM!$A$2:$D$62,3,FALSE)</f>
        <v>10.3</v>
      </c>
      <c r="P1242">
        <f t="shared" si="182"/>
        <v>14.036005171794873</v>
      </c>
      <c r="Q1242" cm="1">
        <f t="array" ref="Q1242">_xlfn.XLOOKUP(O1242,BSFC!$A$2:$A$24,_xlfn.XLOOKUP(K1242,BSFC!$B$2:$O$2,BSFC!$B$2:$O$24,,-1),,-1)</f>
        <v>360</v>
      </c>
      <c r="R1242">
        <f t="shared" si="183"/>
        <v>1.4036005171794874</v>
      </c>
      <c r="S1242">
        <f t="shared" si="185"/>
        <v>4.4651145132276878E-4</v>
      </c>
      <c r="T1242">
        <f t="shared" si="186"/>
        <v>0.16074412247619677</v>
      </c>
      <c r="U1242">
        <f t="shared" si="187"/>
        <v>164.83087060880803</v>
      </c>
    </row>
    <row r="1243" spans="1:21">
      <c r="A1243">
        <f t="shared" si="184"/>
        <v>1242</v>
      </c>
      <c r="B1243">
        <f t="shared" si="179"/>
        <v>8.7318932447276261</v>
      </c>
      <c r="C1243">
        <f>Specification!$G$29</f>
        <v>164.943378</v>
      </c>
      <c r="D1243">
        <f>0.5*Specification!$K$4*Track!B1243^2*Specification!$K$3*Specification!$K$2</f>
        <v>39.492106770519641</v>
      </c>
      <c r="E1243">
        <v>0</v>
      </c>
      <c r="F1243">
        <f>Specification!$C$23*9.81*SIN((E1243*PI()/180))</f>
        <v>0</v>
      </c>
      <c r="G1243" s="2">
        <f>IF(J1243=1,VLOOKUP(K1243,RPM!$E$2:$H$62,3,FALSE)-F1243-E1243-D1243,IF(J1243=2,VLOOKUP(K1243,RPM!$H$2:$K$62,3,FALSE)-F1243-E1243-D1243,IF(J1243=3,VLOOKUP(K1243,RPM!$K$2:$N$62,3,FALSE)-F1243-E1243-D1243)))</f>
        <v>849.76410158805106</v>
      </c>
      <c r="H1243" s="2">
        <f>IF(J1243=1,Specification!$I$14,IF(J1243=2,Specification!$I$15,IF(J1243=3,Specification!$I$16)))</f>
        <v>580.58318951778165</v>
      </c>
      <c r="I1243">
        <v>0</v>
      </c>
      <c r="J1243">
        <v>2</v>
      </c>
      <c r="K1243">
        <f>IF(J1243=1,VLOOKUP(B1243,RPM!$F$2:$H$62,3,TRUE),IF(J1243=2,VLOOKUP(B1243,RPM!$I$2:$K$62,3,TRUE),IF(J1243=3,VLOOKUP(B1243,RPM!$L$2:$N$62,3,TRUE))))</f>
        <v>3900</v>
      </c>
      <c r="L1243">
        <f t="shared" si="180"/>
        <v>117.05536403638459</v>
      </c>
      <c r="M1243">
        <f t="shared" si="181"/>
        <v>0</v>
      </c>
      <c r="N1243">
        <f>VLOOKUP(K1243,RPM!$A$2:$D$62,4,FALSE)</f>
        <v>18.822589743589745</v>
      </c>
      <c r="O1243">
        <f>VLOOKUP(K1243,RPM!$A$2:$D$62,3,FALSE)</f>
        <v>10.3</v>
      </c>
      <c r="P1243">
        <f t="shared" si="182"/>
        <v>14.036005171794873</v>
      </c>
      <c r="Q1243" cm="1">
        <f t="array" ref="Q1243">_xlfn.XLOOKUP(O1243,BSFC!$A$2:$A$24,_xlfn.XLOOKUP(K1243,BSFC!$B$2:$O$2,BSFC!$B$2:$O$24,,-1),,-1)</f>
        <v>360</v>
      </c>
      <c r="R1243">
        <f t="shared" si="183"/>
        <v>1.4036005171794874</v>
      </c>
      <c r="S1243">
        <f t="shared" si="185"/>
        <v>4.4651145132276878E-4</v>
      </c>
      <c r="T1243">
        <f t="shared" si="186"/>
        <v>0.16074412247619677</v>
      </c>
      <c r="U1243">
        <f t="shared" si="187"/>
        <v>164.99161473128422</v>
      </c>
    </row>
    <row r="1244" spans="1:21">
      <c r="A1244">
        <f t="shared" si="184"/>
        <v>1243</v>
      </c>
      <c r="B1244">
        <f t="shared" si="179"/>
        <v>8.7318932447276261</v>
      </c>
      <c r="C1244">
        <f>Specification!$G$29</f>
        <v>164.943378</v>
      </c>
      <c r="D1244">
        <f>0.5*Specification!$K$4*Track!B1244^2*Specification!$K$3*Specification!$K$2</f>
        <v>39.492106770519641</v>
      </c>
      <c r="E1244">
        <v>0</v>
      </c>
      <c r="F1244">
        <f>Specification!$C$23*9.81*SIN((E1244*PI()/180))</f>
        <v>0</v>
      </c>
      <c r="G1244" s="2">
        <f>IF(J1244=1,VLOOKUP(K1244,RPM!$E$2:$H$62,3,FALSE)-F1244-E1244-D1244,IF(J1244=2,VLOOKUP(K1244,RPM!$H$2:$K$62,3,FALSE)-F1244-E1244-D1244,IF(J1244=3,VLOOKUP(K1244,RPM!$K$2:$N$62,3,FALSE)-F1244-E1244-D1244)))</f>
        <v>849.76410158805106</v>
      </c>
      <c r="H1244" s="2">
        <f>IF(J1244=1,Specification!$I$14,IF(J1244=2,Specification!$I$15,IF(J1244=3,Specification!$I$16)))</f>
        <v>580.58318951778165</v>
      </c>
      <c r="I1244">
        <v>0</v>
      </c>
      <c r="J1244">
        <v>2</v>
      </c>
      <c r="K1244">
        <f>IF(J1244=1,VLOOKUP(B1244,RPM!$F$2:$H$62,3,TRUE),IF(J1244=2,VLOOKUP(B1244,RPM!$I$2:$K$62,3,TRUE),IF(J1244=3,VLOOKUP(B1244,RPM!$L$2:$N$62,3,TRUE))))</f>
        <v>3900</v>
      </c>
      <c r="L1244">
        <f t="shared" si="180"/>
        <v>117.16988673747279</v>
      </c>
      <c r="M1244">
        <f t="shared" si="181"/>
        <v>0</v>
      </c>
      <c r="N1244">
        <f>VLOOKUP(K1244,RPM!$A$2:$D$62,4,FALSE)</f>
        <v>18.822589743589745</v>
      </c>
      <c r="O1244">
        <f>VLOOKUP(K1244,RPM!$A$2:$D$62,3,FALSE)</f>
        <v>10.3</v>
      </c>
      <c r="P1244">
        <f t="shared" si="182"/>
        <v>14.036005171794873</v>
      </c>
      <c r="Q1244" cm="1">
        <f t="array" ref="Q1244">_xlfn.XLOOKUP(O1244,BSFC!$A$2:$A$24,_xlfn.XLOOKUP(K1244,BSFC!$B$2:$O$2,BSFC!$B$2:$O$24,,-1),,-1)</f>
        <v>360</v>
      </c>
      <c r="R1244">
        <f t="shared" si="183"/>
        <v>1.4036005171794874</v>
      </c>
      <c r="S1244">
        <f t="shared" si="185"/>
        <v>4.4651145132276878E-4</v>
      </c>
      <c r="T1244">
        <f t="shared" si="186"/>
        <v>0.16074412247619677</v>
      </c>
      <c r="U1244">
        <f t="shared" si="187"/>
        <v>165.1523588537604</v>
      </c>
    </row>
    <row r="1245" spans="1:21">
      <c r="A1245">
        <f t="shared" si="184"/>
        <v>1244</v>
      </c>
      <c r="B1245">
        <f t="shared" si="179"/>
        <v>8.7318932447276261</v>
      </c>
      <c r="C1245">
        <f>Specification!$G$29</f>
        <v>164.943378</v>
      </c>
      <c r="D1245">
        <f>0.5*Specification!$K$4*Track!B1245^2*Specification!$K$3*Specification!$K$2</f>
        <v>39.492106770519641</v>
      </c>
      <c r="E1245">
        <v>0</v>
      </c>
      <c r="F1245">
        <f>Specification!$C$23*9.81*SIN((E1245*PI()/180))</f>
        <v>0</v>
      </c>
      <c r="G1245" s="2">
        <f>IF(J1245=1,VLOOKUP(K1245,RPM!$E$2:$H$62,3,FALSE)-F1245-E1245-D1245,IF(J1245=2,VLOOKUP(K1245,RPM!$H$2:$K$62,3,FALSE)-F1245-E1245-D1245,IF(J1245=3,VLOOKUP(K1245,RPM!$K$2:$N$62,3,FALSE)-F1245-E1245-D1245)))</f>
        <v>849.76410158805106</v>
      </c>
      <c r="H1245" s="2">
        <f>IF(J1245=1,Specification!$I$14,IF(J1245=2,Specification!$I$15,IF(J1245=3,Specification!$I$16)))</f>
        <v>580.58318951778165</v>
      </c>
      <c r="I1245">
        <v>0</v>
      </c>
      <c r="J1245">
        <v>2</v>
      </c>
      <c r="K1245">
        <f>IF(J1245=1,VLOOKUP(B1245,RPM!$F$2:$H$62,3,TRUE),IF(J1245=2,VLOOKUP(B1245,RPM!$I$2:$K$62,3,TRUE),IF(J1245=3,VLOOKUP(B1245,RPM!$L$2:$N$62,3,TRUE))))</f>
        <v>3900</v>
      </c>
      <c r="L1245">
        <f t="shared" si="180"/>
        <v>117.284409438561</v>
      </c>
      <c r="M1245">
        <f t="shared" si="181"/>
        <v>0</v>
      </c>
      <c r="N1245">
        <f>VLOOKUP(K1245,RPM!$A$2:$D$62,4,FALSE)</f>
        <v>18.822589743589745</v>
      </c>
      <c r="O1245">
        <f>VLOOKUP(K1245,RPM!$A$2:$D$62,3,FALSE)</f>
        <v>10.3</v>
      </c>
      <c r="P1245">
        <f t="shared" si="182"/>
        <v>14.036005171794873</v>
      </c>
      <c r="Q1245" cm="1">
        <f t="array" ref="Q1245">_xlfn.XLOOKUP(O1245,BSFC!$A$2:$A$24,_xlfn.XLOOKUP(K1245,BSFC!$B$2:$O$2,BSFC!$B$2:$O$24,,-1),,-1)</f>
        <v>360</v>
      </c>
      <c r="R1245">
        <f t="shared" si="183"/>
        <v>1.4036005171794874</v>
      </c>
      <c r="S1245">
        <f t="shared" si="185"/>
        <v>4.4651145132276878E-4</v>
      </c>
      <c r="T1245">
        <f t="shared" si="186"/>
        <v>0.16074412247619677</v>
      </c>
      <c r="U1245">
        <f t="shared" si="187"/>
        <v>165.31310297623659</v>
      </c>
    </row>
    <row r="1246" spans="1:21">
      <c r="A1246">
        <f t="shared" si="184"/>
        <v>1245</v>
      </c>
      <c r="B1246">
        <f t="shared" si="179"/>
        <v>8.7318932447276261</v>
      </c>
      <c r="C1246">
        <f>Specification!$G$29</f>
        <v>164.943378</v>
      </c>
      <c r="D1246">
        <f>0.5*Specification!$K$4*Track!B1246^2*Specification!$K$3*Specification!$K$2</f>
        <v>39.492106770519641</v>
      </c>
      <c r="E1246">
        <v>0</v>
      </c>
      <c r="F1246">
        <f>Specification!$C$23*9.81*SIN((E1246*PI()/180))</f>
        <v>0</v>
      </c>
      <c r="G1246" s="2">
        <f>IF(J1246=1,VLOOKUP(K1246,RPM!$E$2:$H$62,3,FALSE)-F1246-E1246-D1246,IF(J1246=2,VLOOKUP(K1246,RPM!$H$2:$K$62,3,FALSE)-F1246-E1246-D1246,IF(J1246=3,VLOOKUP(K1246,RPM!$K$2:$N$62,3,FALSE)-F1246-E1246-D1246)))</f>
        <v>849.76410158805106</v>
      </c>
      <c r="H1246" s="2">
        <f>IF(J1246=1,Specification!$I$14,IF(J1246=2,Specification!$I$15,IF(J1246=3,Specification!$I$16)))</f>
        <v>580.58318951778165</v>
      </c>
      <c r="I1246">
        <v>0</v>
      </c>
      <c r="J1246">
        <v>2</v>
      </c>
      <c r="K1246">
        <f>IF(J1246=1,VLOOKUP(B1246,RPM!$F$2:$H$62,3,TRUE),IF(J1246=2,VLOOKUP(B1246,RPM!$I$2:$K$62,3,TRUE),IF(J1246=3,VLOOKUP(B1246,RPM!$L$2:$N$62,3,TRUE))))</f>
        <v>3900</v>
      </c>
      <c r="L1246">
        <f t="shared" si="180"/>
        <v>117.3989321396492</v>
      </c>
      <c r="M1246">
        <f t="shared" si="181"/>
        <v>0</v>
      </c>
      <c r="N1246">
        <f>VLOOKUP(K1246,RPM!$A$2:$D$62,4,FALSE)</f>
        <v>18.822589743589745</v>
      </c>
      <c r="O1246">
        <f>VLOOKUP(K1246,RPM!$A$2:$D$62,3,FALSE)</f>
        <v>10.3</v>
      </c>
      <c r="P1246">
        <f t="shared" si="182"/>
        <v>14.036005171794873</v>
      </c>
      <c r="Q1246" cm="1">
        <f t="array" ref="Q1246">_xlfn.XLOOKUP(O1246,BSFC!$A$2:$A$24,_xlfn.XLOOKUP(K1246,BSFC!$B$2:$O$2,BSFC!$B$2:$O$24,,-1),,-1)</f>
        <v>360</v>
      </c>
      <c r="R1246">
        <f t="shared" si="183"/>
        <v>1.4036005171794874</v>
      </c>
      <c r="S1246">
        <f t="shared" si="185"/>
        <v>4.4651145132276878E-4</v>
      </c>
      <c r="T1246">
        <f t="shared" si="186"/>
        <v>0.16074412247619677</v>
      </c>
      <c r="U1246">
        <f t="shared" si="187"/>
        <v>165.47384709871278</v>
      </c>
    </row>
    <row r="1247" spans="1:21">
      <c r="A1247">
        <f t="shared" si="184"/>
        <v>1246</v>
      </c>
      <c r="B1247">
        <f t="shared" si="179"/>
        <v>8.7318932447276261</v>
      </c>
      <c r="C1247">
        <f>Specification!$G$29</f>
        <v>164.943378</v>
      </c>
      <c r="D1247">
        <f>0.5*Specification!$K$4*Track!B1247^2*Specification!$K$3*Specification!$K$2</f>
        <v>39.492106770519641</v>
      </c>
      <c r="E1247">
        <v>0</v>
      </c>
      <c r="F1247">
        <f>Specification!$C$23*9.81*SIN((E1247*PI()/180))</f>
        <v>0</v>
      </c>
      <c r="G1247" s="2">
        <f>IF(J1247=1,VLOOKUP(K1247,RPM!$E$2:$H$62,3,FALSE)-F1247-E1247-D1247,IF(J1247=2,VLOOKUP(K1247,RPM!$H$2:$K$62,3,FALSE)-F1247-E1247-D1247,IF(J1247=3,VLOOKUP(K1247,RPM!$K$2:$N$62,3,FALSE)-F1247-E1247-D1247)))</f>
        <v>849.76410158805106</v>
      </c>
      <c r="H1247" s="2">
        <f>IF(J1247=1,Specification!$I$14,IF(J1247=2,Specification!$I$15,IF(J1247=3,Specification!$I$16)))</f>
        <v>580.58318951778165</v>
      </c>
      <c r="I1247">
        <v>0</v>
      </c>
      <c r="J1247">
        <v>2</v>
      </c>
      <c r="K1247">
        <f>IF(J1247=1,VLOOKUP(B1247,RPM!$F$2:$H$62,3,TRUE),IF(J1247=2,VLOOKUP(B1247,RPM!$I$2:$K$62,3,TRUE),IF(J1247=3,VLOOKUP(B1247,RPM!$L$2:$N$62,3,TRUE))))</f>
        <v>3900</v>
      </c>
      <c r="L1247">
        <f t="shared" si="180"/>
        <v>117.51345484073741</v>
      </c>
      <c r="M1247">
        <f t="shared" si="181"/>
        <v>0</v>
      </c>
      <c r="N1247">
        <f>VLOOKUP(K1247,RPM!$A$2:$D$62,4,FALSE)</f>
        <v>18.822589743589745</v>
      </c>
      <c r="O1247">
        <f>VLOOKUP(K1247,RPM!$A$2:$D$62,3,FALSE)</f>
        <v>10.3</v>
      </c>
      <c r="P1247">
        <f t="shared" si="182"/>
        <v>14.036005171794873</v>
      </c>
      <c r="Q1247" cm="1">
        <f t="array" ref="Q1247">_xlfn.XLOOKUP(O1247,BSFC!$A$2:$A$24,_xlfn.XLOOKUP(K1247,BSFC!$B$2:$O$2,BSFC!$B$2:$O$24,,-1),,-1)</f>
        <v>360</v>
      </c>
      <c r="R1247">
        <f t="shared" si="183"/>
        <v>1.4036005171794874</v>
      </c>
      <c r="S1247">
        <f t="shared" si="185"/>
        <v>4.4651145132276878E-4</v>
      </c>
      <c r="T1247">
        <f t="shared" si="186"/>
        <v>0.16074412247619677</v>
      </c>
      <c r="U1247">
        <f t="shared" si="187"/>
        <v>165.63459122118897</v>
      </c>
    </row>
    <row r="1248" spans="1:21">
      <c r="A1248">
        <f t="shared" si="184"/>
        <v>1247</v>
      </c>
      <c r="B1248">
        <f t="shared" si="179"/>
        <v>8.7318932447276261</v>
      </c>
      <c r="C1248">
        <f>Specification!$G$29</f>
        <v>164.943378</v>
      </c>
      <c r="D1248">
        <f>0.5*Specification!$K$4*Track!B1248^2*Specification!$K$3*Specification!$K$2</f>
        <v>39.492106770519641</v>
      </c>
      <c r="E1248">
        <v>0</v>
      </c>
      <c r="F1248">
        <f>Specification!$C$23*9.81*SIN((E1248*PI()/180))</f>
        <v>0</v>
      </c>
      <c r="G1248" s="2">
        <f>IF(J1248=1,VLOOKUP(K1248,RPM!$E$2:$H$62,3,FALSE)-F1248-E1248-D1248,IF(J1248=2,VLOOKUP(K1248,RPM!$H$2:$K$62,3,FALSE)-F1248-E1248-D1248,IF(J1248=3,VLOOKUP(K1248,RPM!$K$2:$N$62,3,FALSE)-F1248-E1248-D1248)))</f>
        <v>849.76410158805106</v>
      </c>
      <c r="H1248" s="2">
        <f>IF(J1248=1,Specification!$I$14,IF(J1248=2,Specification!$I$15,IF(J1248=3,Specification!$I$16)))</f>
        <v>580.58318951778165</v>
      </c>
      <c r="I1248">
        <v>0</v>
      </c>
      <c r="J1248">
        <v>2</v>
      </c>
      <c r="K1248">
        <f>IF(J1248=1,VLOOKUP(B1248,RPM!$F$2:$H$62,3,TRUE),IF(J1248=2,VLOOKUP(B1248,RPM!$I$2:$K$62,3,TRUE),IF(J1248=3,VLOOKUP(B1248,RPM!$L$2:$N$62,3,TRUE))))</f>
        <v>3900</v>
      </c>
      <c r="L1248">
        <f t="shared" si="180"/>
        <v>117.62797754182562</v>
      </c>
      <c r="M1248">
        <f t="shared" si="181"/>
        <v>0</v>
      </c>
      <c r="N1248">
        <f>VLOOKUP(K1248,RPM!$A$2:$D$62,4,FALSE)</f>
        <v>18.822589743589745</v>
      </c>
      <c r="O1248">
        <f>VLOOKUP(K1248,RPM!$A$2:$D$62,3,FALSE)</f>
        <v>10.3</v>
      </c>
      <c r="P1248">
        <f t="shared" si="182"/>
        <v>14.036005171794873</v>
      </c>
      <c r="Q1248" cm="1">
        <f t="array" ref="Q1248">_xlfn.XLOOKUP(O1248,BSFC!$A$2:$A$24,_xlfn.XLOOKUP(K1248,BSFC!$B$2:$O$2,BSFC!$B$2:$O$24,,-1),,-1)</f>
        <v>360</v>
      </c>
      <c r="R1248">
        <f t="shared" si="183"/>
        <v>1.4036005171794874</v>
      </c>
      <c r="S1248">
        <f t="shared" si="185"/>
        <v>4.4651145132276878E-4</v>
      </c>
      <c r="T1248">
        <f t="shared" si="186"/>
        <v>0.16074412247619677</v>
      </c>
      <c r="U1248">
        <f t="shared" si="187"/>
        <v>165.79533534366516</v>
      </c>
    </row>
    <row r="1249" spans="1:21">
      <c r="A1249">
        <f t="shared" si="184"/>
        <v>1248</v>
      </c>
      <c r="B1249">
        <f t="shared" si="179"/>
        <v>8.7318932447276261</v>
      </c>
      <c r="C1249">
        <f>Specification!$G$29</f>
        <v>164.943378</v>
      </c>
      <c r="D1249">
        <f>0.5*Specification!$K$4*Track!B1249^2*Specification!$K$3*Specification!$K$2</f>
        <v>39.492106770519641</v>
      </c>
      <c r="E1249">
        <v>0</v>
      </c>
      <c r="F1249">
        <f>Specification!$C$23*9.81*SIN((E1249*PI()/180))</f>
        <v>0</v>
      </c>
      <c r="G1249" s="2">
        <f>IF(J1249=1,VLOOKUP(K1249,RPM!$E$2:$H$62,3,FALSE)-F1249-E1249-D1249,IF(J1249=2,VLOOKUP(K1249,RPM!$H$2:$K$62,3,FALSE)-F1249-E1249-D1249,IF(J1249=3,VLOOKUP(K1249,RPM!$K$2:$N$62,3,FALSE)-F1249-E1249-D1249)))</f>
        <v>849.76410158805106</v>
      </c>
      <c r="H1249" s="2">
        <f>IF(J1249=1,Specification!$I$14,IF(J1249=2,Specification!$I$15,IF(J1249=3,Specification!$I$16)))</f>
        <v>580.58318951778165</v>
      </c>
      <c r="I1249">
        <v>0</v>
      </c>
      <c r="J1249">
        <v>2</v>
      </c>
      <c r="K1249">
        <f>IF(J1249=1,VLOOKUP(B1249,RPM!$F$2:$H$62,3,TRUE),IF(J1249=2,VLOOKUP(B1249,RPM!$I$2:$K$62,3,TRUE),IF(J1249=3,VLOOKUP(B1249,RPM!$L$2:$N$62,3,TRUE))))</f>
        <v>3900</v>
      </c>
      <c r="L1249">
        <f t="shared" si="180"/>
        <v>117.74250024291382</v>
      </c>
      <c r="M1249">
        <f t="shared" si="181"/>
        <v>0</v>
      </c>
      <c r="N1249">
        <f>VLOOKUP(K1249,RPM!$A$2:$D$62,4,FALSE)</f>
        <v>18.822589743589745</v>
      </c>
      <c r="O1249">
        <f>VLOOKUP(K1249,RPM!$A$2:$D$62,3,FALSE)</f>
        <v>10.3</v>
      </c>
      <c r="P1249">
        <f t="shared" si="182"/>
        <v>14.036005171794873</v>
      </c>
      <c r="Q1249" cm="1">
        <f t="array" ref="Q1249">_xlfn.XLOOKUP(O1249,BSFC!$A$2:$A$24,_xlfn.XLOOKUP(K1249,BSFC!$B$2:$O$2,BSFC!$B$2:$O$24,,-1),,-1)</f>
        <v>360</v>
      </c>
      <c r="R1249">
        <f t="shared" si="183"/>
        <v>1.4036005171794874</v>
      </c>
      <c r="S1249">
        <f t="shared" si="185"/>
        <v>4.4651145132276878E-4</v>
      </c>
      <c r="T1249">
        <f t="shared" si="186"/>
        <v>0.16074412247619677</v>
      </c>
      <c r="U1249">
        <f t="shared" si="187"/>
        <v>165.95607946614135</v>
      </c>
    </row>
    <row r="1250" spans="1:21">
      <c r="A1250">
        <f t="shared" si="184"/>
        <v>1249</v>
      </c>
      <c r="B1250">
        <f t="shared" si="179"/>
        <v>8.7318932447276261</v>
      </c>
      <c r="C1250">
        <f>Specification!$G$29</f>
        <v>164.943378</v>
      </c>
      <c r="D1250">
        <f>0.5*Specification!$K$4*Track!B1250^2*Specification!$K$3*Specification!$K$2</f>
        <v>39.492106770519641</v>
      </c>
      <c r="E1250">
        <v>0</v>
      </c>
      <c r="F1250">
        <f>Specification!$C$23*9.81*SIN((E1250*PI()/180))</f>
        <v>0</v>
      </c>
      <c r="G1250" s="2">
        <f>IF(J1250=1,VLOOKUP(K1250,RPM!$E$2:$H$62,3,FALSE)-F1250-E1250-D1250,IF(J1250=2,VLOOKUP(K1250,RPM!$H$2:$K$62,3,FALSE)-F1250-E1250-D1250,IF(J1250=3,VLOOKUP(K1250,RPM!$K$2:$N$62,3,FALSE)-F1250-E1250-D1250)))</f>
        <v>849.76410158805106</v>
      </c>
      <c r="H1250" s="2">
        <f>IF(J1250=1,Specification!$I$14,IF(J1250=2,Specification!$I$15,IF(J1250=3,Specification!$I$16)))</f>
        <v>580.58318951778165</v>
      </c>
      <c r="I1250">
        <v>0</v>
      </c>
      <c r="J1250">
        <v>2</v>
      </c>
      <c r="K1250">
        <f>IF(J1250=1,VLOOKUP(B1250,RPM!$F$2:$H$62,3,TRUE),IF(J1250=2,VLOOKUP(B1250,RPM!$I$2:$K$62,3,TRUE),IF(J1250=3,VLOOKUP(B1250,RPM!$L$2:$N$62,3,TRUE))))</f>
        <v>3900</v>
      </c>
      <c r="L1250">
        <f t="shared" si="180"/>
        <v>117.85702294400203</v>
      </c>
      <c r="M1250">
        <f t="shared" si="181"/>
        <v>0</v>
      </c>
      <c r="N1250">
        <f>VLOOKUP(K1250,RPM!$A$2:$D$62,4,FALSE)</f>
        <v>18.822589743589745</v>
      </c>
      <c r="O1250">
        <f>VLOOKUP(K1250,RPM!$A$2:$D$62,3,FALSE)</f>
        <v>10.3</v>
      </c>
      <c r="P1250">
        <f t="shared" si="182"/>
        <v>14.036005171794873</v>
      </c>
      <c r="Q1250" cm="1">
        <f t="array" ref="Q1250">_xlfn.XLOOKUP(O1250,BSFC!$A$2:$A$24,_xlfn.XLOOKUP(K1250,BSFC!$B$2:$O$2,BSFC!$B$2:$O$24,,-1),,-1)</f>
        <v>360</v>
      </c>
      <c r="R1250">
        <f t="shared" si="183"/>
        <v>1.4036005171794874</v>
      </c>
      <c r="S1250">
        <f t="shared" si="185"/>
        <v>4.4651145132276878E-4</v>
      </c>
      <c r="T1250">
        <f t="shared" si="186"/>
        <v>0.16074412247619677</v>
      </c>
      <c r="U1250">
        <f t="shared" si="187"/>
        <v>166.11682358861754</v>
      </c>
    </row>
    <row r="1251" spans="1:21">
      <c r="A1251">
        <f t="shared" si="184"/>
        <v>1250</v>
      </c>
      <c r="B1251">
        <f t="shared" si="179"/>
        <v>8.7318932447276261</v>
      </c>
      <c r="C1251">
        <f>Specification!$G$29</f>
        <v>164.943378</v>
      </c>
      <c r="D1251">
        <f>0.5*Specification!$K$4*Track!B1251^2*Specification!$K$3*Specification!$K$2</f>
        <v>39.492106770519641</v>
      </c>
      <c r="E1251">
        <v>0</v>
      </c>
      <c r="F1251">
        <f>Specification!$C$23*9.81*SIN((E1251*PI()/180))</f>
        <v>0</v>
      </c>
      <c r="G1251" s="2">
        <f>IF(J1251=1,VLOOKUP(K1251,RPM!$E$2:$H$62,3,FALSE)-F1251-E1251-D1251,IF(J1251=2,VLOOKUP(K1251,RPM!$H$2:$K$62,3,FALSE)-F1251-E1251-D1251,IF(J1251=3,VLOOKUP(K1251,RPM!$K$2:$N$62,3,FALSE)-F1251-E1251-D1251)))</f>
        <v>849.76410158805106</v>
      </c>
      <c r="H1251" s="2">
        <f>IF(J1251=1,Specification!$I$14,IF(J1251=2,Specification!$I$15,IF(J1251=3,Specification!$I$16)))</f>
        <v>580.58318951778165</v>
      </c>
      <c r="I1251">
        <v>0</v>
      </c>
      <c r="J1251">
        <v>2</v>
      </c>
      <c r="K1251">
        <f>IF(J1251=1,VLOOKUP(B1251,RPM!$F$2:$H$62,3,TRUE),IF(J1251=2,VLOOKUP(B1251,RPM!$I$2:$K$62,3,TRUE),IF(J1251=3,VLOOKUP(B1251,RPM!$L$2:$N$62,3,TRUE))))</f>
        <v>3900</v>
      </c>
      <c r="L1251">
        <f t="shared" si="180"/>
        <v>117.97154564509023</v>
      </c>
      <c r="M1251">
        <f t="shared" si="181"/>
        <v>0</v>
      </c>
      <c r="N1251">
        <f>VLOOKUP(K1251,RPM!$A$2:$D$62,4,FALSE)</f>
        <v>18.822589743589745</v>
      </c>
      <c r="O1251">
        <f>VLOOKUP(K1251,RPM!$A$2:$D$62,3,FALSE)</f>
        <v>10.3</v>
      </c>
      <c r="P1251">
        <f t="shared" si="182"/>
        <v>14.036005171794873</v>
      </c>
      <c r="Q1251" cm="1">
        <f t="array" ref="Q1251">_xlfn.XLOOKUP(O1251,BSFC!$A$2:$A$24,_xlfn.XLOOKUP(K1251,BSFC!$B$2:$O$2,BSFC!$B$2:$O$24,,-1),,-1)</f>
        <v>360</v>
      </c>
      <c r="R1251">
        <f t="shared" si="183"/>
        <v>1.4036005171794874</v>
      </c>
      <c r="S1251">
        <f t="shared" si="185"/>
        <v>4.4651145132276878E-4</v>
      </c>
      <c r="T1251">
        <f t="shared" si="186"/>
        <v>0.16074412247619677</v>
      </c>
      <c r="U1251">
        <f t="shared" si="187"/>
        <v>166.27756771109372</v>
      </c>
    </row>
    <row r="1252" spans="1:21">
      <c r="A1252">
        <f t="shared" si="184"/>
        <v>1251</v>
      </c>
      <c r="B1252">
        <f t="shared" si="179"/>
        <v>8.7318932447276261</v>
      </c>
      <c r="C1252">
        <f>Specification!$G$29</f>
        <v>164.943378</v>
      </c>
      <c r="D1252">
        <f>0.5*Specification!$K$4*Track!B1252^2*Specification!$K$3*Specification!$K$2</f>
        <v>39.492106770519641</v>
      </c>
      <c r="E1252">
        <v>0</v>
      </c>
      <c r="F1252">
        <f>Specification!$C$23*9.81*SIN((E1252*PI()/180))</f>
        <v>0</v>
      </c>
      <c r="G1252" s="2">
        <f>IF(J1252=1,VLOOKUP(K1252,RPM!$E$2:$H$62,3,FALSE)-F1252-E1252-D1252,IF(J1252=2,VLOOKUP(K1252,RPM!$H$2:$K$62,3,FALSE)-F1252-E1252-D1252,IF(J1252=3,VLOOKUP(K1252,RPM!$K$2:$N$62,3,FALSE)-F1252-E1252-D1252)))</f>
        <v>849.76410158805106</v>
      </c>
      <c r="H1252" s="2">
        <f>IF(J1252=1,Specification!$I$14,IF(J1252=2,Specification!$I$15,IF(J1252=3,Specification!$I$16)))</f>
        <v>580.58318951778165</v>
      </c>
      <c r="I1252">
        <v>0</v>
      </c>
      <c r="J1252">
        <v>2</v>
      </c>
      <c r="K1252">
        <f>IF(J1252=1,VLOOKUP(B1252,RPM!$F$2:$H$62,3,TRUE),IF(J1252=2,VLOOKUP(B1252,RPM!$I$2:$K$62,3,TRUE),IF(J1252=3,VLOOKUP(B1252,RPM!$L$2:$N$62,3,TRUE))))</f>
        <v>3900</v>
      </c>
      <c r="L1252">
        <f t="shared" si="180"/>
        <v>118.08606834617844</v>
      </c>
      <c r="M1252">
        <f t="shared" si="181"/>
        <v>0</v>
      </c>
      <c r="N1252">
        <f>VLOOKUP(K1252,RPM!$A$2:$D$62,4,FALSE)</f>
        <v>18.822589743589745</v>
      </c>
      <c r="O1252">
        <f>VLOOKUP(K1252,RPM!$A$2:$D$62,3,FALSE)</f>
        <v>10.3</v>
      </c>
      <c r="P1252">
        <f t="shared" si="182"/>
        <v>14.036005171794873</v>
      </c>
      <c r="Q1252" cm="1">
        <f t="array" ref="Q1252">_xlfn.XLOOKUP(O1252,BSFC!$A$2:$A$24,_xlfn.XLOOKUP(K1252,BSFC!$B$2:$O$2,BSFC!$B$2:$O$24,,-1),,-1)</f>
        <v>360</v>
      </c>
      <c r="R1252">
        <f t="shared" si="183"/>
        <v>1.4036005171794874</v>
      </c>
      <c r="S1252">
        <f t="shared" si="185"/>
        <v>4.4651145132276878E-4</v>
      </c>
      <c r="T1252">
        <f t="shared" si="186"/>
        <v>0.16074412247619677</v>
      </c>
      <c r="U1252">
        <f t="shared" si="187"/>
        <v>166.43831183356991</v>
      </c>
    </row>
    <row r="1253" spans="1:21">
      <c r="A1253">
        <f t="shared" si="184"/>
        <v>1252</v>
      </c>
      <c r="B1253">
        <f t="shared" si="179"/>
        <v>8.7318932447276261</v>
      </c>
      <c r="C1253">
        <f>Specification!$G$29</f>
        <v>164.943378</v>
      </c>
      <c r="D1253">
        <f>0.5*Specification!$K$4*Track!B1253^2*Specification!$K$3*Specification!$K$2</f>
        <v>39.492106770519641</v>
      </c>
      <c r="E1253">
        <v>0</v>
      </c>
      <c r="F1253">
        <f>Specification!$C$23*9.81*SIN((E1253*PI()/180))</f>
        <v>0</v>
      </c>
      <c r="G1253" s="2">
        <f>IF(J1253=1,VLOOKUP(K1253,RPM!$E$2:$H$62,3,FALSE)-F1253-E1253-D1253,IF(J1253=2,VLOOKUP(K1253,RPM!$H$2:$K$62,3,FALSE)-F1253-E1253-D1253,IF(J1253=3,VLOOKUP(K1253,RPM!$K$2:$N$62,3,FALSE)-F1253-E1253-D1253)))</f>
        <v>849.76410158805106</v>
      </c>
      <c r="H1253" s="2">
        <f>IF(J1253=1,Specification!$I$14,IF(J1253=2,Specification!$I$15,IF(J1253=3,Specification!$I$16)))</f>
        <v>580.58318951778165</v>
      </c>
      <c r="I1253">
        <v>0</v>
      </c>
      <c r="J1253">
        <v>2</v>
      </c>
      <c r="K1253">
        <f>IF(J1253=1,VLOOKUP(B1253,RPM!$F$2:$H$62,3,TRUE),IF(J1253=2,VLOOKUP(B1253,RPM!$I$2:$K$62,3,TRUE),IF(J1253=3,VLOOKUP(B1253,RPM!$L$2:$N$62,3,TRUE))))</f>
        <v>3900</v>
      </c>
      <c r="L1253">
        <f t="shared" si="180"/>
        <v>118.20059104726664</v>
      </c>
      <c r="M1253">
        <f t="shared" si="181"/>
        <v>0</v>
      </c>
      <c r="N1253">
        <f>VLOOKUP(K1253,RPM!$A$2:$D$62,4,FALSE)</f>
        <v>18.822589743589745</v>
      </c>
      <c r="O1253">
        <f>VLOOKUP(K1253,RPM!$A$2:$D$62,3,FALSE)</f>
        <v>10.3</v>
      </c>
      <c r="P1253">
        <f t="shared" si="182"/>
        <v>14.036005171794873</v>
      </c>
      <c r="Q1253" cm="1">
        <f t="array" ref="Q1253">_xlfn.XLOOKUP(O1253,BSFC!$A$2:$A$24,_xlfn.XLOOKUP(K1253,BSFC!$B$2:$O$2,BSFC!$B$2:$O$24,,-1),,-1)</f>
        <v>360</v>
      </c>
      <c r="R1253">
        <f t="shared" si="183"/>
        <v>1.4036005171794874</v>
      </c>
      <c r="S1253">
        <f t="shared" si="185"/>
        <v>4.4651145132276878E-4</v>
      </c>
      <c r="T1253">
        <f t="shared" si="186"/>
        <v>0.16074412247619677</v>
      </c>
      <c r="U1253">
        <f t="shared" si="187"/>
        <v>166.5990559560461</v>
      </c>
    </row>
    <row r="1254" spans="1:21">
      <c r="A1254">
        <f t="shared" si="184"/>
        <v>1253</v>
      </c>
      <c r="B1254">
        <f t="shared" si="179"/>
        <v>8.7318932447276261</v>
      </c>
      <c r="C1254">
        <f>Specification!$G$29</f>
        <v>164.943378</v>
      </c>
      <c r="D1254">
        <f>0.5*Specification!$K$4*Track!B1254^2*Specification!$K$3*Specification!$K$2</f>
        <v>39.492106770519641</v>
      </c>
      <c r="E1254">
        <v>0</v>
      </c>
      <c r="F1254">
        <f>Specification!$C$23*9.81*SIN((E1254*PI()/180))</f>
        <v>0</v>
      </c>
      <c r="G1254" s="2">
        <f>IF(J1254=1,VLOOKUP(K1254,RPM!$E$2:$H$62,3,FALSE)-F1254-E1254-D1254,IF(J1254=2,VLOOKUP(K1254,RPM!$H$2:$K$62,3,FALSE)-F1254-E1254-D1254,IF(J1254=3,VLOOKUP(K1254,RPM!$K$2:$N$62,3,FALSE)-F1254-E1254-D1254)))</f>
        <v>849.76410158805106</v>
      </c>
      <c r="H1254" s="2">
        <f>IF(J1254=1,Specification!$I$14,IF(J1254=2,Specification!$I$15,IF(J1254=3,Specification!$I$16)))</f>
        <v>580.58318951778165</v>
      </c>
      <c r="I1254">
        <v>0</v>
      </c>
      <c r="J1254">
        <v>2</v>
      </c>
      <c r="K1254">
        <f>IF(J1254=1,VLOOKUP(B1254,RPM!$F$2:$H$62,3,TRUE),IF(J1254=2,VLOOKUP(B1254,RPM!$I$2:$K$62,3,TRUE),IF(J1254=3,VLOOKUP(B1254,RPM!$L$2:$N$62,3,TRUE))))</f>
        <v>3900</v>
      </c>
      <c r="L1254">
        <f t="shared" si="180"/>
        <v>118.31511374835485</v>
      </c>
      <c r="M1254">
        <f t="shared" si="181"/>
        <v>0</v>
      </c>
      <c r="N1254">
        <f>VLOOKUP(K1254,RPM!$A$2:$D$62,4,FALSE)</f>
        <v>18.822589743589745</v>
      </c>
      <c r="O1254">
        <f>VLOOKUP(K1254,RPM!$A$2:$D$62,3,FALSE)</f>
        <v>10.3</v>
      </c>
      <c r="P1254">
        <f t="shared" si="182"/>
        <v>14.036005171794873</v>
      </c>
      <c r="Q1254" cm="1">
        <f t="array" ref="Q1254">_xlfn.XLOOKUP(O1254,BSFC!$A$2:$A$24,_xlfn.XLOOKUP(K1254,BSFC!$B$2:$O$2,BSFC!$B$2:$O$24,,-1),,-1)</f>
        <v>360</v>
      </c>
      <c r="R1254">
        <f t="shared" si="183"/>
        <v>1.4036005171794874</v>
      </c>
      <c r="S1254">
        <f t="shared" si="185"/>
        <v>4.4651145132276878E-4</v>
      </c>
      <c r="T1254">
        <f t="shared" si="186"/>
        <v>0.16074412247619677</v>
      </c>
      <c r="U1254">
        <f t="shared" si="187"/>
        <v>166.75980007852229</v>
      </c>
    </row>
    <row r="1255" spans="1:21">
      <c r="A1255">
        <f t="shared" si="184"/>
        <v>1254</v>
      </c>
      <c r="B1255">
        <f t="shared" si="179"/>
        <v>8.7318932447276261</v>
      </c>
      <c r="C1255">
        <f>Specification!$G$29</f>
        <v>164.943378</v>
      </c>
      <c r="D1255">
        <f>0.5*Specification!$K$4*Track!B1255^2*Specification!$K$3*Specification!$K$2</f>
        <v>39.492106770519641</v>
      </c>
      <c r="E1255">
        <v>0</v>
      </c>
      <c r="F1255">
        <f>Specification!$C$23*9.81*SIN((E1255*PI()/180))</f>
        <v>0</v>
      </c>
      <c r="G1255" s="2">
        <f>IF(J1255=1,VLOOKUP(K1255,RPM!$E$2:$H$62,3,FALSE)-F1255-E1255-D1255,IF(J1255=2,VLOOKUP(K1255,RPM!$H$2:$K$62,3,FALSE)-F1255-E1255-D1255,IF(J1255=3,VLOOKUP(K1255,RPM!$K$2:$N$62,3,FALSE)-F1255-E1255-D1255)))</f>
        <v>849.76410158805106</v>
      </c>
      <c r="H1255" s="2">
        <f>IF(J1255=1,Specification!$I$14,IF(J1255=2,Specification!$I$15,IF(J1255=3,Specification!$I$16)))</f>
        <v>580.58318951778165</v>
      </c>
      <c r="I1255">
        <v>0</v>
      </c>
      <c r="J1255">
        <v>2</v>
      </c>
      <c r="K1255">
        <f>IF(J1255=1,VLOOKUP(B1255,RPM!$F$2:$H$62,3,TRUE),IF(J1255=2,VLOOKUP(B1255,RPM!$I$2:$K$62,3,TRUE),IF(J1255=3,VLOOKUP(B1255,RPM!$L$2:$N$62,3,TRUE))))</f>
        <v>3900</v>
      </c>
      <c r="L1255">
        <f t="shared" si="180"/>
        <v>118.42963644944305</v>
      </c>
      <c r="M1255">
        <f t="shared" si="181"/>
        <v>0</v>
      </c>
      <c r="N1255">
        <f>VLOOKUP(K1255,RPM!$A$2:$D$62,4,FALSE)</f>
        <v>18.822589743589745</v>
      </c>
      <c r="O1255">
        <f>VLOOKUP(K1255,RPM!$A$2:$D$62,3,FALSE)</f>
        <v>10.3</v>
      </c>
      <c r="P1255">
        <f t="shared" si="182"/>
        <v>14.036005171794873</v>
      </c>
      <c r="Q1255" cm="1">
        <f t="array" ref="Q1255">_xlfn.XLOOKUP(O1255,BSFC!$A$2:$A$24,_xlfn.XLOOKUP(K1255,BSFC!$B$2:$O$2,BSFC!$B$2:$O$24,,-1),,-1)</f>
        <v>360</v>
      </c>
      <c r="R1255">
        <f t="shared" si="183"/>
        <v>1.4036005171794874</v>
      </c>
      <c r="S1255">
        <f t="shared" si="185"/>
        <v>4.4651145132276878E-4</v>
      </c>
      <c r="T1255">
        <f t="shared" si="186"/>
        <v>0.16074412247619677</v>
      </c>
      <c r="U1255">
        <f t="shared" si="187"/>
        <v>166.92054420099848</v>
      </c>
    </row>
    <row r="1256" spans="1:21">
      <c r="A1256">
        <f t="shared" si="184"/>
        <v>1255</v>
      </c>
      <c r="B1256">
        <f t="shared" si="179"/>
        <v>8.7318932447276261</v>
      </c>
      <c r="C1256">
        <f>Specification!$G$29</f>
        <v>164.943378</v>
      </c>
      <c r="D1256">
        <f>0.5*Specification!$K$4*Track!B1256^2*Specification!$K$3*Specification!$K$2</f>
        <v>39.492106770519641</v>
      </c>
      <c r="E1256">
        <v>0</v>
      </c>
      <c r="F1256">
        <f>Specification!$C$23*9.81*SIN((E1256*PI()/180))</f>
        <v>0</v>
      </c>
      <c r="G1256" s="2">
        <f>IF(J1256=1,VLOOKUP(K1256,RPM!$E$2:$H$62,3,FALSE)-F1256-E1256-D1256,IF(J1256=2,VLOOKUP(K1256,RPM!$H$2:$K$62,3,FALSE)-F1256-E1256-D1256,IF(J1256=3,VLOOKUP(K1256,RPM!$K$2:$N$62,3,FALSE)-F1256-E1256-D1256)))</f>
        <v>849.76410158805106</v>
      </c>
      <c r="H1256" s="2">
        <f>IF(J1256=1,Specification!$I$14,IF(J1256=2,Specification!$I$15,IF(J1256=3,Specification!$I$16)))</f>
        <v>580.58318951778165</v>
      </c>
      <c r="I1256">
        <v>0</v>
      </c>
      <c r="J1256">
        <v>2</v>
      </c>
      <c r="K1256">
        <f>IF(J1256=1,VLOOKUP(B1256,RPM!$F$2:$H$62,3,TRUE),IF(J1256=2,VLOOKUP(B1256,RPM!$I$2:$K$62,3,TRUE),IF(J1256=3,VLOOKUP(B1256,RPM!$L$2:$N$62,3,TRUE))))</f>
        <v>3900</v>
      </c>
      <c r="L1256">
        <f t="shared" si="180"/>
        <v>118.54415915053126</v>
      </c>
      <c r="M1256">
        <f t="shared" si="181"/>
        <v>0</v>
      </c>
      <c r="N1256">
        <f>VLOOKUP(K1256,RPM!$A$2:$D$62,4,FALSE)</f>
        <v>18.822589743589745</v>
      </c>
      <c r="O1256">
        <f>VLOOKUP(K1256,RPM!$A$2:$D$62,3,FALSE)</f>
        <v>10.3</v>
      </c>
      <c r="P1256">
        <f t="shared" si="182"/>
        <v>14.036005171794873</v>
      </c>
      <c r="Q1256" cm="1">
        <f t="array" ref="Q1256">_xlfn.XLOOKUP(O1256,BSFC!$A$2:$A$24,_xlfn.XLOOKUP(K1256,BSFC!$B$2:$O$2,BSFC!$B$2:$O$24,,-1),,-1)</f>
        <v>360</v>
      </c>
      <c r="R1256">
        <f t="shared" si="183"/>
        <v>1.4036005171794874</v>
      </c>
      <c r="S1256">
        <f t="shared" si="185"/>
        <v>4.4651145132276878E-4</v>
      </c>
      <c r="T1256">
        <f t="shared" si="186"/>
        <v>0.16074412247619677</v>
      </c>
      <c r="U1256">
        <f t="shared" si="187"/>
        <v>167.08128832347467</v>
      </c>
    </row>
    <row r="1257" spans="1:21">
      <c r="A1257">
        <f t="shared" si="184"/>
        <v>1256</v>
      </c>
      <c r="B1257">
        <f t="shared" si="179"/>
        <v>8.7318932447276261</v>
      </c>
      <c r="C1257">
        <f>Specification!$G$29</f>
        <v>164.943378</v>
      </c>
      <c r="D1257">
        <f>0.5*Specification!$K$4*Track!B1257^2*Specification!$K$3*Specification!$K$2</f>
        <v>39.492106770519641</v>
      </c>
      <c r="E1257">
        <v>0</v>
      </c>
      <c r="F1257">
        <f>Specification!$C$23*9.81*SIN((E1257*PI()/180))</f>
        <v>0</v>
      </c>
      <c r="G1257" s="2">
        <f>IF(J1257=1,VLOOKUP(K1257,RPM!$E$2:$H$62,3,FALSE)-F1257-E1257-D1257,IF(J1257=2,VLOOKUP(K1257,RPM!$H$2:$K$62,3,FALSE)-F1257-E1257-D1257,IF(J1257=3,VLOOKUP(K1257,RPM!$K$2:$N$62,3,FALSE)-F1257-E1257-D1257)))</f>
        <v>849.76410158805106</v>
      </c>
      <c r="H1257" s="2">
        <f>IF(J1257=1,Specification!$I$14,IF(J1257=2,Specification!$I$15,IF(J1257=3,Specification!$I$16)))</f>
        <v>580.58318951778165</v>
      </c>
      <c r="I1257">
        <v>0</v>
      </c>
      <c r="J1257">
        <v>2</v>
      </c>
      <c r="K1257">
        <f>IF(J1257=1,VLOOKUP(B1257,RPM!$F$2:$H$62,3,TRUE),IF(J1257=2,VLOOKUP(B1257,RPM!$I$2:$K$62,3,TRUE),IF(J1257=3,VLOOKUP(B1257,RPM!$L$2:$N$62,3,TRUE))))</f>
        <v>3900</v>
      </c>
      <c r="L1257">
        <f t="shared" si="180"/>
        <v>118.65868185161946</v>
      </c>
      <c r="M1257">
        <f t="shared" si="181"/>
        <v>0</v>
      </c>
      <c r="N1257">
        <f>VLOOKUP(K1257,RPM!$A$2:$D$62,4,FALSE)</f>
        <v>18.822589743589745</v>
      </c>
      <c r="O1257">
        <f>VLOOKUP(K1257,RPM!$A$2:$D$62,3,FALSE)</f>
        <v>10.3</v>
      </c>
      <c r="P1257">
        <f t="shared" si="182"/>
        <v>14.036005171794873</v>
      </c>
      <c r="Q1257" cm="1">
        <f t="array" ref="Q1257">_xlfn.XLOOKUP(O1257,BSFC!$A$2:$A$24,_xlfn.XLOOKUP(K1257,BSFC!$B$2:$O$2,BSFC!$B$2:$O$24,,-1),,-1)</f>
        <v>360</v>
      </c>
      <c r="R1257">
        <f t="shared" si="183"/>
        <v>1.4036005171794874</v>
      </c>
      <c r="S1257">
        <f t="shared" si="185"/>
        <v>4.4651145132276878E-4</v>
      </c>
      <c r="T1257">
        <f t="shared" si="186"/>
        <v>0.16074412247619677</v>
      </c>
      <c r="U1257">
        <f t="shared" si="187"/>
        <v>167.24203244595085</v>
      </c>
    </row>
    <row r="1258" spans="1:21">
      <c r="A1258">
        <f t="shared" si="184"/>
        <v>1257</v>
      </c>
      <c r="B1258">
        <f t="shared" si="179"/>
        <v>8.7318932447276261</v>
      </c>
      <c r="C1258">
        <f>Specification!$G$29</f>
        <v>164.943378</v>
      </c>
      <c r="D1258">
        <f>0.5*Specification!$K$4*Track!B1258^2*Specification!$K$3*Specification!$K$2</f>
        <v>39.492106770519641</v>
      </c>
      <c r="E1258">
        <v>0</v>
      </c>
      <c r="F1258">
        <f>Specification!$C$23*9.81*SIN((E1258*PI()/180))</f>
        <v>0</v>
      </c>
      <c r="G1258" s="2">
        <f>IF(J1258=1,VLOOKUP(K1258,RPM!$E$2:$H$62,3,FALSE)-F1258-E1258-D1258,IF(J1258=2,VLOOKUP(K1258,RPM!$H$2:$K$62,3,FALSE)-F1258-E1258-D1258,IF(J1258=3,VLOOKUP(K1258,RPM!$K$2:$N$62,3,FALSE)-F1258-E1258-D1258)))</f>
        <v>849.76410158805106</v>
      </c>
      <c r="H1258" s="2">
        <f>IF(J1258=1,Specification!$I$14,IF(J1258=2,Specification!$I$15,IF(J1258=3,Specification!$I$16)))</f>
        <v>580.58318951778165</v>
      </c>
      <c r="I1258">
        <v>0</v>
      </c>
      <c r="J1258">
        <v>2</v>
      </c>
      <c r="K1258">
        <f>IF(J1258=1,VLOOKUP(B1258,RPM!$F$2:$H$62,3,TRUE),IF(J1258=2,VLOOKUP(B1258,RPM!$I$2:$K$62,3,TRUE),IF(J1258=3,VLOOKUP(B1258,RPM!$L$2:$N$62,3,TRUE))))</f>
        <v>3900</v>
      </c>
      <c r="L1258">
        <f t="shared" si="180"/>
        <v>118.77320455270767</v>
      </c>
      <c r="M1258">
        <f t="shared" si="181"/>
        <v>0</v>
      </c>
      <c r="N1258">
        <f>VLOOKUP(K1258,RPM!$A$2:$D$62,4,FALSE)</f>
        <v>18.822589743589745</v>
      </c>
      <c r="O1258">
        <f>VLOOKUP(K1258,RPM!$A$2:$D$62,3,FALSE)</f>
        <v>10.3</v>
      </c>
      <c r="P1258">
        <f t="shared" si="182"/>
        <v>14.036005171794873</v>
      </c>
      <c r="Q1258" cm="1">
        <f t="array" ref="Q1258">_xlfn.XLOOKUP(O1258,BSFC!$A$2:$A$24,_xlfn.XLOOKUP(K1258,BSFC!$B$2:$O$2,BSFC!$B$2:$O$24,,-1),,-1)</f>
        <v>360</v>
      </c>
      <c r="R1258">
        <f t="shared" si="183"/>
        <v>1.4036005171794874</v>
      </c>
      <c r="S1258">
        <f t="shared" si="185"/>
        <v>4.4651145132276878E-4</v>
      </c>
      <c r="T1258">
        <f t="shared" si="186"/>
        <v>0.16074412247619677</v>
      </c>
      <c r="U1258">
        <f t="shared" si="187"/>
        <v>167.40277656842704</v>
      </c>
    </row>
    <row r="1259" spans="1:21">
      <c r="A1259">
        <f t="shared" si="184"/>
        <v>1258</v>
      </c>
      <c r="B1259">
        <f t="shared" si="179"/>
        <v>8.7318932447276261</v>
      </c>
      <c r="C1259">
        <f>Specification!$G$29</f>
        <v>164.943378</v>
      </c>
      <c r="D1259">
        <f>0.5*Specification!$K$4*Track!B1259^2*Specification!$K$3*Specification!$K$2</f>
        <v>39.492106770519641</v>
      </c>
      <c r="E1259">
        <v>0</v>
      </c>
      <c r="F1259">
        <f>Specification!$C$23*9.81*SIN((E1259*PI()/180))</f>
        <v>0</v>
      </c>
      <c r="G1259" s="2">
        <f>IF(J1259=1,VLOOKUP(K1259,RPM!$E$2:$H$62,3,FALSE)-F1259-E1259-D1259,IF(J1259=2,VLOOKUP(K1259,RPM!$H$2:$K$62,3,FALSE)-F1259-E1259-D1259,IF(J1259=3,VLOOKUP(K1259,RPM!$K$2:$N$62,3,FALSE)-F1259-E1259-D1259)))</f>
        <v>849.76410158805106</v>
      </c>
      <c r="H1259" s="2">
        <f>IF(J1259=1,Specification!$I$14,IF(J1259=2,Specification!$I$15,IF(J1259=3,Specification!$I$16)))</f>
        <v>580.58318951778165</v>
      </c>
      <c r="I1259">
        <v>0</v>
      </c>
      <c r="J1259">
        <v>2</v>
      </c>
      <c r="K1259">
        <f>IF(J1259=1,VLOOKUP(B1259,RPM!$F$2:$H$62,3,TRUE),IF(J1259=2,VLOOKUP(B1259,RPM!$I$2:$K$62,3,TRUE),IF(J1259=3,VLOOKUP(B1259,RPM!$L$2:$N$62,3,TRUE))))</f>
        <v>3900</v>
      </c>
      <c r="L1259">
        <f t="shared" si="180"/>
        <v>118.88772725379587</v>
      </c>
      <c r="M1259">
        <f t="shared" si="181"/>
        <v>0</v>
      </c>
      <c r="N1259">
        <f>VLOOKUP(K1259,RPM!$A$2:$D$62,4,FALSE)</f>
        <v>18.822589743589745</v>
      </c>
      <c r="O1259">
        <f>VLOOKUP(K1259,RPM!$A$2:$D$62,3,FALSE)</f>
        <v>10.3</v>
      </c>
      <c r="P1259">
        <f t="shared" si="182"/>
        <v>14.036005171794873</v>
      </c>
      <c r="Q1259" cm="1">
        <f t="array" ref="Q1259">_xlfn.XLOOKUP(O1259,BSFC!$A$2:$A$24,_xlfn.XLOOKUP(K1259,BSFC!$B$2:$O$2,BSFC!$B$2:$O$24,,-1),,-1)</f>
        <v>360</v>
      </c>
      <c r="R1259">
        <f t="shared" si="183"/>
        <v>1.4036005171794874</v>
      </c>
      <c r="S1259">
        <f t="shared" si="185"/>
        <v>4.4651145132276878E-4</v>
      </c>
      <c r="T1259">
        <f t="shared" si="186"/>
        <v>0.16074412247619677</v>
      </c>
      <c r="U1259">
        <f t="shared" si="187"/>
        <v>167.56352069090323</v>
      </c>
    </row>
    <row r="1260" spans="1:21">
      <c r="A1260">
        <f t="shared" si="184"/>
        <v>1259</v>
      </c>
      <c r="B1260">
        <f t="shared" si="179"/>
        <v>8.7318932447276261</v>
      </c>
      <c r="C1260">
        <f>Specification!$G$29</f>
        <v>164.943378</v>
      </c>
      <c r="D1260">
        <f>0.5*Specification!$K$4*Track!B1260^2*Specification!$K$3*Specification!$K$2</f>
        <v>39.492106770519641</v>
      </c>
      <c r="E1260">
        <v>0</v>
      </c>
      <c r="F1260">
        <f>Specification!$C$23*9.81*SIN((E1260*PI()/180))</f>
        <v>0</v>
      </c>
      <c r="G1260" s="2">
        <f>IF(J1260=1,VLOOKUP(K1260,RPM!$E$2:$H$62,3,FALSE)-F1260-E1260-D1260,IF(J1260=2,VLOOKUP(K1260,RPM!$H$2:$K$62,3,FALSE)-F1260-E1260-D1260,IF(J1260=3,VLOOKUP(K1260,RPM!$K$2:$N$62,3,FALSE)-F1260-E1260-D1260)))</f>
        <v>849.76410158805106</v>
      </c>
      <c r="H1260" s="2">
        <f>IF(J1260=1,Specification!$I$14,IF(J1260=2,Specification!$I$15,IF(J1260=3,Specification!$I$16)))</f>
        <v>580.58318951778165</v>
      </c>
      <c r="I1260">
        <v>0</v>
      </c>
      <c r="J1260">
        <v>2</v>
      </c>
      <c r="K1260">
        <f>IF(J1260=1,VLOOKUP(B1260,RPM!$F$2:$H$62,3,TRUE),IF(J1260=2,VLOOKUP(B1260,RPM!$I$2:$K$62,3,TRUE),IF(J1260=3,VLOOKUP(B1260,RPM!$L$2:$N$62,3,TRUE))))</f>
        <v>3900</v>
      </c>
      <c r="L1260">
        <f t="shared" si="180"/>
        <v>119.00224995488408</v>
      </c>
      <c r="M1260">
        <f t="shared" si="181"/>
        <v>0</v>
      </c>
      <c r="N1260">
        <f>VLOOKUP(K1260,RPM!$A$2:$D$62,4,FALSE)</f>
        <v>18.822589743589745</v>
      </c>
      <c r="O1260">
        <f>VLOOKUP(K1260,RPM!$A$2:$D$62,3,FALSE)</f>
        <v>10.3</v>
      </c>
      <c r="P1260">
        <f t="shared" si="182"/>
        <v>14.036005171794873</v>
      </c>
      <c r="Q1260" cm="1">
        <f t="array" ref="Q1260">_xlfn.XLOOKUP(O1260,BSFC!$A$2:$A$24,_xlfn.XLOOKUP(K1260,BSFC!$B$2:$O$2,BSFC!$B$2:$O$24,,-1),,-1)</f>
        <v>360</v>
      </c>
      <c r="R1260">
        <f t="shared" si="183"/>
        <v>1.4036005171794874</v>
      </c>
      <c r="S1260">
        <f t="shared" si="185"/>
        <v>4.4651145132276878E-4</v>
      </c>
      <c r="T1260">
        <f t="shared" si="186"/>
        <v>0.16074412247619677</v>
      </c>
      <c r="U1260">
        <f t="shared" si="187"/>
        <v>167.72426481337942</v>
      </c>
    </row>
    <row r="1261" spans="1:21">
      <c r="A1261">
        <f t="shared" si="184"/>
        <v>1260</v>
      </c>
      <c r="B1261">
        <f t="shared" si="179"/>
        <v>8.7318932447276261</v>
      </c>
      <c r="C1261">
        <f>Specification!$G$32</f>
        <v>219.92450400000001</v>
      </c>
      <c r="D1261">
        <f>0.5*Specification!$K$4*Track!B1261^2*Specification!$K$3*Specification!$K$2</f>
        <v>39.492106770519641</v>
      </c>
      <c r="E1261">
        <v>0</v>
      </c>
      <c r="F1261">
        <f>Specification!$C$23*9.81*SIN((E1261*PI()/180))</f>
        <v>0</v>
      </c>
      <c r="G1261" s="2">
        <f>IF(J1261=1,VLOOKUP(K1261,RPM!$E$2:$H$62,3,FALSE)-F1261-E1261-D1261,IF(J1261=2,VLOOKUP(K1261,RPM!$H$2:$K$62,3,FALSE)-F1261-E1261-D1261,IF(J1261=3,VLOOKUP(K1261,RPM!$K$2:$N$62,3,FALSE)-F1261-E1261-D1261)))</f>
        <v>849.76410158805106</v>
      </c>
      <c r="H1261" s="2">
        <f>IF(J1261=1,Specification!$I$14,IF(J1261=2,Specification!$I$15,IF(J1261=3,Specification!$I$16)))</f>
        <v>580.58318951778165</v>
      </c>
      <c r="I1261">
        <f>G1261/H1261</f>
        <v>1.4636388323503555</v>
      </c>
      <c r="J1261">
        <v>2</v>
      </c>
      <c r="K1261">
        <f>IF(J1261=1,VLOOKUP(B1261,RPM!$F$2:$H$62,3,TRUE),IF(J1261=2,VLOOKUP(B1261,RPM!$I$2:$K$62,3,TRUE),IF(J1261=3,VLOOKUP(B1261,RPM!$L$2:$N$62,3,TRUE))))</f>
        <v>3900</v>
      </c>
      <c r="L1261">
        <f t="shared" si="180"/>
        <v>119.11569405857831</v>
      </c>
      <c r="M1261">
        <f t="shared" si="181"/>
        <v>0</v>
      </c>
      <c r="N1261">
        <f>VLOOKUP(K1261,RPM!$A$2:$D$62,4,FALSE)</f>
        <v>18.822589743589745</v>
      </c>
      <c r="O1261">
        <f>VLOOKUP(K1261,RPM!$A$2:$D$62,3,FALSE)</f>
        <v>10.3</v>
      </c>
      <c r="P1261">
        <f t="shared" si="182"/>
        <v>14.036005171794873</v>
      </c>
      <c r="Q1261" cm="1">
        <f t="array" ref="Q1261">_xlfn.XLOOKUP(O1261,BSFC!$A$2:$A$24,_xlfn.XLOOKUP(K1261,BSFC!$B$2:$O$2,BSFC!$B$2:$O$24,,-1),,-1)</f>
        <v>360</v>
      </c>
      <c r="R1261">
        <f t="shared" si="183"/>
        <v>1.4036005171794874</v>
      </c>
      <c r="S1261">
        <f t="shared" si="185"/>
        <v>4.4230611837830949E-4</v>
      </c>
      <c r="T1261">
        <f t="shared" si="186"/>
        <v>0.15923020261619142</v>
      </c>
      <c r="U1261">
        <f t="shared" si="187"/>
        <v>167.88349501599561</v>
      </c>
    </row>
    <row r="1262" spans="1:21">
      <c r="A1262">
        <f t="shared" si="184"/>
        <v>1261</v>
      </c>
      <c r="B1262">
        <f t="shared" si="179"/>
        <v>8.8979344401956943</v>
      </c>
      <c r="C1262">
        <f>Specification!$G$32</f>
        <v>219.92450400000001</v>
      </c>
      <c r="D1262">
        <f>0.5*Specification!$K$4*Track!B1262^2*Specification!$K$3*Specification!$K$2</f>
        <v>41.008309893035431</v>
      </c>
      <c r="E1262">
        <v>0</v>
      </c>
      <c r="F1262">
        <f>Specification!$C$23*9.81*SIN((E1262*PI()/180))</f>
        <v>0</v>
      </c>
      <c r="G1262" s="2">
        <f>IF(J1262=1,VLOOKUP(K1262,RPM!$E$2:$H$62,3,FALSE)-F1262-E1262-D1262,IF(J1262=2,VLOOKUP(K1262,RPM!$H$2:$K$62,3,FALSE)-F1262-E1262-D1262,IF(J1262=3,VLOOKUP(K1262,RPM!$K$2:$N$62,3,FALSE)-F1262-E1262-D1262)))</f>
        <v>842.85192632743701</v>
      </c>
      <c r="H1262" s="2">
        <f>IF(J1262=1,Specification!$I$14,IF(J1262=2,Specification!$I$15,IF(J1262=3,Specification!$I$16)))</f>
        <v>580.58318951778165</v>
      </c>
      <c r="I1262">
        <f t="shared" ref="I1262:I1295" si="188">G1262/H1262</f>
        <v>1.4517332598408326</v>
      </c>
      <c r="J1262">
        <v>2</v>
      </c>
      <c r="K1262">
        <f>IF(J1262=1,VLOOKUP(B1262,RPM!$F$2:$H$62,3,TRUE),IF(J1262=2,VLOOKUP(B1262,RPM!$I$2:$K$62,3,TRUE),IF(J1262=3,VLOOKUP(B1262,RPM!$L$2:$N$62,3,TRUE))))</f>
        <v>4000</v>
      </c>
      <c r="L1262">
        <f t="shared" ref="L1262:L1325" si="189">IF(I1262=0,ABS(1/B1262)+L1261,ABS((B1263-B1262)/I1262)+L1261)</f>
        <v>119.22706780228991</v>
      </c>
      <c r="M1262">
        <f t="shared" ref="M1262:M1325" si="190">TAN(E1262*PI()/180)+M1261</f>
        <v>0</v>
      </c>
      <c r="N1262">
        <f>VLOOKUP(K1262,RPM!$A$2:$D$62,4,FALSE)</f>
        <v>18.708375</v>
      </c>
      <c r="O1262">
        <f>VLOOKUP(K1262,RPM!$A$2:$D$62,3,FALSE)</f>
        <v>10.5</v>
      </c>
      <c r="P1262">
        <f t="shared" si="182"/>
        <v>13.950835237500002</v>
      </c>
      <c r="Q1262" cm="1">
        <f t="array" ref="Q1262">_xlfn.XLOOKUP(O1262,BSFC!$A$2:$A$24,_xlfn.XLOOKUP(K1262,BSFC!$B$2:$O$2,BSFC!$B$2:$O$24,,-1),,-1)</f>
        <v>360</v>
      </c>
      <c r="R1262">
        <f t="shared" si="183"/>
        <v>1.3950835237500001</v>
      </c>
      <c r="S1262">
        <f t="shared" si="185"/>
        <v>4.3159909675111809E-4</v>
      </c>
      <c r="T1262">
        <f t="shared" si="186"/>
        <v>0.15537567483040252</v>
      </c>
      <c r="U1262">
        <f t="shared" si="187"/>
        <v>168.038870690826</v>
      </c>
    </row>
    <row r="1263" spans="1:21">
      <c r="A1263">
        <f t="shared" si="184"/>
        <v>1262</v>
      </c>
      <c r="B1263">
        <f t="shared" si="179"/>
        <v>9.0596194082148038</v>
      </c>
      <c r="C1263">
        <f>Specification!$G$32</f>
        <v>219.92450400000001</v>
      </c>
      <c r="D1263">
        <f>0.5*Specification!$K$4*Track!B1263^2*Specification!$K$3*Specification!$K$2</f>
        <v>42.512179873101545</v>
      </c>
      <c r="E1263">
        <v>0</v>
      </c>
      <c r="F1263">
        <f>Specification!$C$23*9.81*SIN((E1263*PI()/180))</f>
        <v>0</v>
      </c>
      <c r="G1263" s="2">
        <f>IF(J1263=1,VLOOKUP(K1263,RPM!$E$2:$H$62,3,FALSE)-F1263-E1263-D1263,IF(J1263=2,VLOOKUP(K1263,RPM!$H$2:$K$62,3,FALSE)-F1263-E1263-D1263,IF(J1263=3,VLOOKUP(K1263,RPM!$K$2:$N$62,3,FALSE)-F1263-E1263-D1263)))</f>
        <v>841.34805634737086</v>
      </c>
      <c r="H1263" s="2">
        <f>IF(J1263=1,Specification!$I$14,IF(J1263=2,Specification!$I$15,IF(J1263=3,Specification!$I$16)))</f>
        <v>580.58318951778165</v>
      </c>
      <c r="I1263">
        <f t="shared" si="188"/>
        <v>1.4491429850839708</v>
      </c>
      <c r="J1263">
        <v>2</v>
      </c>
      <c r="K1263">
        <f>IF(J1263=1,VLOOKUP(B1263,RPM!$F$2:$H$62,3,TRUE),IF(J1263=2,VLOOKUP(B1263,RPM!$I$2:$K$62,3,TRUE),IF(J1263=3,VLOOKUP(B1263,RPM!$L$2:$N$62,3,TRUE))))</f>
        <v>4000</v>
      </c>
      <c r="L1263">
        <f t="shared" si="189"/>
        <v>119.3364901173733</v>
      </c>
      <c r="M1263">
        <f t="shared" si="190"/>
        <v>0</v>
      </c>
      <c r="N1263">
        <f>VLOOKUP(K1263,RPM!$A$2:$D$62,4,FALSE)</f>
        <v>18.708375</v>
      </c>
      <c r="O1263">
        <f>VLOOKUP(K1263,RPM!$A$2:$D$62,3,FALSE)</f>
        <v>10.5</v>
      </c>
      <c r="P1263">
        <f t="shared" si="182"/>
        <v>13.950835237500002</v>
      </c>
      <c r="Q1263" cm="1">
        <f t="array" ref="Q1263">_xlfn.XLOOKUP(O1263,BSFC!$A$2:$A$24,_xlfn.XLOOKUP(K1263,BSFC!$B$2:$O$2,BSFC!$B$2:$O$24,,-1),,-1)</f>
        <v>360</v>
      </c>
      <c r="R1263">
        <f t="shared" si="183"/>
        <v>1.3950835237500001</v>
      </c>
      <c r="S1263">
        <f t="shared" si="185"/>
        <v>4.2403685806506158E-4</v>
      </c>
      <c r="T1263">
        <f t="shared" si="186"/>
        <v>0.15265326890342218</v>
      </c>
      <c r="U1263">
        <f t="shared" si="187"/>
        <v>168.19152395972944</v>
      </c>
    </row>
    <row r="1264" spans="1:21">
      <c r="A1264">
        <f t="shared" si="184"/>
        <v>1263</v>
      </c>
      <c r="B1264">
        <f t="shared" si="179"/>
        <v>9.2181879885295412</v>
      </c>
      <c r="C1264">
        <f>Specification!$G$32</f>
        <v>219.92450400000001</v>
      </c>
      <c r="D1264">
        <f>0.5*Specification!$K$4*Track!B1264^2*Specification!$K$3*Specification!$K$2</f>
        <v>44.013366552760679</v>
      </c>
      <c r="E1264">
        <v>0</v>
      </c>
      <c r="F1264">
        <f>Specification!$C$23*9.81*SIN((E1264*PI()/180))</f>
        <v>0</v>
      </c>
      <c r="G1264" s="2">
        <f>IF(J1264=1,VLOOKUP(K1264,RPM!$E$2:$H$62,3,FALSE)-F1264-E1264-D1264,IF(J1264=2,VLOOKUP(K1264,RPM!$H$2:$K$62,3,FALSE)-F1264-E1264-D1264,IF(J1264=3,VLOOKUP(K1264,RPM!$K$2:$N$62,3,FALSE)-F1264-E1264-D1264)))</f>
        <v>842.92652205872389</v>
      </c>
      <c r="H1264" s="2">
        <f>IF(J1264=1,Specification!$I$14,IF(J1264=2,Specification!$I$15,IF(J1264=3,Specification!$I$16)))</f>
        <v>580.58318951778165</v>
      </c>
      <c r="I1264">
        <f t="shared" si="188"/>
        <v>1.4518617439799424</v>
      </c>
      <c r="J1264">
        <v>2</v>
      </c>
      <c r="K1264">
        <f>IF(J1264=1,VLOOKUP(B1264,RPM!$F$2:$H$62,3,TRUE),IF(J1264=2,VLOOKUP(B1264,RPM!$I$2:$K$62,3,TRUE),IF(J1264=3,VLOOKUP(B1264,RPM!$L$2:$N$62,3,TRUE))))</f>
        <v>4100</v>
      </c>
      <c r="L1264">
        <f t="shared" si="189"/>
        <v>119.44406006943595</v>
      </c>
      <c r="M1264">
        <f t="shared" si="190"/>
        <v>0</v>
      </c>
      <c r="N1264">
        <f>VLOOKUP(K1264,RPM!$A$2:$D$62,4,FALSE)</f>
        <v>18.773560975609758</v>
      </c>
      <c r="O1264">
        <f>VLOOKUP(K1264,RPM!$A$2:$D$62,3,FALSE)</f>
        <v>10.8</v>
      </c>
      <c r="P1264">
        <f t="shared" si="182"/>
        <v>13.999444419512198</v>
      </c>
      <c r="Q1264" cm="1">
        <f t="array" ref="Q1264">_xlfn.XLOOKUP(O1264,BSFC!$A$2:$A$24,_xlfn.XLOOKUP(K1264,BSFC!$B$2:$O$2,BSFC!$B$2:$O$24,,-1),,-1)</f>
        <v>360</v>
      </c>
      <c r="R1264">
        <f t="shared" si="183"/>
        <v>1.3999444419512199</v>
      </c>
      <c r="S1264">
        <f t="shared" si="185"/>
        <v>4.183109903085058E-4</v>
      </c>
      <c r="T1264">
        <f t="shared" si="186"/>
        <v>0.15059195651106208</v>
      </c>
      <c r="U1264">
        <f t="shared" si="187"/>
        <v>168.34211591624049</v>
      </c>
    </row>
    <row r="1265" spans="1:21">
      <c r="A1265">
        <f t="shared" si="184"/>
        <v>1264</v>
      </c>
      <c r="B1265">
        <f t="shared" ref="B1265:B1328" si="191">IF(SQRT(B1264^2+2*I1264)&gt;13.4112,13.4112,SQRT(B1264^2+2*I1264))</f>
        <v>9.3743646867310524</v>
      </c>
      <c r="C1265">
        <f>Specification!$G$32</f>
        <v>219.92450400000001</v>
      </c>
      <c r="D1265">
        <f>0.5*Specification!$K$4*Track!B1265^2*Specification!$K$3*Specification!$K$2</f>
        <v>45.517369631271968</v>
      </c>
      <c r="E1265">
        <v>0</v>
      </c>
      <c r="F1265">
        <f>Specification!$C$23*9.81*SIN((E1265*PI()/180))</f>
        <v>0</v>
      </c>
      <c r="G1265" s="2">
        <f>IF(J1265=1,VLOOKUP(K1265,RPM!$E$2:$H$62,3,FALSE)-F1265-E1265-D1265,IF(J1265=2,VLOOKUP(K1265,RPM!$H$2:$K$62,3,FALSE)-F1265-E1265-D1265,IF(J1265=3,VLOOKUP(K1265,RPM!$K$2:$N$62,3,FALSE)-F1265-E1265-D1265)))</f>
        <v>844.35552125736706</v>
      </c>
      <c r="H1265" s="2">
        <f>IF(J1265=1,Specification!$I$14,IF(J1265=2,Specification!$I$15,IF(J1265=3,Specification!$I$16)))</f>
        <v>580.58318951778165</v>
      </c>
      <c r="I1265">
        <f t="shared" si="188"/>
        <v>1.4543230608496749</v>
      </c>
      <c r="J1265">
        <v>2</v>
      </c>
      <c r="K1265">
        <f>IF(J1265=1,VLOOKUP(B1265,RPM!$F$2:$H$62,3,TRUE),IF(J1265=2,VLOOKUP(B1265,RPM!$I$2:$K$62,3,TRUE),IF(J1265=3,VLOOKUP(B1265,RPM!$L$2:$N$62,3,TRUE))))</f>
        <v>4200</v>
      </c>
      <c r="L1265">
        <f t="shared" si="189"/>
        <v>119.54986559320236</v>
      </c>
      <c r="M1265">
        <f t="shared" si="190"/>
        <v>0</v>
      </c>
      <c r="N1265">
        <f>VLOOKUP(K1265,RPM!$A$2:$D$62,4,FALSE)</f>
        <v>18.835642857142858</v>
      </c>
      <c r="O1265">
        <f>VLOOKUP(K1265,RPM!$A$2:$D$62,3,FALSE)</f>
        <v>11.1</v>
      </c>
      <c r="P1265">
        <f t="shared" si="182"/>
        <v>14.045738878571429</v>
      </c>
      <c r="Q1265" cm="1">
        <f t="array" ref="Q1265">_xlfn.XLOOKUP(O1265,BSFC!$A$2:$A$24,_xlfn.XLOOKUP(K1265,BSFC!$B$2:$O$2,BSFC!$B$2:$O$24,,-1),,-1)</f>
        <v>340</v>
      </c>
      <c r="R1265">
        <f t="shared" si="183"/>
        <v>1.3265420051984127</v>
      </c>
      <c r="S1265">
        <f t="shared" si="185"/>
        <v>4.1281021075928546E-4</v>
      </c>
      <c r="T1265">
        <f t="shared" si="186"/>
        <v>0.14035547165815707</v>
      </c>
      <c r="U1265">
        <f t="shared" si="187"/>
        <v>168.48247138789864</v>
      </c>
    </row>
    <row r="1266" spans="1:21">
      <c r="A1266">
        <f t="shared" si="184"/>
        <v>1265</v>
      </c>
      <c r="B1266">
        <f t="shared" si="191"/>
        <v>9.5282400999098211</v>
      </c>
      <c r="C1266">
        <f>Specification!$G$32</f>
        <v>219.92450400000001</v>
      </c>
      <c r="D1266">
        <f>0.5*Specification!$K$4*Track!B1266^2*Specification!$K$3*Specification!$K$2</f>
        <v>47.023922420983112</v>
      </c>
      <c r="E1266">
        <v>0</v>
      </c>
      <c r="F1266">
        <f>Specification!$C$23*9.81*SIN((E1266*PI()/180))</f>
        <v>0</v>
      </c>
      <c r="G1266" s="2">
        <f>IF(J1266=1,VLOOKUP(K1266,RPM!$E$2:$H$62,3,FALSE)-F1266-E1266-D1266,IF(J1266=2,VLOOKUP(K1266,RPM!$H$2:$K$62,3,FALSE)-F1266-E1266-D1266,IF(J1266=3,VLOOKUP(K1266,RPM!$K$2:$N$62,3,FALSE)-F1266-E1266-D1266)))</f>
        <v>842.84896846765594</v>
      </c>
      <c r="H1266" s="2">
        <f>IF(J1266=1,Specification!$I$14,IF(J1266=2,Specification!$I$15,IF(J1266=3,Specification!$I$16)))</f>
        <v>580.58318951778165</v>
      </c>
      <c r="I1266">
        <f t="shared" si="188"/>
        <v>1.4517281652052412</v>
      </c>
      <c r="J1266">
        <v>2</v>
      </c>
      <c r="K1266">
        <f>IF(J1266=1,VLOOKUP(B1266,RPM!$F$2:$H$62,3,TRUE),IF(J1266=2,VLOOKUP(B1266,RPM!$I$2:$K$62,3,TRUE),IF(J1266=3,VLOOKUP(B1266,RPM!$L$2:$N$62,3,TRUE))))</f>
        <v>4200</v>
      </c>
      <c r="L1266">
        <f t="shared" si="189"/>
        <v>119.65399081737651</v>
      </c>
      <c r="M1266">
        <f t="shared" si="190"/>
        <v>0</v>
      </c>
      <c r="N1266">
        <f>VLOOKUP(K1266,RPM!$A$2:$D$62,4,FALSE)</f>
        <v>18.835642857142858</v>
      </c>
      <c r="O1266">
        <f>VLOOKUP(K1266,RPM!$A$2:$D$62,3,FALSE)</f>
        <v>11.1</v>
      </c>
      <c r="P1266">
        <f t="shared" si="182"/>
        <v>14.045738878571429</v>
      </c>
      <c r="Q1266" cm="1">
        <f t="array" ref="Q1266">_xlfn.XLOOKUP(O1266,BSFC!$A$2:$A$24,_xlfn.XLOOKUP(K1266,BSFC!$B$2:$O$2,BSFC!$B$2:$O$24,,-1),,-1)</f>
        <v>340</v>
      </c>
      <c r="R1266">
        <f t="shared" si="183"/>
        <v>1.3265420051984127</v>
      </c>
      <c r="S1266">
        <f t="shared" si="185"/>
        <v>4.0625436372858023E-4</v>
      </c>
      <c r="T1266">
        <f t="shared" si="186"/>
        <v>0.13812648366771729</v>
      </c>
      <c r="U1266">
        <f t="shared" si="187"/>
        <v>168.62059787156636</v>
      </c>
    </row>
    <row r="1267" spans="1:21">
      <c r="A1267">
        <f t="shared" si="184"/>
        <v>1266</v>
      </c>
      <c r="B1267">
        <f t="shared" si="191"/>
        <v>9.6794016205517579</v>
      </c>
      <c r="C1267">
        <f>Specification!$G$32</f>
        <v>219.92450400000001</v>
      </c>
      <c r="D1267">
        <f>0.5*Specification!$K$4*Track!B1267^2*Specification!$K$3*Specification!$K$2</f>
        <v>48.527787123447787</v>
      </c>
      <c r="E1267">
        <v>0</v>
      </c>
      <c r="F1267">
        <f>Specification!$C$23*9.81*SIN((E1267*PI()/180))</f>
        <v>0</v>
      </c>
      <c r="G1267" s="2">
        <f>IF(J1267=1,VLOOKUP(K1267,RPM!$E$2:$H$62,3,FALSE)-F1267-E1267-D1267,IF(J1267=2,VLOOKUP(K1267,RPM!$H$2:$K$62,3,FALSE)-F1267-E1267-D1267,IF(J1267=3,VLOOKUP(K1267,RPM!$K$2:$N$62,3,FALSE)-F1267-E1267-D1267)))</f>
        <v>844.14168733178019</v>
      </c>
      <c r="H1267" s="2">
        <f>IF(J1267=1,Specification!$I$14,IF(J1267=2,Specification!$I$15,IF(J1267=3,Specification!$I$16)))</f>
        <v>580.58318951778165</v>
      </c>
      <c r="I1267">
        <f t="shared" si="188"/>
        <v>1.4539547520018687</v>
      </c>
      <c r="J1267">
        <v>2</v>
      </c>
      <c r="K1267">
        <f>IF(J1267=1,VLOOKUP(B1267,RPM!$F$2:$H$62,3,TRUE),IF(J1267=2,VLOOKUP(B1267,RPM!$I$2:$K$62,3,TRUE),IF(J1267=3,VLOOKUP(B1267,RPM!$L$2:$N$62,3,TRUE))))</f>
        <v>4300</v>
      </c>
      <c r="L1267">
        <f t="shared" si="189"/>
        <v>119.75651356031874</v>
      </c>
      <c r="M1267">
        <f t="shared" si="190"/>
        <v>0</v>
      </c>
      <c r="N1267">
        <f>VLOOKUP(K1267,RPM!$A$2:$D$62,4,FALSE)</f>
        <v>18.894837209302327</v>
      </c>
      <c r="O1267">
        <f>VLOOKUP(K1267,RPM!$A$2:$D$62,3,FALSE)</f>
        <v>11.4</v>
      </c>
      <c r="P1267">
        <f t="shared" si="182"/>
        <v>14.089880106976747</v>
      </c>
      <c r="Q1267" cm="1">
        <f t="array" ref="Q1267">_xlfn.XLOOKUP(O1267,BSFC!$A$2:$A$24,_xlfn.XLOOKUP(K1267,BSFC!$B$2:$O$2,BSFC!$B$2:$O$24,,-1),,-1)</f>
        <v>340</v>
      </c>
      <c r="R1267">
        <f t="shared" si="183"/>
        <v>1.3307108989922483</v>
      </c>
      <c r="S1267">
        <f t="shared" si="185"/>
        <v>4.0125921008177197E-4</v>
      </c>
      <c r="T1267">
        <f t="shared" si="186"/>
        <v>0.13642813142780247</v>
      </c>
      <c r="U1267">
        <f t="shared" si="187"/>
        <v>168.75702600299417</v>
      </c>
    </row>
    <row r="1268" spans="1:21">
      <c r="A1268">
        <f t="shared" si="184"/>
        <v>1267</v>
      </c>
      <c r="B1268">
        <f t="shared" si="191"/>
        <v>9.8284650498408812</v>
      </c>
      <c r="C1268">
        <f>Specification!$G$32</f>
        <v>219.92450400000001</v>
      </c>
      <c r="D1268">
        <f>0.5*Specification!$K$4*Track!B1268^2*Specification!$K$3*Specification!$K$2</f>
        <v>50.033958377077255</v>
      </c>
      <c r="E1268">
        <v>0</v>
      </c>
      <c r="F1268">
        <f>Specification!$C$23*9.81*SIN((E1268*PI()/180))</f>
        <v>0</v>
      </c>
      <c r="G1268" s="2">
        <f>IF(J1268=1,VLOOKUP(K1268,RPM!$E$2:$H$62,3,FALSE)-F1268-E1268-D1268,IF(J1268=2,VLOOKUP(K1268,RPM!$H$2:$K$62,3,FALSE)-F1268-E1268-D1268,IF(J1268=3,VLOOKUP(K1268,RPM!$K$2:$N$62,3,FALSE)-F1268-E1268-D1268)))</f>
        <v>845.30498220989466</v>
      </c>
      <c r="H1268" s="2">
        <f>IF(J1268=1,Specification!$I$14,IF(J1268=2,Specification!$I$15,IF(J1268=3,Specification!$I$16)))</f>
        <v>580.58318951778165</v>
      </c>
      <c r="I1268">
        <f t="shared" si="188"/>
        <v>1.4559584181415666</v>
      </c>
      <c r="J1268">
        <v>2</v>
      </c>
      <c r="K1268">
        <f>IF(J1268=1,VLOOKUP(B1268,RPM!$F$2:$H$62,3,TRUE),IF(J1268=2,VLOOKUP(B1268,RPM!$I$2:$K$62,3,TRUE),IF(J1268=3,VLOOKUP(B1268,RPM!$L$2:$N$62,3,TRUE))))</f>
        <v>4400</v>
      </c>
      <c r="L1268">
        <f t="shared" si="189"/>
        <v>119.85750342690692</v>
      </c>
      <c r="M1268">
        <f t="shared" si="190"/>
        <v>0</v>
      </c>
      <c r="N1268">
        <f>VLOOKUP(K1268,RPM!$A$2:$D$62,4,FALSE)</f>
        <v>18.951340909090909</v>
      </c>
      <c r="O1268">
        <f>VLOOKUP(K1268,RPM!$A$2:$D$62,3,FALSE)</f>
        <v>11.7</v>
      </c>
      <c r="P1268">
        <f t="shared" si="182"/>
        <v>14.132014915909092</v>
      </c>
      <c r="Q1268" cm="1">
        <f t="array" ref="Q1268">_xlfn.XLOOKUP(O1268,BSFC!$A$2:$A$24,_xlfn.XLOOKUP(K1268,BSFC!$B$2:$O$2,BSFC!$B$2:$O$24,,-1),,-1)</f>
        <v>340</v>
      </c>
      <c r="R1268">
        <f t="shared" si="183"/>
        <v>1.3346902976136366</v>
      </c>
      <c r="S1268">
        <f t="shared" si="185"/>
        <v>3.9644175027217168E-4</v>
      </c>
      <c r="T1268">
        <f t="shared" si="186"/>
        <v>0.13479019509253837</v>
      </c>
      <c r="U1268">
        <f t="shared" si="187"/>
        <v>168.8918161980867</v>
      </c>
    </row>
    <row r="1269" spans="1:21">
      <c r="A1269">
        <f t="shared" si="184"/>
        <v>1268</v>
      </c>
      <c r="B1269">
        <f t="shared" si="191"/>
        <v>9.9755020962469274</v>
      </c>
      <c r="C1269">
        <f>Specification!$G$32</f>
        <v>219.92450400000001</v>
      </c>
      <c r="D1269">
        <f>0.5*Specification!$K$4*Track!B1269^2*Specification!$K$3*Specification!$K$2</f>
        <v>51.542205255369275</v>
      </c>
      <c r="E1269">
        <v>0</v>
      </c>
      <c r="F1269">
        <f>Specification!$C$23*9.81*SIN((E1269*PI()/180))</f>
        <v>0</v>
      </c>
      <c r="G1269" s="2">
        <f>IF(J1269=1,VLOOKUP(K1269,RPM!$E$2:$H$62,3,FALSE)-F1269-E1269-D1269,IF(J1269=2,VLOOKUP(K1269,RPM!$H$2:$K$62,3,FALSE)-F1269-E1269-D1269,IF(J1269=3,VLOOKUP(K1269,RPM!$K$2:$N$62,3,FALSE)-F1269-E1269-D1269)))</f>
        <v>846.34755852415844</v>
      </c>
      <c r="H1269" s="2">
        <f>IF(J1269=1,Specification!$I$14,IF(J1269=2,Specification!$I$15,IF(J1269=3,Specification!$I$16)))</f>
        <v>580.58318951778165</v>
      </c>
      <c r="I1269">
        <f t="shared" si="188"/>
        <v>1.4577541578961566</v>
      </c>
      <c r="J1269">
        <v>2</v>
      </c>
      <c r="K1269">
        <f>IF(J1269=1,VLOOKUP(B1269,RPM!$F$2:$H$62,3,TRUE),IF(J1269=2,VLOOKUP(B1269,RPM!$I$2:$K$62,3,TRUE),IF(J1269=3,VLOOKUP(B1269,RPM!$L$2:$N$62,3,TRUE))))</f>
        <v>4500</v>
      </c>
      <c r="L1269">
        <f t="shared" si="189"/>
        <v>119.95702531067839</v>
      </c>
      <c r="M1269">
        <f t="shared" si="190"/>
        <v>0</v>
      </c>
      <c r="N1269">
        <f>VLOOKUP(K1269,RPM!$A$2:$D$62,4,FALSE)</f>
        <v>19.005333333333333</v>
      </c>
      <c r="O1269">
        <f>VLOOKUP(K1269,RPM!$A$2:$D$62,3,FALSE)</f>
        <v>12</v>
      </c>
      <c r="P1269">
        <f t="shared" si="182"/>
        <v>14.172277066666666</v>
      </c>
      <c r="Q1269" cm="1">
        <f t="array" ref="Q1269">_xlfn.XLOOKUP(O1269,BSFC!$A$2:$A$24,_xlfn.XLOOKUP(K1269,BSFC!$B$2:$O$2,BSFC!$B$2:$O$24,,-1),,-1)</f>
        <v>305</v>
      </c>
      <c r="R1269">
        <f t="shared" si="183"/>
        <v>1.200706807037037</v>
      </c>
      <c r="S1269">
        <f t="shared" si="185"/>
        <v>3.9179214194608707E-4</v>
      </c>
      <c r="T1269">
        <f t="shared" si="186"/>
        <v>0.11949660329355656</v>
      </c>
      <c r="U1269">
        <f t="shared" si="187"/>
        <v>169.01131280138026</v>
      </c>
    </row>
    <row r="1270" spans="1:21">
      <c r="A1270">
        <f t="shared" si="184"/>
        <v>1269</v>
      </c>
      <c r="B1270">
        <f t="shared" si="191"/>
        <v>10.120580536116451</v>
      </c>
      <c r="C1270">
        <f>Specification!$G$32</f>
        <v>219.92450400000001</v>
      </c>
      <c r="D1270">
        <f>0.5*Specification!$K$4*Track!B1270^2*Specification!$K$3*Specification!$K$2</f>
        <v>53.052312364589135</v>
      </c>
      <c r="E1270">
        <v>0</v>
      </c>
      <c r="F1270">
        <f>Specification!$C$23*9.81*SIN((E1270*PI()/180))</f>
        <v>0</v>
      </c>
      <c r="G1270" s="2">
        <f>IF(J1270=1,VLOOKUP(K1270,RPM!$E$2:$H$62,3,FALSE)-F1270-E1270-D1270,IF(J1270=2,VLOOKUP(K1270,RPM!$H$2:$K$62,3,FALSE)-F1270-E1270-D1270,IF(J1270=3,VLOOKUP(K1270,RPM!$K$2:$N$62,3,FALSE)-F1270-E1270-D1270)))</f>
        <v>844.83745141493853</v>
      </c>
      <c r="H1270" s="2">
        <f>IF(J1270=1,Specification!$I$14,IF(J1270=2,Specification!$I$15,IF(J1270=3,Specification!$I$16)))</f>
        <v>580.58318951778165</v>
      </c>
      <c r="I1270">
        <f t="shared" si="188"/>
        <v>1.455153140270286</v>
      </c>
      <c r="J1270">
        <v>2</v>
      </c>
      <c r="K1270">
        <f>IF(J1270=1,VLOOKUP(B1270,RPM!$F$2:$H$62,3,TRUE),IF(J1270=2,VLOOKUP(B1270,RPM!$I$2:$K$62,3,TRUE),IF(J1270=3,VLOOKUP(B1270,RPM!$L$2:$N$62,3,TRUE))))</f>
        <v>4500</v>
      </c>
      <c r="L1270">
        <f t="shared" si="189"/>
        <v>120.05514179032347</v>
      </c>
      <c r="M1270">
        <f t="shared" si="190"/>
        <v>0</v>
      </c>
      <c r="N1270">
        <f>VLOOKUP(K1270,RPM!$A$2:$D$62,4,FALSE)</f>
        <v>19.005333333333333</v>
      </c>
      <c r="O1270">
        <f>VLOOKUP(K1270,RPM!$A$2:$D$62,3,FALSE)</f>
        <v>12</v>
      </c>
      <c r="P1270">
        <f t="shared" si="182"/>
        <v>14.172277066666666</v>
      </c>
      <c r="Q1270" cm="1">
        <f t="array" ref="Q1270">_xlfn.XLOOKUP(O1270,BSFC!$A$2:$A$24,_xlfn.XLOOKUP(K1270,BSFC!$B$2:$O$2,BSFC!$B$2:$O$24,,-1),,-1)</f>
        <v>305</v>
      </c>
      <c r="R1270">
        <f t="shared" si="183"/>
        <v>1.200706807037037</v>
      </c>
      <c r="S1270">
        <f t="shared" si="185"/>
        <v>3.8625942620447565E-4</v>
      </c>
      <c r="T1270">
        <f t="shared" si="186"/>
        <v>0.11780912499236507</v>
      </c>
      <c r="U1270">
        <f t="shared" si="187"/>
        <v>169.12912192637262</v>
      </c>
    </row>
    <row r="1271" spans="1:21">
      <c r="A1271">
        <f t="shared" si="184"/>
        <v>1270</v>
      </c>
      <c r="B1271">
        <f t="shared" si="191"/>
        <v>10.263355039584264</v>
      </c>
      <c r="C1271">
        <f>Specification!$G$32</f>
        <v>219.92450400000001</v>
      </c>
      <c r="D1271">
        <f>0.5*Specification!$K$4*Track!B1271^2*Specification!$K$3*Specification!$K$2</f>
        <v>54.559725044719734</v>
      </c>
      <c r="E1271">
        <v>0</v>
      </c>
      <c r="F1271">
        <f>Specification!$C$23*9.81*SIN((E1271*PI()/180))</f>
        <v>0</v>
      </c>
      <c r="G1271" s="2">
        <f>IF(J1271=1,VLOOKUP(K1271,RPM!$E$2:$H$62,3,FALSE)-F1271-E1271-D1271,IF(J1271=2,VLOOKUP(K1271,RPM!$H$2:$K$62,3,FALSE)-F1271-E1271-D1271,IF(J1271=3,VLOOKUP(K1271,RPM!$K$2:$N$62,3,FALSE)-F1271-E1271-D1271)))</f>
        <v>853.08971008023752</v>
      </c>
      <c r="H1271" s="2">
        <f>IF(J1271=1,Specification!$I$14,IF(J1271=2,Specification!$I$15,IF(J1271=3,Specification!$I$16)))</f>
        <v>580.58318951778165</v>
      </c>
      <c r="I1271">
        <f t="shared" si="188"/>
        <v>1.4693668805478044</v>
      </c>
      <c r="J1271">
        <v>2</v>
      </c>
      <c r="K1271">
        <f>IF(J1271=1,VLOOKUP(B1271,RPM!$F$2:$H$62,3,TRUE),IF(J1271=2,VLOOKUP(B1271,RPM!$I$2:$K$62,3,TRUE),IF(J1271=3,VLOOKUP(B1271,RPM!$L$2:$N$62,3,TRUE))))</f>
        <v>4600</v>
      </c>
      <c r="L1271">
        <f t="shared" si="189"/>
        <v>120.15190556662409</v>
      </c>
      <c r="M1271">
        <f t="shared" si="190"/>
        <v>0</v>
      </c>
      <c r="N1271">
        <f>VLOOKUP(K1271,RPM!$A$2:$D$62,4,FALSE)</f>
        <v>19.211913043478262</v>
      </c>
      <c r="O1271">
        <f>VLOOKUP(K1271,RPM!$A$2:$D$62,3,FALSE)</f>
        <v>12.4</v>
      </c>
      <c r="P1271">
        <f t="shared" si="182"/>
        <v>14.326323556521741</v>
      </c>
      <c r="Q1271" cm="1">
        <f t="array" ref="Q1271">_xlfn.XLOOKUP(O1271,BSFC!$A$2:$A$24,_xlfn.XLOOKUP(K1271,BSFC!$B$2:$O$2,BSFC!$B$2:$O$24,,-1),,-1)</f>
        <v>305</v>
      </c>
      <c r="R1271">
        <f t="shared" si="183"/>
        <v>1.2137579679830919</v>
      </c>
      <c r="S1271">
        <f t="shared" si="185"/>
        <v>3.8507476884265703E-4</v>
      </c>
      <c r="T1271">
        <f t="shared" si="186"/>
        <v>0.11744780449701039</v>
      </c>
      <c r="U1271">
        <f t="shared" si="187"/>
        <v>169.24656973086962</v>
      </c>
    </row>
    <row r="1272" spans="1:21">
      <c r="A1272">
        <f t="shared" si="184"/>
        <v>1271</v>
      </c>
      <c r="B1272">
        <f t="shared" si="191"/>
        <v>10.405536527717123</v>
      </c>
      <c r="C1272">
        <f>Specification!$G$32</f>
        <v>219.92450400000001</v>
      </c>
      <c r="D1272">
        <f>0.5*Specification!$K$4*Track!B1272^2*Specification!$K$3*Specification!$K$2</f>
        <v>56.081861929288664</v>
      </c>
      <c r="E1272">
        <v>0</v>
      </c>
      <c r="F1272">
        <f>Specification!$C$23*9.81*SIN((E1272*PI()/180))</f>
        <v>0</v>
      </c>
      <c r="G1272" s="2">
        <f>IF(J1272=1,VLOOKUP(K1272,RPM!$E$2:$H$62,3,FALSE)-F1272-E1272-D1272,IF(J1272=2,VLOOKUP(K1272,RPM!$H$2:$K$62,3,FALSE)-F1272-E1272-D1272,IF(J1272=3,VLOOKUP(K1272,RPM!$K$2:$N$62,3,FALSE)-F1272-E1272-D1272)))</f>
        <v>851.5675731956685</v>
      </c>
      <c r="H1272" s="2">
        <f>IF(J1272=1,Specification!$I$14,IF(J1272=2,Specification!$I$15,IF(J1272=3,Specification!$I$16)))</f>
        <v>580.58318951778165</v>
      </c>
      <c r="I1272">
        <f t="shared" si="188"/>
        <v>1.4667451427640541</v>
      </c>
      <c r="J1272">
        <v>2</v>
      </c>
      <c r="K1272">
        <f>IF(J1272=1,VLOOKUP(B1272,RPM!$F$2:$H$62,3,TRUE),IF(J1272=2,VLOOKUP(B1272,RPM!$I$2:$K$62,3,TRUE),IF(J1272=3,VLOOKUP(B1272,RPM!$L$2:$N$62,3,TRUE))))</f>
        <v>4600</v>
      </c>
      <c r="L1272">
        <f t="shared" si="189"/>
        <v>120.24736599748469</v>
      </c>
      <c r="M1272">
        <f t="shared" si="190"/>
        <v>0</v>
      </c>
      <c r="N1272">
        <f>VLOOKUP(K1272,RPM!$A$2:$D$62,4,FALSE)</f>
        <v>19.211913043478262</v>
      </c>
      <c r="O1272">
        <f>VLOOKUP(K1272,RPM!$A$2:$D$62,3,FALSE)</f>
        <v>12.4</v>
      </c>
      <c r="P1272">
        <f t="shared" si="182"/>
        <v>14.326323556521741</v>
      </c>
      <c r="Q1272" cm="1">
        <f t="array" ref="Q1272">_xlfn.XLOOKUP(O1272,BSFC!$A$2:$A$24,_xlfn.XLOOKUP(K1272,BSFC!$B$2:$O$2,BSFC!$B$2:$O$24,,-1),,-1)</f>
        <v>305</v>
      </c>
      <c r="R1272">
        <f t="shared" si="183"/>
        <v>1.2137579679830919</v>
      </c>
      <c r="S1272">
        <f t="shared" si="185"/>
        <v>3.798880609316388E-4</v>
      </c>
      <c r="T1272">
        <f t="shared" si="186"/>
        <v>0.11586585858414983</v>
      </c>
      <c r="U1272">
        <f t="shared" si="187"/>
        <v>169.36243558945378</v>
      </c>
    </row>
    <row r="1273" spans="1:21">
      <c r="A1273">
        <f t="shared" si="184"/>
        <v>1272</v>
      </c>
      <c r="B1273">
        <f t="shared" si="191"/>
        <v>10.545552651008075</v>
      </c>
      <c r="C1273">
        <f>Specification!$G$32</f>
        <v>219.92450400000001</v>
      </c>
      <c r="D1273">
        <f>0.5*Specification!$K$4*Track!B1273^2*Specification!$K$3*Specification!$K$2</f>
        <v>57.601282920478518</v>
      </c>
      <c r="E1273">
        <v>0</v>
      </c>
      <c r="F1273">
        <f>Specification!$C$23*9.81*SIN((E1273*PI()/180))</f>
        <v>0</v>
      </c>
      <c r="G1273" s="2">
        <f>IF(J1273=1,VLOOKUP(K1273,RPM!$E$2:$H$62,3,FALSE)-F1273-E1273-D1273,IF(J1273=2,VLOOKUP(K1273,RPM!$H$2:$K$62,3,FALSE)-F1273-E1273-D1273,IF(J1273=3,VLOOKUP(K1273,RPM!$K$2:$N$62,3,FALSE)-F1273-E1273-D1273)))</f>
        <v>859.39251838627285</v>
      </c>
      <c r="H1273" s="2">
        <f>IF(J1273=1,Specification!$I$14,IF(J1273=2,Specification!$I$15,IF(J1273=3,Specification!$I$16)))</f>
        <v>580.58318951778165</v>
      </c>
      <c r="I1273">
        <f t="shared" si="188"/>
        <v>1.4802228757261531</v>
      </c>
      <c r="J1273">
        <v>2</v>
      </c>
      <c r="K1273">
        <f>IF(J1273=1,VLOOKUP(B1273,RPM!$F$2:$H$62,3,TRUE),IF(J1273=2,VLOOKUP(B1273,RPM!$I$2:$K$62,3,TRUE),IF(J1273=3,VLOOKUP(B1273,RPM!$L$2:$N$62,3,TRUE))))</f>
        <v>4700</v>
      </c>
      <c r="L1273">
        <f t="shared" si="189"/>
        <v>120.34156987748887</v>
      </c>
      <c r="M1273">
        <f t="shared" si="190"/>
        <v>0</v>
      </c>
      <c r="N1273">
        <f>VLOOKUP(K1273,RPM!$A$2:$D$62,4,FALSE)</f>
        <v>19.409702127659575</v>
      </c>
      <c r="O1273">
        <f>VLOOKUP(K1273,RPM!$A$2:$D$62,3,FALSE)</f>
        <v>12.8</v>
      </c>
      <c r="P1273">
        <f t="shared" si="182"/>
        <v>14.473814876595746</v>
      </c>
      <c r="Q1273" cm="1">
        <f t="array" ref="Q1273">_xlfn.XLOOKUP(O1273,BSFC!$A$2:$A$24,_xlfn.XLOOKUP(K1273,BSFC!$B$2:$O$2,BSFC!$B$2:$O$24,,-1),,-1)</f>
        <v>305</v>
      </c>
      <c r="R1273">
        <f t="shared" si="183"/>
        <v>1.2262537603782506</v>
      </c>
      <c r="S1273">
        <f t="shared" si="185"/>
        <v>3.7874708884373285E-4</v>
      </c>
      <c r="T1273">
        <f t="shared" si="186"/>
        <v>0.11551786209733853</v>
      </c>
      <c r="U1273">
        <f t="shared" si="187"/>
        <v>169.47795345155112</v>
      </c>
    </row>
    <row r="1274" spans="1:21">
      <c r="A1274">
        <f t="shared" si="184"/>
        <v>1273</v>
      </c>
      <c r="B1274">
        <f t="shared" si="191"/>
        <v>10.684995389172414</v>
      </c>
      <c r="C1274">
        <f>Specification!$G$32</f>
        <v>219.92450400000001</v>
      </c>
      <c r="D1274">
        <f>0.5*Specification!$K$4*Track!B1274^2*Specification!$K$3*Specification!$K$2</f>
        <v>59.134665676244367</v>
      </c>
      <c r="E1274">
        <v>0</v>
      </c>
      <c r="F1274">
        <f>Specification!$C$23*9.81*SIN((E1274*PI()/180))</f>
        <v>0</v>
      </c>
      <c r="G1274" s="2">
        <f>IF(J1274=1,VLOOKUP(K1274,RPM!$E$2:$H$62,3,FALSE)-F1274-E1274-D1274,IF(J1274=2,VLOOKUP(K1274,RPM!$H$2:$K$62,3,FALSE)-F1274-E1274-D1274,IF(J1274=3,VLOOKUP(K1274,RPM!$K$2:$N$62,3,FALSE)-F1274-E1274-D1274)))</f>
        <v>866.81415322139333</v>
      </c>
      <c r="H1274" s="2">
        <f>IF(J1274=1,Specification!$I$14,IF(J1274=2,Specification!$I$15,IF(J1274=3,Specification!$I$16)))</f>
        <v>580.58318951778165</v>
      </c>
      <c r="I1274">
        <f t="shared" si="188"/>
        <v>1.4930059444906563</v>
      </c>
      <c r="J1274">
        <v>2</v>
      </c>
      <c r="K1274">
        <f>IF(J1274=1,VLOOKUP(B1274,RPM!$F$2:$H$62,3,TRUE),IF(J1274=2,VLOOKUP(B1274,RPM!$I$2:$K$62,3,TRUE),IF(J1274=3,VLOOKUP(B1274,RPM!$L$2:$N$62,3,TRUE))))</f>
        <v>4800</v>
      </c>
      <c r="L1274">
        <f t="shared" si="189"/>
        <v>120.43455499594111</v>
      </c>
      <c r="M1274">
        <f t="shared" si="190"/>
        <v>0</v>
      </c>
      <c r="N1274">
        <f>VLOOKUP(K1274,RPM!$A$2:$D$62,4,FALSE)</f>
        <v>19.599249999999998</v>
      </c>
      <c r="O1274">
        <f>VLOOKUP(K1274,RPM!$A$2:$D$62,3,FALSE)</f>
        <v>13.2</v>
      </c>
      <c r="P1274">
        <f t="shared" si="182"/>
        <v>14.615160724999999</v>
      </c>
      <c r="Q1274" cm="1">
        <f t="array" ref="Q1274">_xlfn.XLOOKUP(O1274,BSFC!$A$2:$A$24,_xlfn.XLOOKUP(K1274,BSFC!$B$2:$O$2,BSFC!$B$2:$O$24,,-1),,-1)</f>
        <v>280</v>
      </c>
      <c r="R1274">
        <f t="shared" si="183"/>
        <v>1.1367347230555553</v>
      </c>
      <c r="S1274">
        <f t="shared" si="185"/>
        <v>3.7749790311465627E-4</v>
      </c>
      <c r="T1274">
        <f t="shared" si="186"/>
        <v>0.10569941287210376</v>
      </c>
      <c r="U1274">
        <f t="shared" si="187"/>
        <v>169.58365286442321</v>
      </c>
    </row>
    <row r="1275" spans="1:21">
      <c r="A1275">
        <f t="shared" si="184"/>
        <v>1274</v>
      </c>
      <c r="B1275">
        <f t="shared" si="191"/>
        <v>10.823822723770796</v>
      </c>
      <c r="C1275">
        <f>Specification!$G$32</f>
        <v>219.92450400000001</v>
      </c>
      <c r="D1275">
        <f>0.5*Specification!$K$4*Track!B1275^2*Specification!$K$3*Specification!$K$2</f>
        <v>60.681290584614878</v>
      </c>
      <c r="E1275">
        <v>0</v>
      </c>
      <c r="F1275">
        <f>Specification!$C$23*9.81*SIN((E1275*PI()/180))</f>
        <v>0</v>
      </c>
      <c r="G1275" s="2">
        <f>IF(J1275=1,VLOOKUP(K1275,RPM!$E$2:$H$62,3,FALSE)-F1275-E1275-D1275,IF(J1275=2,VLOOKUP(K1275,RPM!$H$2:$K$62,3,FALSE)-F1275-E1275-D1275,IF(J1275=3,VLOOKUP(K1275,RPM!$K$2:$N$62,3,FALSE)-F1275-E1275-D1275)))</f>
        <v>865.26752831302281</v>
      </c>
      <c r="H1275" s="2">
        <f>IF(J1275=1,Specification!$I$14,IF(J1275=2,Specification!$I$15,IF(J1275=3,Specification!$I$16)))</f>
        <v>580.58318951778165</v>
      </c>
      <c r="I1275">
        <f t="shared" si="188"/>
        <v>1.4903420283864799</v>
      </c>
      <c r="J1275">
        <v>2</v>
      </c>
      <c r="K1275">
        <f>IF(J1275=1,VLOOKUP(B1275,RPM!$F$2:$H$62,3,TRUE),IF(J1275=2,VLOOKUP(B1275,RPM!$I$2:$K$62,3,TRUE),IF(J1275=3,VLOOKUP(B1275,RPM!$L$2:$N$62,3,TRUE))))</f>
        <v>4800</v>
      </c>
      <c r="L1275">
        <f t="shared" si="189"/>
        <v>120.52636351177223</v>
      </c>
      <c r="M1275">
        <f t="shared" si="190"/>
        <v>0</v>
      </c>
      <c r="N1275">
        <f>VLOOKUP(K1275,RPM!$A$2:$D$62,4,FALSE)</f>
        <v>19.599249999999998</v>
      </c>
      <c r="O1275">
        <f>VLOOKUP(K1275,RPM!$A$2:$D$62,3,FALSE)</f>
        <v>13.2</v>
      </c>
      <c r="P1275">
        <f t="shared" si="182"/>
        <v>14.615160724999999</v>
      </c>
      <c r="Q1275" cm="1">
        <f t="array" ref="Q1275">_xlfn.XLOOKUP(O1275,BSFC!$A$2:$A$24,_xlfn.XLOOKUP(K1275,BSFC!$B$2:$O$2,BSFC!$B$2:$O$24,,-1),,-1)</f>
        <v>280</v>
      </c>
      <c r="R1275">
        <f t="shared" si="183"/>
        <v>1.1367347230555553</v>
      </c>
      <c r="S1275">
        <f t="shared" si="185"/>
        <v>3.7272117077652921E-4</v>
      </c>
      <c r="T1275">
        <f t="shared" si="186"/>
        <v>0.10436192781742817</v>
      </c>
      <c r="U1275">
        <f t="shared" si="187"/>
        <v>169.68801479224064</v>
      </c>
    </row>
    <row r="1276" spans="1:21">
      <c r="A1276">
        <f t="shared" si="184"/>
        <v>1275</v>
      </c>
      <c r="B1276">
        <f t="shared" si="191"/>
        <v>10.960648813477695</v>
      </c>
      <c r="C1276">
        <f>Specification!$G$32</f>
        <v>219.92450400000001</v>
      </c>
      <c r="D1276">
        <f>0.5*Specification!$K$4*Track!B1276^2*Specification!$K$3*Specification!$K$2</f>
        <v>62.225155906517728</v>
      </c>
      <c r="E1276">
        <v>0</v>
      </c>
      <c r="F1276">
        <f>Specification!$C$23*9.81*SIN((E1276*PI()/180))</f>
        <v>0</v>
      </c>
      <c r="G1276" s="2">
        <f>IF(J1276=1,VLOOKUP(K1276,RPM!$E$2:$H$62,3,FALSE)-F1276-E1276-D1276,IF(J1276=2,VLOOKUP(K1276,RPM!$H$2:$K$62,3,FALSE)-F1276-E1276-D1276,IF(J1276=3,VLOOKUP(K1276,RPM!$K$2:$N$62,3,FALSE)-F1276-E1276-D1276)))</f>
        <v>872.31316965992937</v>
      </c>
      <c r="H1276" s="2">
        <f>IF(J1276=1,Specification!$I$14,IF(J1276=2,Specification!$I$15,IF(J1276=3,Specification!$I$16)))</f>
        <v>580.58318951778165</v>
      </c>
      <c r="I1276">
        <f t="shared" si="188"/>
        <v>1.5024774836909274</v>
      </c>
      <c r="J1276">
        <v>2</v>
      </c>
      <c r="K1276">
        <f>IF(J1276=1,VLOOKUP(B1276,RPM!$F$2:$H$62,3,TRUE),IF(J1276=2,VLOOKUP(B1276,RPM!$I$2:$K$62,3,TRUE),IF(J1276=3,VLOOKUP(B1276,RPM!$L$2:$N$62,3,TRUE))))</f>
        <v>4900</v>
      </c>
      <c r="L1276">
        <f t="shared" si="189"/>
        <v>120.61703549446014</v>
      </c>
      <c r="M1276">
        <f t="shared" si="190"/>
        <v>0</v>
      </c>
      <c r="N1276">
        <f>VLOOKUP(K1276,RPM!$A$2:$D$62,4,FALSE)</f>
        <v>19.781061224489797</v>
      </c>
      <c r="O1276">
        <f>VLOOKUP(K1276,RPM!$A$2:$D$62,3,FALSE)</f>
        <v>13.6</v>
      </c>
      <c r="P1276">
        <f t="shared" si="182"/>
        <v>14.750737355102043</v>
      </c>
      <c r="Q1276" cm="1">
        <f t="array" ref="Q1276">_xlfn.XLOOKUP(O1276,BSFC!$A$2:$A$24,_xlfn.XLOOKUP(K1276,BSFC!$B$2:$O$2,BSFC!$B$2:$O$24,,-1),,-1)</f>
        <v>280</v>
      </c>
      <c r="R1276">
        <f t="shared" si="183"/>
        <v>1.1472795720634923</v>
      </c>
      <c r="S1276">
        <f t="shared" si="185"/>
        <v>3.7152183391547084E-4</v>
      </c>
      <c r="T1276">
        <f t="shared" si="186"/>
        <v>0.10402611349633184</v>
      </c>
      <c r="U1276">
        <f t="shared" si="187"/>
        <v>169.79204090573697</v>
      </c>
    </row>
    <row r="1277" spans="1:21">
      <c r="A1277">
        <f t="shared" si="184"/>
        <v>1276</v>
      </c>
      <c r="B1277">
        <f t="shared" si="191"/>
        <v>11.096881425867894</v>
      </c>
      <c r="C1277">
        <f>Specification!$G$32</f>
        <v>219.92450400000001</v>
      </c>
      <c r="D1277">
        <f>0.5*Specification!$K$4*Track!B1277^2*Specification!$K$3*Specification!$K$2</f>
        <v>63.781592509544772</v>
      </c>
      <c r="E1277">
        <v>0</v>
      </c>
      <c r="F1277">
        <f>Specification!$C$23*9.81*SIN((E1277*PI()/180))</f>
        <v>0</v>
      </c>
      <c r="G1277" s="2">
        <f>IF(J1277=1,VLOOKUP(K1277,RPM!$E$2:$H$62,3,FALSE)-F1277-E1277-D1277,IF(J1277=2,VLOOKUP(K1277,RPM!$H$2:$K$62,3,FALSE)-F1277-E1277-D1277,IF(J1277=3,VLOOKUP(K1277,RPM!$K$2:$N$62,3,FALSE)-F1277-E1277-D1277)))</f>
        <v>879.0026594589591</v>
      </c>
      <c r="H1277" s="2">
        <f>IF(J1277=1,Specification!$I$14,IF(J1277=2,Specification!$I$15,IF(J1277=3,Specification!$I$16)))</f>
        <v>580.58318951778165</v>
      </c>
      <c r="I1277">
        <f t="shared" si="188"/>
        <v>1.5139995014134624</v>
      </c>
      <c r="J1277">
        <v>2</v>
      </c>
      <c r="K1277">
        <f>IF(J1277=1,VLOOKUP(B1277,RPM!$F$2:$H$62,3,TRUE),IF(J1277=2,VLOOKUP(B1277,RPM!$I$2:$K$62,3,TRUE),IF(J1277=3,VLOOKUP(B1277,RPM!$L$2:$N$62,3,TRUE))))</f>
        <v>5000</v>
      </c>
      <c r="L1277">
        <f t="shared" si="189"/>
        <v>120.70660363240764</v>
      </c>
      <c r="M1277">
        <f t="shared" si="190"/>
        <v>0</v>
      </c>
      <c r="N1277">
        <f>VLOOKUP(K1277,RPM!$A$2:$D$62,4,FALSE)</f>
        <v>19.9556</v>
      </c>
      <c r="O1277">
        <f>VLOOKUP(K1277,RPM!$A$2:$D$62,3,FALSE)</f>
        <v>14</v>
      </c>
      <c r="P1277">
        <f t="shared" si="182"/>
        <v>14.880890920000001</v>
      </c>
      <c r="Q1277" cm="1">
        <f t="array" ref="Q1277">_xlfn.XLOOKUP(O1277,BSFC!$A$2:$A$24,_xlfn.XLOOKUP(K1277,BSFC!$B$2:$O$2,BSFC!$B$2:$O$24,,-1),,-1)</f>
        <v>305</v>
      </c>
      <c r="R1277">
        <f t="shared" si="183"/>
        <v>1.2607421473888889</v>
      </c>
      <c r="S1277">
        <f t="shared" si="185"/>
        <v>3.7023713630671861E-4</v>
      </c>
      <c r="T1277">
        <f t="shared" si="186"/>
        <v>0.11292232657354917</v>
      </c>
      <c r="U1277">
        <f t="shared" si="187"/>
        <v>169.90496323231051</v>
      </c>
    </row>
    <row r="1278" spans="1:21">
      <c r="A1278">
        <f t="shared" si="184"/>
        <v>1277</v>
      </c>
      <c r="B1278">
        <f t="shared" si="191"/>
        <v>11.232487542062925</v>
      </c>
      <c r="C1278">
        <f>Specification!$G$32</f>
        <v>219.92450400000001</v>
      </c>
      <c r="D1278">
        <f>0.5*Specification!$K$4*Track!B1278^2*Specification!$K$3*Specification!$K$2</f>
        <v>65.349964925466693</v>
      </c>
      <c r="E1278">
        <v>0</v>
      </c>
      <c r="F1278">
        <f>Specification!$C$23*9.81*SIN((E1278*PI()/180))</f>
        <v>0</v>
      </c>
      <c r="G1278" s="2">
        <f>IF(J1278=1,VLOOKUP(K1278,RPM!$E$2:$H$62,3,FALSE)-F1278-E1278-D1278,IF(J1278=2,VLOOKUP(K1278,RPM!$H$2:$K$62,3,FALSE)-F1278-E1278-D1278,IF(J1278=3,VLOOKUP(K1278,RPM!$K$2:$N$62,3,FALSE)-F1278-E1278-D1278)))</f>
        <v>877.43428704303722</v>
      </c>
      <c r="H1278" s="2">
        <f>IF(J1278=1,Specification!$I$14,IF(J1278=2,Specification!$I$15,IF(J1278=3,Specification!$I$16)))</f>
        <v>580.58318951778165</v>
      </c>
      <c r="I1278">
        <f t="shared" si="188"/>
        <v>1.5112981272706378</v>
      </c>
      <c r="J1278">
        <v>2</v>
      </c>
      <c r="K1278">
        <f>IF(J1278=1,VLOOKUP(B1278,RPM!$F$2:$H$62,3,TRUE),IF(J1278=2,VLOOKUP(B1278,RPM!$I$2:$K$62,3,TRUE),IF(J1278=3,VLOOKUP(B1278,RPM!$L$2:$N$62,3,TRUE))))</f>
        <v>5000</v>
      </c>
      <c r="L1278">
        <f t="shared" si="189"/>
        <v>120.79510419725142</v>
      </c>
      <c r="M1278">
        <f t="shared" si="190"/>
        <v>0</v>
      </c>
      <c r="N1278">
        <f>VLOOKUP(K1278,RPM!$A$2:$D$62,4,FALSE)</f>
        <v>19.9556</v>
      </c>
      <c r="O1278">
        <f>VLOOKUP(K1278,RPM!$A$2:$D$62,3,FALSE)</f>
        <v>14</v>
      </c>
      <c r="P1278">
        <f t="shared" si="182"/>
        <v>14.880890920000001</v>
      </c>
      <c r="Q1278" cm="1">
        <f t="array" ref="Q1278">_xlfn.XLOOKUP(O1278,BSFC!$A$2:$A$24,_xlfn.XLOOKUP(K1278,BSFC!$B$2:$O$2,BSFC!$B$2:$O$24,,-1),,-1)</f>
        <v>305</v>
      </c>
      <c r="R1278">
        <f t="shared" si="183"/>
        <v>1.2607421473888889</v>
      </c>
      <c r="S1278">
        <f t="shared" si="185"/>
        <v>3.6582423661076012E-4</v>
      </c>
      <c r="T1278">
        <f t="shared" si="186"/>
        <v>0.11157639216628183</v>
      </c>
      <c r="U1278">
        <f t="shared" si="187"/>
        <v>170.01653962447679</v>
      </c>
    </row>
    <row r="1279" spans="1:21">
      <c r="A1279">
        <f t="shared" si="184"/>
        <v>1278</v>
      </c>
      <c r="B1279">
        <f t="shared" si="191"/>
        <v>11.366238279973727</v>
      </c>
      <c r="C1279">
        <f>Specification!$G$32</f>
        <v>219.92450400000001</v>
      </c>
      <c r="D1279">
        <f>0.5*Specification!$K$4*Track!B1279^2*Specification!$K$3*Specification!$K$2</f>
        <v>66.915538951635696</v>
      </c>
      <c r="E1279">
        <v>0</v>
      </c>
      <c r="F1279">
        <f>Specification!$C$23*9.81*SIN((E1279*PI()/180))</f>
        <v>0</v>
      </c>
      <c r="G1279" s="2">
        <f>IF(J1279=1,VLOOKUP(K1279,RPM!$E$2:$H$62,3,FALSE)-F1279-E1279-D1279,IF(J1279=2,VLOOKUP(K1279,RPM!$H$2:$K$62,3,FALSE)-F1279-E1279-D1279,IF(J1279=3,VLOOKUP(K1279,RPM!$K$2:$N$62,3,FALSE)-F1279-E1279-D1279)))</f>
        <v>896.73144576351024</v>
      </c>
      <c r="H1279" s="2">
        <f>IF(J1279=1,Specification!$I$14,IF(J1279=2,Specification!$I$15,IF(J1279=3,Specification!$I$16)))</f>
        <v>580.58318951778165</v>
      </c>
      <c r="I1279">
        <f t="shared" si="188"/>
        <v>1.5445356702599564</v>
      </c>
      <c r="J1279">
        <v>2</v>
      </c>
      <c r="K1279">
        <f>IF(J1279=1,VLOOKUP(B1279,RPM!$F$2:$H$62,3,TRUE),IF(J1279=2,VLOOKUP(B1279,RPM!$I$2:$K$62,3,TRUE),IF(J1279=3,VLOOKUP(B1279,RPM!$L$2:$N$62,3,TRUE))))</f>
        <v>5100</v>
      </c>
      <c r="L1279">
        <f t="shared" si="189"/>
        <v>120.88256433019787</v>
      </c>
      <c r="M1279">
        <f t="shared" si="190"/>
        <v>0</v>
      </c>
      <c r="N1279">
        <f>VLOOKUP(K1279,RPM!$A$2:$D$62,4,FALSE)</f>
        <v>20.397194509803921</v>
      </c>
      <c r="O1279">
        <f>VLOOKUP(K1279,RPM!$A$2:$D$62,3,FALSE)</f>
        <v>14.596</v>
      </c>
      <c r="P1279">
        <f t="shared" si="182"/>
        <v>15.210187945960785</v>
      </c>
      <c r="Q1279" cm="1">
        <f t="array" ref="Q1279">_xlfn.XLOOKUP(O1279,BSFC!$A$2:$A$24,_xlfn.XLOOKUP(K1279,BSFC!$B$2:$O$2,BSFC!$B$2:$O$24,,-1),,-1)</f>
        <v>305</v>
      </c>
      <c r="R1279">
        <f t="shared" si="183"/>
        <v>1.2886409231994553</v>
      </c>
      <c r="S1279">
        <f t="shared" si="185"/>
        <v>3.6952362774838145E-4</v>
      </c>
      <c r="T1279">
        <f t="shared" si="186"/>
        <v>0.11270470646325634</v>
      </c>
      <c r="U1279">
        <f t="shared" si="187"/>
        <v>170.12924433094005</v>
      </c>
    </row>
    <row r="1280" spans="1:21">
      <c r="A1280">
        <f t="shared" si="184"/>
        <v>1279</v>
      </c>
      <c r="B1280">
        <f t="shared" si="191"/>
        <v>11.501323575035181</v>
      </c>
      <c r="C1280">
        <f>Specification!$G$32</f>
        <v>219.92450400000001</v>
      </c>
      <c r="D1280">
        <f>0.5*Specification!$K$4*Track!B1280^2*Specification!$K$3*Specification!$K$2</f>
        <v>68.515544194954231</v>
      </c>
      <c r="E1280">
        <v>0</v>
      </c>
      <c r="F1280">
        <f>Specification!$C$23*9.81*SIN((E1280*PI()/180))</f>
        <v>0</v>
      </c>
      <c r="G1280" s="2">
        <f>IF(J1280=1,VLOOKUP(K1280,RPM!$E$2:$H$62,3,FALSE)-F1280-E1280-D1280,IF(J1280=2,VLOOKUP(K1280,RPM!$H$2:$K$62,3,FALSE)-F1280-E1280-D1280,IF(J1280=3,VLOOKUP(K1280,RPM!$K$2:$N$62,3,FALSE)-F1280-E1280-D1280)))</f>
        <v>895.13144052019163</v>
      </c>
      <c r="H1280" s="2">
        <f>IF(J1280=1,Specification!$I$14,IF(J1280=2,Specification!$I$15,IF(J1280=3,Specification!$I$16)))</f>
        <v>580.58318951778165</v>
      </c>
      <c r="I1280">
        <f t="shared" si="188"/>
        <v>1.5417798115437447</v>
      </c>
      <c r="J1280">
        <v>2</v>
      </c>
      <c r="K1280">
        <f>IF(J1280=1,VLOOKUP(B1280,RPM!$F$2:$H$62,3,TRUE),IF(J1280=2,VLOOKUP(B1280,RPM!$I$2:$K$62,3,TRUE),IF(J1280=3,VLOOKUP(B1280,RPM!$L$2:$N$62,3,TRUE))))</f>
        <v>5100</v>
      </c>
      <c r="L1280">
        <f t="shared" si="189"/>
        <v>120.96900996840134</v>
      </c>
      <c r="M1280">
        <f t="shared" si="190"/>
        <v>0</v>
      </c>
      <c r="N1280">
        <f>VLOOKUP(K1280,RPM!$A$2:$D$62,4,FALSE)</f>
        <v>20.397194509803921</v>
      </c>
      <c r="O1280">
        <f>VLOOKUP(K1280,RPM!$A$2:$D$62,3,FALSE)</f>
        <v>14.596</v>
      </c>
      <c r="P1280">
        <f t="shared" si="182"/>
        <v>15.210187945960785</v>
      </c>
      <c r="Q1280" cm="1">
        <f t="array" ref="Q1280">_xlfn.XLOOKUP(O1280,BSFC!$A$2:$A$24,_xlfn.XLOOKUP(K1280,BSFC!$B$2:$O$2,BSFC!$B$2:$O$24,,-1),,-1)</f>
        <v>305</v>
      </c>
      <c r="R1280">
        <f t="shared" si="183"/>
        <v>1.2886409231994553</v>
      </c>
      <c r="S1280">
        <f t="shared" si="185"/>
        <v>3.6523733449537023E-4</v>
      </c>
      <c r="T1280">
        <f t="shared" si="186"/>
        <v>0.11139738702108792</v>
      </c>
      <c r="U1280">
        <f t="shared" si="187"/>
        <v>170.24064171796115</v>
      </c>
    </row>
    <row r="1281" spans="1:21">
      <c r="A1281">
        <f t="shared" si="184"/>
        <v>1280</v>
      </c>
      <c r="B1281">
        <f t="shared" si="191"/>
        <v>11.634603714813304</v>
      </c>
      <c r="C1281">
        <f>Specification!$G$32</f>
        <v>219.92450400000001</v>
      </c>
      <c r="D1281">
        <f>0.5*Specification!$K$4*Track!B1281^2*Specification!$K$3*Specification!$K$2</f>
        <v>70.112694607218558</v>
      </c>
      <c r="E1281">
        <v>0</v>
      </c>
      <c r="F1281">
        <f>Specification!$C$23*9.81*SIN((E1281*PI()/180))</f>
        <v>0</v>
      </c>
      <c r="G1281" s="2">
        <f>IF(J1281=1,VLOOKUP(K1281,RPM!$E$2:$H$62,3,FALSE)-F1281-E1281-D1281,IF(J1281=2,VLOOKUP(K1281,RPM!$H$2:$K$62,3,FALSE)-F1281-E1281-D1281,IF(J1281=3,VLOOKUP(K1281,RPM!$K$2:$N$62,3,FALSE)-F1281-E1281-D1281)))</f>
        <v>913.5946100566216</v>
      </c>
      <c r="H1281" s="2">
        <f>IF(J1281=1,Specification!$I$14,IF(J1281=2,Specification!$I$15,IF(J1281=3,Specification!$I$16)))</f>
        <v>580.58318951778165</v>
      </c>
      <c r="I1281">
        <f t="shared" si="188"/>
        <v>1.5735808865141809</v>
      </c>
      <c r="J1281">
        <v>2</v>
      </c>
      <c r="K1281">
        <f>IF(J1281=1,VLOOKUP(B1281,RPM!$F$2:$H$62,3,TRUE),IF(J1281=2,VLOOKUP(B1281,RPM!$I$2:$K$62,3,TRUE),IF(J1281=3,VLOOKUP(B1281,RPM!$L$2:$N$62,3,TRUE))))</f>
        <v>5200</v>
      </c>
      <c r="L1281">
        <f t="shared" si="189"/>
        <v>121.05446661317558</v>
      </c>
      <c r="M1281">
        <f t="shared" si="190"/>
        <v>0</v>
      </c>
      <c r="N1281">
        <f>VLOOKUP(K1281,RPM!$A$2:$D$62,4,FALSE)</f>
        <v>20.821804615384618</v>
      </c>
      <c r="O1281">
        <f>VLOOKUP(K1281,RPM!$A$2:$D$62,3,FALSE)</f>
        <v>15.192</v>
      </c>
      <c r="P1281">
        <f t="shared" si="182"/>
        <v>15.526819701692311</v>
      </c>
      <c r="Q1281" cm="1">
        <f t="array" ref="Q1281">_xlfn.XLOOKUP(O1281,BSFC!$A$2:$A$24,_xlfn.XLOOKUP(K1281,BSFC!$B$2:$O$2,BSFC!$B$2:$O$24,,-1),,-1)</f>
        <v>325</v>
      </c>
      <c r="R1281">
        <f t="shared" si="183"/>
        <v>1.4017267786250003</v>
      </c>
      <c r="S1281">
        <f t="shared" si="185"/>
        <v>3.6857497658921958E-4</v>
      </c>
      <c r="T1281">
        <f t="shared" si="186"/>
        <v>0.11978686739149637</v>
      </c>
      <c r="U1281">
        <f t="shared" si="187"/>
        <v>170.36042858535265</v>
      </c>
    </row>
    <row r="1282" spans="1:21">
      <c r="A1282">
        <f t="shared" si="184"/>
        <v>1281</v>
      </c>
      <c r="B1282">
        <f t="shared" si="191"/>
        <v>11.769076657655685</v>
      </c>
      <c r="C1282">
        <f>Specification!$G$32</f>
        <v>219.92450400000001</v>
      </c>
      <c r="D1282">
        <f>0.5*Specification!$K$4*Track!B1282^2*Specification!$K$3*Specification!$K$2</f>
        <v>71.742788180120471</v>
      </c>
      <c r="E1282">
        <v>0</v>
      </c>
      <c r="F1282">
        <f>Specification!$C$23*9.81*SIN((E1282*PI()/180))</f>
        <v>0</v>
      </c>
      <c r="G1282" s="2">
        <f>IF(J1282=1,VLOOKUP(K1282,RPM!$E$2:$H$62,3,FALSE)-F1282-E1282-D1282,IF(J1282=2,VLOOKUP(K1282,RPM!$H$2:$K$62,3,FALSE)-F1282-E1282-D1282,IF(J1282=3,VLOOKUP(K1282,RPM!$K$2:$N$62,3,FALSE)-F1282-E1282-D1282)))</f>
        <v>931.26784322680294</v>
      </c>
      <c r="H1282" s="2">
        <f>IF(J1282=1,Specification!$I$14,IF(J1282=2,Specification!$I$15,IF(J1282=3,Specification!$I$16)))</f>
        <v>580.58318951778165</v>
      </c>
      <c r="I1282">
        <f t="shared" si="188"/>
        <v>1.6040213703057635</v>
      </c>
      <c r="J1282">
        <v>2</v>
      </c>
      <c r="K1282">
        <f>IF(J1282=1,VLOOKUP(B1282,RPM!$F$2:$H$62,3,TRUE),IF(J1282=2,VLOOKUP(B1282,RPM!$I$2:$K$62,3,TRUE),IF(J1282=3,VLOOKUP(B1282,RPM!$L$2:$N$62,3,TRUE))))</f>
        <v>5300</v>
      </c>
      <c r="L1282">
        <f t="shared" si="189"/>
        <v>121.13894867604797</v>
      </c>
      <c r="M1282">
        <f t="shared" si="190"/>
        <v>0</v>
      </c>
      <c r="N1282">
        <f>VLOOKUP(K1282,RPM!$A$2:$D$62,4,FALSE)</f>
        <v>21.230391698113209</v>
      </c>
      <c r="O1282">
        <f>VLOOKUP(K1282,RPM!$A$2:$D$62,3,FALSE)</f>
        <v>15.788</v>
      </c>
      <c r="P1282">
        <f t="shared" si="182"/>
        <v>15.83150308928302</v>
      </c>
      <c r="Q1282" cm="1">
        <f t="array" ref="Q1282">_xlfn.XLOOKUP(O1282,BSFC!$A$2:$A$24,_xlfn.XLOOKUP(K1282,BSFC!$B$2:$O$2,BSFC!$B$2:$O$24,,-1),,-1)</f>
        <v>325</v>
      </c>
      <c r="R1282">
        <f t="shared" si="183"/>
        <v>1.4292329177824947</v>
      </c>
      <c r="S1282">
        <f t="shared" si="185"/>
        <v>3.7152167759815237E-4</v>
      </c>
      <c r="T1282">
        <f t="shared" si="186"/>
        <v>0.12074454521939952</v>
      </c>
      <c r="U1282">
        <f t="shared" si="187"/>
        <v>170.48117313057205</v>
      </c>
    </row>
    <row r="1283" spans="1:21">
      <c r="A1283">
        <f t="shared" si="184"/>
        <v>1282</v>
      </c>
      <c r="B1283">
        <f t="shared" si="191"/>
        <v>11.904587691910519</v>
      </c>
      <c r="C1283">
        <f>Specification!$G$32</f>
        <v>219.92450400000001</v>
      </c>
      <c r="D1283">
        <f>0.5*Specification!$K$4*Track!B1283^2*Specification!$K$3*Specification!$K$2</f>
        <v>73.404415458985596</v>
      </c>
      <c r="E1283">
        <v>0</v>
      </c>
      <c r="F1283">
        <f>Specification!$C$23*9.81*SIN((E1283*PI()/180))</f>
        <v>0</v>
      </c>
      <c r="G1283" s="2">
        <f>IF(J1283=1,VLOOKUP(K1283,RPM!$E$2:$H$62,3,FALSE)-F1283-E1283-D1283,IF(J1283=2,VLOOKUP(K1283,RPM!$H$2:$K$62,3,FALSE)-F1283-E1283-D1283,IF(J1283=3,VLOOKUP(K1283,RPM!$K$2:$N$62,3,FALSE)-F1283-E1283-D1283)))</f>
        <v>929.60621594793781</v>
      </c>
      <c r="H1283" s="2">
        <f>IF(J1283=1,Specification!$I$14,IF(J1283=2,Specification!$I$15,IF(J1283=3,Specification!$I$16)))</f>
        <v>580.58318951778165</v>
      </c>
      <c r="I1283">
        <f t="shared" si="188"/>
        <v>1.6011593734225171</v>
      </c>
      <c r="J1283">
        <v>2</v>
      </c>
      <c r="K1283">
        <f>IF(J1283=1,VLOOKUP(B1283,RPM!$F$2:$H$62,3,TRUE),IF(J1283=2,VLOOKUP(B1283,RPM!$I$2:$K$62,3,TRUE),IF(J1283=3,VLOOKUP(B1283,RPM!$L$2:$N$62,3,TRUE))))</f>
        <v>5300</v>
      </c>
      <c r="L1283">
        <f t="shared" si="189"/>
        <v>121.22248066442519</v>
      </c>
      <c r="M1283">
        <f t="shared" si="190"/>
        <v>0</v>
      </c>
      <c r="N1283">
        <f>VLOOKUP(K1283,RPM!$A$2:$D$62,4,FALSE)</f>
        <v>21.230391698113209</v>
      </c>
      <c r="O1283">
        <f>VLOOKUP(K1283,RPM!$A$2:$D$62,3,FALSE)</f>
        <v>15.788</v>
      </c>
      <c r="P1283">
        <f t="shared" ref="P1283:P1346" si="192">N1283*0.7457</f>
        <v>15.83150308928302</v>
      </c>
      <c r="Q1283" cm="1">
        <f t="array" ref="Q1283">_xlfn.XLOOKUP(O1283,BSFC!$A$2:$A$24,_xlfn.XLOOKUP(K1283,BSFC!$B$2:$O$2,BSFC!$B$2:$O$24,,-1),,-1)</f>
        <v>325</v>
      </c>
      <c r="R1283">
        <f t="shared" ref="R1283:R1346" si="193">Q1283*P1283/3600</f>
        <v>1.4292329177824947</v>
      </c>
      <c r="S1283">
        <f t="shared" si="185"/>
        <v>3.6734359223551872E-4</v>
      </c>
      <c r="T1283">
        <f t="shared" si="186"/>
        <v>0.11938666747654358</v>
      </c>
      <c r="U1283">
        <f t="shared" si="187"/>
        <v>170.60055979804858</v>
      </c>
    </row>
    <row r="1284" spans="1:21">
      <c r="A1284">
        <f t="shared" ref="A1284:A1347" si="194">A1283+1</f>
        <v>1283</v>
      </c>
      <c r="B1284">
        <f t="shared" si="191"/>
        <v>12.038335718081319</v>
      </c>
      <c r="C1284">
        <f>Specification!$G$32</f>
        <v>219.92450400000001</v>
      </c>
      <c r="D1284">
        <f>0.5*Specification!$K$4*Track!B1284^2*Specification!$K$3*Specification!$K$2</f>
        <v>75.063077956843912</v>
      </c>
      <c r="E1284">
        <v>0</v>
      </c>
      <c r="F1284">
        <f>Specification!$C$23*9.81*SIN((E1284*PI()/180))</f>
        <v>0</v>
      </c>
      <c r="G1284" s="2">
        <f>IF(J1284=1,VLOOKUP(K1284,RPM!$E$2:$H$62,3,FALSE)-F1284-E1284-D1284,IF(J1284=2,VLOOKUP(K1284,RPM!$H$2:$K$62,3,FALSE)-F1284-E1284-D1284,IF(J1284=3,VLOOKUP(K1284,RPM!$K$2:$N$62,3,FALSE)-F1284-E1284-D1284)))</f>
        <v>946.53594216564056</v>
      </c>
      <c r="H1284" s="2">
        <f>IF(J1284=1,Specification!$I$14,IF(J1284=2,Specification!$I$15,IF(J1284=3,Specification!$I$16)))</f>
        <v>580.58318951778165</v>
      </c>
      <c r="I1284">
        <f t="shared" si="188"/>
        <v>1.6303192363385692</v>
      </c>
      <c r="J1284">
        <v>2</v>
      </c>
      <c r="K1284">
        <f>IF(J1284=1,VLOOKUP(B1284,RPM!$F$2:$H$62,3,TRUE),IF(J1284=2,VLOOKUP(B1284,RPM!$I$2:$K$62,3,TRUE),IF(J1284=3,VLOOKUP(B1284,RPM!$L$2:$N$62,3,TRUE))))</f>
        <v>5400</v>
      </c>
      <c r="L1284">
        <f t="shared" si="189"/>
        <v>121.30508656528949</v>
      </c>
      <c r="M1284">
        <f t="shared" si="190"/>
        <v>0</v>
      </c>
      <c r="N1284">
        <f>VLOOKUP(K1284,RPM!$A$2:$D$62,4,FALSE)</f>
        <v>21.623845925925924</v>
      </c>
      <c r="O1284">
        <f>VLOOKUP(K1284,RPM!$A$2:$D$62,3,FALSE)</f>
        <v>16.384</v>
      </c>
      <c r="P1284">
        <f t="shared" si="192"/>
        <v>16.124901906962961</v>
      </c>
      <c r="Q1284" cm="1">
        <f t="array" ref="Q1284">_xlfn.XLOOKUP(O1284,BSFC!$A$2:$A$24,_xlfn.XLOOKUP(K1284,BSFC!$B$2:$O$2,BSFC!$B$2:$O$24,,-1),,-1)</f>
        <v>350</v>
      </c>
      <c r="R1284">
        <f t="shared" si="193"/>
        <v>1.5676987965102878</v>
      </c>
      <c r="S1284">
        <f t="shared" ref="S1284:S1347" si="195">(L1284-L1283)/3600*P1284</f>
        <v>3.7000334677029243E-4</v>
      </c>
      <c r="T1284">
        <f t="shared" ref="T1284:T1347" si="196">S1284*Q1284</f>
        <v>0.12950117136960235</v>
      </c>
      <c r="U1284">
        <f t="shared" ref="U1284:U1347" si="197">U1283+T1284</f>
        <v>170.73006096941819</v>
      </c>
    </row>
    <row r="1285" spans="1:21">
      <c r="A1285">
        <f t="shared" si="194"/>
        <v>1284</v>
      </c>
      <c r="B1285">
        <f t="shared" si="191"/>
        <v>12.173009707295463</v>
      </c>
      <c r="C1285">
        <f>Specification!$G$32</f>
        <v>219.92450400000001</v>
      </c>
      <c r="D1285">
        <f>0.5*Specification!$K$4*Track!B1285^2*Specification!$K$3*Specification!$K$2</f>
        <v>76.75194754830224</v>
      </c>
      <c r="E1285">
        <v>0</v>
      </c>
      <c r="F1285">
        <f>Specification!$C$23*9.81*SIN((E1285*PI()/180))</f>
        <v>0</v>
      </c>
      <c r="G1285" s="2">
        <f>IF(J1285=1,VLOOKUP(K1285,RPM!$E$2:$H$62,3,FALSE)-F1285-E1285-D1285,IF(J1285=2,VLOOKUP(K1285,RPM!$H$2:$K$62,3,FALSE)-F1285-E1285-D1285,IF(J1285=3,VLOOKUP(K1285,RPM!$K$2:$N$62,3,FALSE)-F1285-E1285-D1285)))</f>
        <v>944.84707257418222</v>
      </c>
      <c r="H1285" s="2">
        <f>IF(J1285=1,Specification!$I$14,IF(J1285=2,Specification!$I$15,IF(J1285=3,Specification!$I$16)))</f>
        <v>580.58318951778165</v>
      </c>
      <c r="I1285">
        <f t="shared" si="188"/>
        <v>1.6274103171312095</v>
      </c>
      <c r="J1285">
        <v>2</v>
      </c>
      <c r="K1285">
        <f>IF(J1285=1,VLOOKUP(B1285,RPM!$F$2:$H$62,3,TRUE),IF(J1285=2,VLOOKUP(B1285,RPM!$I$2:$K$62,3,TRUE),IF(J1285=3,VLOOKUP(B1285,RPM!$L$2:$N$62,3,TRUE))))</f>
        <v>5400</v>
      </c>
      <c r="L1285">
        <f t="shared" si="189"/>
        <v>121.38678930497473</v>
      </c>
      <c r="M1285">
        <f t="shared" si="190"/>
        <v>0</v>
      </c>
      <c r="N1285">
        <f>VLOOKUP(K1285,RPM!$A$2:$D$62,4,FALSE)</f>
        <v>21.623845925925924</v>
      </c>
      <c r="O1285">
        <f>VLOOKUP(K1285,RPM!$A$2:$D$62,3,FALSE)</f>
        <v>16.384</v>
      </c>
      <c r="P1285">
        <f t="shared" si="192"/>
        <v>16.124901906962961</v>
      </c>
      <c r="Q1285" cm="1">
        <f t="array" ref="Q1285">_xlfn.XLOOKUP(O1285,BSFC!$A$2:$A$24,_xlfn.XLOOKUP(K1285,BSFC!$B$2:$O$2,BSFC!$B$2:$O$24,,-1),,-1)</f>
        <v>350</v>
      </c>
      <c r="R1285">
        <f t="shared" si="193"/>
        <v>1.5676987965102878</v>
      </c>
      <c r="S1285">
        <f t="shared" si="195"/>
        <v>3.659579619318447E-4</v>
      </c>
      <c r="T1285">
        <f t="shared" si="196"/>
        <v>0.12808528667614566</v>
      </c>
      <c r="U1285">
        <f t="shared" si="197"/>
        <v>170.85814625609433</v>
      </c>
    </row>
    <row r="1286" spans="1:21">
      <c r="A1286">
        <f t="shared" si="194"/>
        <v>1285</v>
      </c>
      <c r="B1286">
        <f t="shared" si="191"/>
        <v>12.305973588797109</v>
      </c>
      <c r="C1286">
        <f>Specification!$G$32</f>
        <v>219.92450400000001</v>
      </c>
      <c r="D1286">
        <f>0.5*Specification!$K$4*Track!B1286^2*Specification!$K$3*Specification!$K$2</f>
        <v>78.437803751288058</v>
      </c>
      <c r="E1286">
        <v>0</v>
      </c>
      <c r="F1286">
        <f>Specification!$C$23*9.81*SIN((E1286*PI()/180))</f>
        <v>0</v>
      </c>
      <c r="G1286" s="2">
        <f>IF(J1286=1,VLOOKUP(K1286,RPM!$E$2:$H$62,3,FALSE)-F1286-E1286-D1286,IF(J1286=2,VLOOKUP(K1286,RPM!$H$2:$K$62,3,FALSE)-F1286-E1286-D1286,IF(J1286=3,VLOOKUP(K1286,RPM!$K$2:$N$62,3,FALSE)-F1286-E1286-D1286)))</f>
        <v>961.07366367891962</v>
      </c>
      <c r="H1286" s="2">
        <f>IF(J1286=1,Specification!$I$14,IF(J1286=2,Specification!$I$15,IF(J1286=3,Specification!$I$16)))</f>
        <v>580.58318951778165</v>
      </c>
      <c r="I1286">
        <f t="shared" si="188"/>
        <v>1.6553590958724866</v>
      </c>
      <c r="J1286">
        <v>2</v>
      </c>
      <c r="K1286">
        <f>IF(J1286=1,VLOOKUP(B1286,RPM!$F$2:$H$62,3,TRUE),IF(J1286=2,VLOOKUP(B1286,RPM!$I$2:$K$62,3,TRUE),IF(J1286=3,VLOOKUP(B1286,RPM!$L$2:$N$62,3,TRUE))))</f>
        <v>5500</v>
      </c>
      <c r="L1286">
        <f t="shared" si="189"/>
        <v>121.46761130801622</v>
      </c>
      <c r="M1286">
        <f t="shared" si="190"/>
        <v>0</v>
      </c>
      <c r="N1286">
        <f>VLOOKUP(K1286,RPM!$A$2:$D$62,4,FALSE)</f>
        <v>22.00299272727273</v>
      </c>
      <c r="O1286">
        <f>VLOOKUP(K1286,RPM!$A$2:$D$62,3,FALSE)</f>
        <v>16.98</v>
      </c>
      <c r="P1286">
        <f t="shared" si="192"/>
        <v>16.407631676727274</v>
      </c>
      <c r="Q1286" cm="1">
        <f t="array" ref="Q1286">_xlfn.XLOOKUP(O1286,BSFC!$A$2:$A$24,_xlfn.XLOOKUP(K1286,BSFC!$B$2:$O$2,BSFC!$B$2:$O$24,,-1),,-1)</f>
        <v>350</v>
      </c>
      <c r="R1286">
        <f t="shared" si="193"/>
        <v>1.5951864130151516</v>
      </c>
      <c r="S1286">
        <f t="shared" si="195"/>
        <v>3.6836046035558371E-4</v>
      </c>
      <c r="T1286">
        <f t="shared" si="196"/>
        <v>0.12892616112445429</v>
      </c>
      <c r="U1286">
        <f t="shared" si="197"/>
        <v>170.9870724172188</v>
      </c>
    </row>
    <row r="1287" spans="1:21">
      <c r="A1287">
        <f t="shared" si="194"/>
        <v>1286</v>
      </c>
      <c r="B1287">
        <f t="shared" si="191"/>
        <v>12.439763026678481</v>
      </c>
      <c r="C1287">
        <f>Specification!$G$32</f>
        <v>219.92450400000001</v>
      </c>
      <c r="D1287">
        <f>0.5*Specification!$K$4*Track!B1287^2*Specification!$K$3*Specification!$K$2</f>
        <v>80.152612469512874</v>
      </c>
      <c r="E1287">
        <v>0</v>
      </c>
      <c r="F1287">
        <f>Specification!$C$23*9.81*SIN((E1287*PI()/180))</f>
        <v>0</v>
      </c>
      <c r="G1287" s="2">
        <f>IF(J1287=1,VLOOKUP(K1287,RPM!$E$2:$H$62,3,FALSE)-F1287-E1287-D1287,IF(J1287=2,VLOOKUP(K1287,RPM!$H$2:$K$62,3,FALSE)-F1287-E1287-D1287,IF(J1287=3,VLOOKUP(K1287,RPM!$K$2:$N$62,3,FALSE)-F1287-E1287-D1287)))</f>
        <v>941.03665637188203</v>
      </c>
      <c r="H1287" s="2">
        <f>IF(J1287=1,Specification!$I$14,IF(J1287=2,Specification!$I$15,IF(J1287=3,Specification!$I$16)))</f>
        <v>580.58318951778165</v>
      </c>
      <c r="I1287">
        <f t="shared" si="188"/>
        <v>1.6208472331992325</v>
      </c>
      <c r="J1287">
        <v>2</v>
      </c>
      <c r="K1287">
        <f>IF(J1287=1,VLOOKUP(B1287,RPM!$F$2:$H$62,3,TRUE),IF(J1287=2,VLOOKUP(B1287,RPM!$I$2:$K$62,3,TRUE),IF(J1287=3,VLOOKUP(B1287,RPM!$L$2:$N$62,3,TRUE))))</f>
        <v>5600</v>
      </c>
      <c r="L1287">
        <f t="shared" si="189"/>
        <v>121.54758205020973</v>
      </c>
      <c r="M1287">
        <f t="shared" si="190"/>
        <v>0</v>
      </c>
      <c r="N1287">
        <f>VLOOKUP(K1287,RPM!$A$2:$D$62,4,FALSE)</f>
        <v>21.615172857142859</v>
      </c>
      <c r="O1287">
        <f>VLOOKUP(K1287,RPM!$A$2:$D$62,3,FALSE)</f>
        <v>16.984000000000002</v>
      </c>
      <c r="P1287">
        <f t="shared" si="192"/>
        <v>16.118434399571431</v>
      </c>
      <c r="Q1287" cm="1">
        <f t="array" ref="Q1287">_xlfn.XLOOKUP(O1287,BSFC!$A$2:$A$24,_xlfn.XLOOKUP(K1287,BSFC!$B$2:$O$2,BSFC!$B$2:$O$24,,-1),,-1)</f>
        <v>350</v>
      </c>
      <c r="R1287">
        <f t="shared" si="193"/>
        <v>1.5670700110694447</v>
      </c>
      <c r="S1287">
        <f t="shared" si="195"/>
        <v>3.5805643386975673E-4</v>
      </c>
      <c r="T1287">
        <f t="shared" si="196"/>
        <v>0.12531975185441485</v>
      </c>
      <c r="U1287">
        <f t="shared" si="197"/>
        <v>171.11239216907322</v>
      </c>
    </row>
    <row r="1288" spans="1:21">
      <c r="A1288">
        <f t="shared" si="194"/>
        <v>1287</v>
      </c>
      <c r="B1288">
        <f t="shared" si="191"/>
        <v>12.569383382899712</v>
      </c>
      <c r="C1288">
        <f>Specification!$G$32</f>
        <v>219.92450400000001</v>
      </c>
      <c r="D1288">
        <f>0.5*Specification!$K$4*Track!B1288^2*Specification!$K$3*Specification!$K$2</f>
        <v>81.831669885713964</v>
      </c>
      <c r="E1288">
        <v>0</v>
      </c>
      <c r="F1288">
        <f>Specification!$C$23*9.81*SIN((E1288*PI()/180))</f>
        <v>0</v>
      </c>
      <c r="G1288" s="2">
        <f>IF(J1288=1,VLOOKUP(K1288,RPM!$E$2:$H$62,3,FALSE)-F1288-E1288-D1288,IF(J1288=2,VLOOKUP(K1288,RPM!$H$2:$K$62,3,FALSE)-F1288-E1288-D1288,IF(J1288=3,VLOOKUP(K1288,RPM!$K$2:$N$62,3,FALSE)-F1288-E1288-D1288)))</f>
        <v>939.35759895568094</v>
      </c>
      <c r="H1288" s="2">
        <f>IF(J1288=1,Specification!$I$14,IF(J1288=2,Specification!$I$15,IF(J1288=3,Specification!$I$16)))</f>
        <v>580.58318951778165</v>
      </c>
      <c r="I1288">
        <f t="shared" si="188"/>
        <v>1.6179552145419309</v>
      </c>
      <c r="J1288">
        <v>2</v>
      </c>
      <c r="K1288">
        <f>IF(J1288=1,VLOOKUP(B1288,RPM!$F$2:$H$62,3,TRUE),IF(J1288=2,VLOOKUP(B1288,RPM!$I$2:$K$62,3,TRUE),IF(J1288=3,VLOOKUP(B1288,RPM!$L$2:$N$62,3,TRUE))))</f>
        <v>5600</v>
      </c>
      <c r="L1288">
        <f t="shared" si="189"/>
        <v>121.62673719179578</v>
      </c>
      <c r="M1288">
        <f t="shared" si="190"/>
        <v>0</v>
      </c>
      <c r="N1288">
        <f>VLOOKUP(K1288,RPM!$A$2:$D$62,4,FALSE)</f>
        <v>21.615172857142859</v>
      </c>
      <c r="O1288">
        <f>VLOOKUP(K1288,RPM!$A$2:$D$62,3,FALSE)</f>
        <v>16.984000000000002</v>
      </c>
      <c r="P1288">
        <f t="shared" si="192"/>
        <v>16.118434399571431</v>
      </c>
      <c r="Q1288" cm="1">
        <f t="array" ref="Q1288">_xlfn.XLOOKUP(O1288,BSFC!$A$2:$A$24,_xlfn.XLOOKUP(K1288,BSFC!$B$2:$O$2,BSFC!$B$2:$O$24,,-1),,-1)</f>
        <v>350</v>
      </c>
      <c r="R1288">
        <f t="shared" si="193"/>
        <v>1.5670700110694447</v>
      </c>
      <c r="S1288">
        <f t="shared" si="195"/>
        <v>3.5440471028990112E-4</v>
      </c>
      <c r="T1288">
        <f t="shared" si="196"/>
        <v>0.1240416486014654</v>
      </c>
      <c r="U1288">
        <f t="shared" si="197"/>
        <v>171.23643381767468</v>
      </c>
    </row>
    <row r="1289" spans="1:21">
      <c r="A1289">
        <f t="shared" si="194"/>
        <v>1288</v>
      </c>
      <c r="B1289">
        <f t="shared" si="191"/>
        <v>12.697452856986684</v>
      </c>
      <c r="C1289">
        <f>Specification!$G$32</f>
        <v>219.92450400000001</v>
      </c>
      <c r="D1289">
        <f>0.5*Specification!$K$4*Track!B1289^2*Specification!$K$3*Specification!$K$2</f>
        <v>83.507731420949312</v>
      </c>
      <c r="E1289">
        <v>0</v>
      </c>
      <c r="F1289">
        <f>Specification!$C$23*9.81*SIN((E1289*PI()/180))</f>
        <v>0</v>
      </c>
      <c r="G1289" s="2">
        <f>IF(J1289=1,VLOOKUP(K1289,RPM!$E$2:$H$62,3,FALSE)-F1289-E1289-D1289,IF(J1289=2,VLOOKUP(K1289,RPM!$H$2:$K$62,3,FALSE)-F1289-E1289-D1289,IF(J1289=3,VLOOKUP(K1289,RPM!$K$2:$N$62,3,FALSE)-F1289-E1289-D1289)))</f>
        <v>920.00222299264374</v>
      </c>
      <c r="H1289" s="2">
        <f>IF(J1289=1,Specification!$I$14,IF(J1289=2,Specification!$I$15,IF(J1289=3,Specification!$I$16)))</f>
        <v>580.58318951778165</v>
      </c>
      <c r="I1289">
        <f t="shared" si="188"/>
        <v>1.5846173978216203</v>
      </c>
      <c r="J1289">
        <v>2</v>
      </c>
      <c r="K1289">
        <f>IF(J1289=1,VLOOKUP(B1289,RPM!$F$2:$H$62,3,TRUE),IF(J1289=2,VLOOKUP(B1289,RPM!$I$2:$K$62,3,TRUE),IF(J1289=3,VLOOKUP(B1289,RPM!$L$2:$N$62,3,TRUE))))</f>
        <v>5700</v>
      </c>
      <c r="L1289">
        <f t="shared" si="189"/>
        <v>121.70510987264977</v>
      </c>
      <c r="M1289">
        <f t="shared" si="190"/>
        <v>0</v>
      </c>
      <c r="N1289">
        <f>VLOOKUP(K1289,RPM!$A$2:$D$62,4,FALSE)</f>
        <v>21.240960701754386</v>
      </c>
      <c r="O1289">
        <f>VLOOKUP(K1289,RPM!$A$2:$D$62,3,FALSE)</f>
        <v>16.988</v>
      </c>
      <c r="P1289">
        <f t="shared" si="192"/>
        <v>15.839384395298246</v>
      </c>
      <c r="Q1289" cm="1">
        <f t="array" ref="Q1289">_xlfn.XLOOKUP(O1289,BSFC!$A$2:$A$24,_xlfn.XLOOKUP(K1289,BSFC!$B$2:$O$2,BSFC!$B$2:$O$24,,-1),,-1)</f>
        <v>350</v>
      </c>
      <c r="R1289">
        <f t="shared" si="193"/>
        <v>1.5399401495428851</v>
      </c>
      <c r="S1289">
        <f t="shared" si="195"/>
        <v>3.4482639392676394E-4</v>
      </c>
      <c r="T1289">
        <f t="shared" si="196"/>
        <v>0.12068923787436737</v>
      </c>
      <c r="U1289">
        <f t="shared" si="197"/>
        <v>171.35712305554904</v>
      </c>
    </row>
    <row r="1290" spans="1:21">
      <c r="A1290">
        <f t="shared" si="194"/>
        <v>1289</v>
      </c>
      <c r="B1290">
        <f t="shared" si="191"/>
        <v>12.821643570581838</v>
      </c>
      <c r="C1290">
        <f>Specification!$G$32</f>
        <v>219.92450400000001</v>
      </c>
      <c r="D1290">
        <f>0.5*Specification!$K$4*Track!B1290^2*Specification!$K$3*Specification!$K$2</f>
        <v>85.149257864130547</v>
      </c>
      <c r="E1290">
        <v>0</v>
      </c>
      <c r="F1290">
        <f>Specification!$C$23*9.81*SIN((E1290*PI()/180))</f>
        <v>0</v>
      </c>
      <c r="G1290" s="2">
        <f>IF(J1290=1,VLOOKUP(K1290,RPM!$E$2:$H$62,3,FALSE)-F1290-E1290-D1290,IF(J1290=2,VLOOKUP(K1290,RPM!$H$2:$K$62,3,FALSE)-F1290-E1290-D1290,IF(J1290=3,VLOOKUP(K1290,RPM!$K$2:$N$62,3,FALSE)-F1290-E1290-D1290)))</f>
        <v>918.36069654946255</v>
      </c>
      <c r="H1290" s="2">
        <f>IF(J1290=1,Specification!$I$14,IF(J1290=2,Specification!$I$15,IF(J1290=3,Specification!$I$16)))</f>
        <v>580.58318951778165</v>
      </c>
      <c r="I1290">
        <f t="shared" si="188"/>
        <v>1.5817900227394299</v>
      </c>
      <c r="J1290">
        <v>2</v>
      </c>
      <c r="K1290">
        <f>IF(J1290=1,VLOOKUP(B1290,RPM!$F$2:$H$62,3,TRUE),IF(J1290=2,VLOOKUP(B1290,RPM!$I$2:$K$62,3,TRUE),IF(J1290=3,VLOOKUP(B1290,RPM!$L$2:$N$62,3,TRUE))))</f>
        <v>5700</v>
      </c>
      <c r="L1290">
        <f t="shared" si="189"/>
        <v>121.78273133975672</v>
      </c>
      <c r="M1290">
        <f t="shared" si="190"/>
        <v>0</v>
      </c>
      <c r="N1290">
        <f>VLOOKUP(K1290,RPM!$A$2:$D$62,4,FALSE)</f>
        <v>21.240960701754386</v>
      </c>
      <c r="O1290">
        <f>VLOOKUP(K1290,RPM!$A$2:$D$62,3,FALSE)</f>
        <v>16.988</v>
      </c>
      <c r="P1290">
        <f t="shared" si="192"/>
        <v>15.839384395298246</v>
      </c>
      <c r="Q1290" cm="1">
        <f t="array" ref="Q1290">_xlfn.XLOOKUP(O1290,BSFC!$A$2:$A$24,_xlfn.XLOOKUP(K1290,BSFC!$B$2:$O$2,BSFC!$B$2:$O$24,,-1),,-1)</f>
        <v>350</v>
      </c>
      <c r="R1290">
        <f t="shared" si="193"/>
        <v>1.5399401495428851</v>
      </c>
      <c r="S1290">
        <f t="shared" si="195"/>
        <v>3.4152118189833245E-4</v>
      </c>
      <c r="T1290">
        <f t="shared" si="196"/>
        <v>0.11953241366441636</v>
      </c>
      <c r="U1290">
        <f t="shared" si="197"/>
        <v>171.47665546921345</v>
      </c>
    </row>
    <row r="1291" spans="1:21">
      <c r="A1291">
        <f t="shared" si="194"/>
        <v>1290</v>
      </c>
      <c r="B1291">
        <f t="shared" si="191"/>
        <v>12.944424432802002</v>
      </c>
      <c r="C1291">
        <f>Specification!$G$32</f>
        <v>219.92450400000001</v>
      </c>
      <c r="D1291">
        <f>0.5*Specification!$K$4*Track!B1291^2*Specification!$K$3*Specification!$K$2</f>
        <v>86.787855391493608</v>
      </c>
      <c r="E1291">
        <v>0</v>
      </c>
      <c r="F1291">
        <f>Specification!$C$23*9.81*SIN((E1291*PI()/180))</f>
        <v>0</v>
      </c>
      <c r="G1291" s="2">
        <f>IF(J1291=1,VLOOKUP(K1291,RPM!$E$2:$H$62,3,FALSE)-F1291-E1291-D1291,IF(J1291=2,VLOOKUP(K1291,RPM!$H$2:$K$62,3,FALSE)-F1291-E1291-D1291,IF(J1291=3,VLOOKUP(K1291,RPM!$K$2:$N$62,3,FALSE)-F1291-E1291-D1291)))</f>
        <v>899.65241612629086</v>
      </c>
      <c r="H1291" s="2">
        <f>IF(J1291=1,Specification!$I$14,IF(J1291=2,Specification!$I$15,IF(J1291=3,Specification!$I$16)))</f>
        <v>580.58318951778165</v>
      </c>
      <c r="I1291">
        <f t="shared" si="188"/>
        <v>1.5495667672939692</v>
      </c>
      <c r="J1291">
        <v>2</v>
      </c>
      <c r="K1291">
        <f>IF(J1291=1,VLOOKUP(B1291,RPM!$F$2:$H$62,3,TRUE),IF(J1291=2,VLOOKUP(B1291,RPM!$I$2:$K$62,3,TRUE),IF(J1291=3,VLOOKUP(B1291,RPM!$L$2:$N$62,3,TRUE))))</f>
        <v>5800</v>
      </c>
      <c r="L1291">
        <f t="shared" si="189"/>
        <v>121.85963072693509</v>
      </c>
      <c r="M1291">
        <f t="shared" si="190"/>
        <v>0</v>
      </c>
      <c r="N1291">
        <f>VLOOKUP(K1291,RPM!$A$2:$D$62,4,FALSE)</f>
        <v>20.879652413793107</v>
      </c>
      <c r="O1291">
        <f>VLOOKUP(K1291,RPM!$A$2:$D$62,3,FALSE)</f>
        <v>16.992000000000001</v>
      </c>
      <c r="P1291">
        <f t="shared" si="192"/>
        <v>15.569956804965519</v>
      </c>
      <c r="Q1291" cm="1">
        <f t="array" ref="Q1291">_xlfn.XLOOKUP(O1291,BSFC!$A$2:$A$24,_xlfn.XLOOKUP(K1291,BSFC!$B$2:$O$2,BSFC!$B$2:$O$24,,-1),,-1)</f>
        <v>350</v>
      </c>
      <c r="R1291">
        <f t="shared" si="193"/>
        <v>1.5137458004827589</v>
      </c>
      <c r="S1291">
        <f t="shared" si="195"/>
        <v>3.3258892685988125E-4</v>
      </c>
      <c r="T1291">
        <f t="shared" si="196"/>
        <v>0.11640612440095843</v>
      </c>
      <c r="U1291">
        <f t="shared" si="197"/>
        <v>171.59306159361441</v>
      </c>
    </row>
    <row r="1292" spans="1:21">
      <c r="A1292">
        <f t="shared" si="194"/>
        <v>1291</v>
      </c>
      <c r="B1292">
        <f t="shared" si="191"/>
        <v>13.063585167598877</v>
      </c>
      <c r="C1292">
        <f>Specification!$G$32</f>
        <v>219.92450400000001</v>
      </c>
      <c r="D1292">
        <f>0.5*Specification!$K$4*Track!B1292^2*Specification!$K$3*Specification!$K$2</f>
        <v>88.393072415795274</v>
      </c>
      <c r="E1292">
        <v>0</v>
      </c>
      <c r="F1292">
        <f>Specification!$C$23*9.81*SIN((E1292*PI()/180))</f>
        <v>0</v>
      </c>
      <c r="G1292" s="2">
        <f>IF(J1292=1,VLOOKUP(K1292,RPM!$E$2:$H$62,3,FALSE)-F1292-E1292-D1292,IF(J1292=2,VLOOKUP(K1292,RPM!$H$2:$K$62,3,FALSE)-F1292-E1292-D1292,IF(J1292=3,VLOOKUP(K1292,RPM!$K$2:$N$62,3,FALSE)-F1292-E1292-D1292)))</f>
        <v>898.04719910198924</v>
      </c>
      <c r="H1292" s="2">
        <f>IF(J1292=1,Specification!$I$14,IF(J1292=2,Specification!$I$15,IF(J1292=3,Specification!$I$16)))</f>
        <v>580.58318951778165</v>
      </c>
      <c r="I1292">
        <f t="shared" si="188"/>
        <v>1.5468019317746446</v>
      </c>
      <c r="J1292">
        <v>2</v>
      </c>
      <c r="K1292">
        <f>IF(J1292=1,VLOOKUP(B1292,RPM!$F$2:$H$62,3,TRUE),IF(J1292=2,VLOOKUP(B1292,RPM!$I$2:$K$62,3,TRUE),IF(J1292=3,VLOOKUP(B1292,RPM!$L$2:$N$62,3,TRUE))))</f>
        <v>5800</v>
      </c>
      <c r="L1292">
        <f t="shared" si="189"/>
        <v>121.93583559012535</v>
      </c>
      <c r="M1292">
        <f t="shared" si="190"/>
        <v>0</v>
      </c>
      <c r="N1292">
        <f>VLOOKUP(K1292,RPM!$A$2:$D$62,4,FALSE)</f>
        <v>20.879652413793107</v>
      </c>
      <c r="O1292">
        <f>VLOOKUP(K1292,RPM!$A$2:$D$62,3,FALSE)</f>
        <v>16.992000000000001</v>
      </c>
      <c r="P1292">
        <f t="shared" si="192"/>
        <v>15.569956804965519</v>
      </c>
      <c r="Q1292" cm="1">
        <f t="array" ref="Q1292">_xlfn.XLOOKUP(O1292,BSFC!$A$2:$A$24,_xlfn.XLOOKUP(K1292,BSFC!$B$2:$O$2,BSFC!$B$2:$O$24,,-1),,-1)</f>
        <v>350</v>
      </c>
      <c r="R1292">
        <f t="shared" si="193"/>
        <v>1.5137458004827589</v>
      </c>
      <c r="S1292">
        <f t="shared" si="195"/>
        <v>3.2958511894460858E-4</v>
      </c>
      <c r="T1292">
        <f t="shared" si="196"/>
        <v>0.115354791630613</v>
      </c>
      <c r="U1292">
        <f t="shared" si="197"/>
        <v>171.70841638524502</v>
      </c>
    </row>
    <row r="1293" spans="1:21">
      <c r="A1293">
        <f t="shared" si="194"/>
        <v>1292</v>
      </c>
      <c r="B1293">
        <f t="shared" si="191"/>
        <v>13.181458997192179</v>
      </c>
      <c r="C1293">
        <f>Specification!$G$32</f>
        <v>219.92450400000001</v>
      </c>
      <c r="D1293">
        <f>0.5*Specification!$K$4*Track!B1293^2*Specification!$K$3*Specification!$K$2</f>
        <v>89.995425309851854</v>
      </c>
      <c r="E1293">
        <v>0</v>
      </c>
      <c r="F1293">
        <f>Specification!$C$23*9.81*SIN((E1293*PI()/180))</f>
        <v>0</v>
      </c>
      <c r="G1293" s="2">
        <f>IF(J1293=1,VLOOKUP(K1293,RPM!$E$2:$H$62,3,FALSE)-F1293-E1293-D1293,IF(J1293=2,VLOOKUP(K1293,RPM!$H$2:$K$62,3,FALSE)-F1293-E1293-D1293,IF(J1293=3,VLOOKUP(K1293,RPM!$K$2:$N$62,3,FALSE)-F1293-E1293-D1293)))</f>
        <v>879.95379663062567</v>
      </c>
      <c r="H1293" s="2">
        <f>IF(J1293=1,Specification!$I$14,IF(J1293=2,Specification!$I$15,IF(J1293=3,Specification!$I$16)))</f>
        <v>580.58318951778165</v>
      </c>
      <c r="I1293">
        <f t="shared" si="188"/>
        <v>1.5156377458353454</v>
      </c>
      <c r="J1293">
        <v>2</v>
      </c>
      <c r="K1293">
        <f>IF(J1293=1,VLOOKUP(B1293,RPM!$F$2:$H$62,3,TRUE),IF(J1293=2,VLOOKUP(B1293,RPM!$I$2:$K$62,3,TRUE),IF(J1293=3,VLOOKUP(B1293,RPM!$L$2:$N$62,3,TRUE))))</f>
        <v>5900</v>
      </c>
      <c r="L1293">
        <f t="shared" si="189"/>
        <v>122.01137169810356</v>
      </c>
      <c r="M1293">
        <f t="shared" si="190"/>
        <v>0</v>
      </c>
      <c r="N1293">
        <f>VLOOKUP(K1293,RPM!$A$2:$D$62,4,FALSE)</f>
        <v>20.530591864406777</v>
      </c>
      <c r="O1293">
        <f>VLOOKUP(K1293,RPM!$A$2:$D$62,3,FALSE)</f>
        <v>16.995999999999999</v>
      </c>
      <c r="P1293">
        <f t="shared" si="192"/>
        <v>15.309662353288134</v>
      </c>
      <c r="Q1293" cm="1">
        <f t="array" ref="Q1293">_xlfn.XLOOKUP(O1293,BSFC!$A$2:$A$24,_xlfn.XLOOKUP(K1293,BSFC!$B$2:$O$2,BSFC!$B$2:$O$24,,-1),,-1)</f>
        <v>350</v>
      </c>
      <c r="R1293">
        <f t="shared" si="193"/>
        <v>1.4884393954585686</v>
      </c>
      <c r="S1293">
        <f t="shared" si="195"/>
        <v>3.2123119684108196E-4</v>
      </c>
      <c r="T1293">
        <f t="shared" si="196"/>
        <v>0.11243091889437869</v>
      </c>
      <c r="U1293">
        <f t="shared" si="197"/>
        <v>171.82084730413939</v>
      </c>
    </row>
    <row r="1294" spans="1:21">
      <c r="A1294">
        <f t="shared" si="194"/>
        <v>1293</v>
      </c>
      <c r="B1294">
        <f t="shared" si="191"/>
        <v>13.295944373617443</v>
      </c>
      <c r="C1294">
        <f>Specification!$G$32</f>
        <v>219.92450400000001</v>
      </c>
      <c r="D1294">
        <f>0.5*Specification!$K$4*Track!B1294^2*Specification!$K$3*Specification!$K$2</f>
        <v>91.565494805171369</v>
      </c>
      <c r="E1294">
        <v>0</v>
      </c>
      <c r="F1294">
        <f>Specification!$C$23*9.81*SIN((E1294*PI()/180))</f>
        <v>0</v>
      </c>
      <c r="G1294" s="2">
        <f>IF(J1294=1,VLOOKUP(K1294,RPM!$E$2:$H$62,3,FALSE)-F1294-E1294-D1294,IF(J1294=2,VLOOKUP(K1294,RPM!$H$2:$K$62,3,FALSE)-F1294-E1294-D1294,IF(J1294=3,VLOOKUP(K1294,RPM!$K$2:$N$62,3,FALSE)-F1294-E1294-D1294)))</f>
        <v>878.38372713530612</v>
      </c>
      <c r="H1294" s="2">
        <f>IF(J1294=1,Specification!$I$14,IF(J1294=2,Specification!$I$15,IF(J1294=3,Specification!$I$16)))</f>
        <v>580.58318951778165</v>
      </c>
      <c r="I1294">
        <f t="shared" si="188"/>
        <v>1.5129334486326935</v>
      </c>
      <c r="J1294">
        <v>2</v>
      </c>
      <c r="K1294">
        <f>IF(J1294=1,VLOOKUP(B1294,RPM!$F$2:$H$62,3,TRUE),IF(J1294=2,VLOOKUP(B1294,RPM!$I$2:$K$62,3,TRUE),IF(J1294=3,VLOOKUP(B1294,RPM!$L$2:$N$62,3,TRUE))))</f>
        <v>5900</v>
      </c>
      <c r="L1294">
        <f t="shared" si="189"/>
        <v>122.08626349336313</v>
      </c>
      <c r="M1294">
        <f t="shared" si="190"/>
        <v>0</v>
      </c>
      <c r="N1294">
        <f>VLOOKUP(K1294,RPM!$A$2:$D$62,4,FALSE)</f>
        <v>20.530591864406777</v>
      </c>
      <c r="O1294">
        <f>VLOOKUP(K1294,RPM!$A$2:$D$62,3,FALSE)</f>
        <v>16.995999999999999</v>
      </c>
      <c r="P1294">
        <f t="shared" si="192"/>
        <v>15.309662353288134</v>
      </c>
      <c r="Q1294" cm="1">
        <f t="array" ref="Q1294">_xlfn.XLOOKUP(O1294,BSFC!$A$2:$A$24,_xlfn.XLOOKUP(K1294,BSFC!$B$2:$O$2,BSFC!$B$2:$O$24,,-1),,-1)</f>
        <v>350</v>
      </c>
      <c r="R1294">
        <f t="shared" si="193"/>
        <v>1.4884393954585686</v>
      </c>
      <c r="S1294">
        <f t="shared" si="195"/>
        <v>3.1849113845990924E-4</v>
      </c>
      <c r="T1294">
        <f t="shared" si="196"/>
        <v>0.11147189846096824</v>
      </c>
      <c r="U1294">
        <f t="shared" si="197"/>
        <v>171.93231920260035</v>
      </c>
    </row>
    <row r="1295" spans="1:21">
      <c r="A1295">
        <f t="shared" si="194"/>
        <v>1294</v>
      </c>
      <c r="B1295">
        <f t="shared" si="191"/>
        <v>13.409250675693803</v>
      </c>
      <c r="C1295">
        <f>Specification!$G$32</f>
        <v>219.92450400000001</v>
      </c>
      <c r="D1295">
        <f>0.5*Specification!$K$4*Track!B1295^2*Specification!$K$3*Specification!$K$2</f>
        <v>93.132762882701002</v>
      </c>
      <c r="E1295">
        <v>0</v>
      </c>
      <c r="F1295">
        <f>Specification!$C$23*9.81*SIN((E1295*PI()/180))</f>
        <v>0</v>
      </c>
      <c r="G1295" s="2">
        <f>IF(J1295=1,VLOOKUP(K1295,RPM!$E$2:$H$62,3,FALSE)-F1295-E1295-D1295,IF(J1295=2,VLOOKUP(K1295,RPM!$H$2:$K$62,3,FALSE)-F1295-E1295-D1295,IF(J1295=3,VLOOKUP(K1295,RPM!$K$2:$N$62,3,FALSE)-F1295-E1295-D1295)))</f>
        <v>860.87511113304708</v>
      </c>
      <c r="H1295" s="2">
        <f>IF(J1295=1,Specification!$I$14,IF(J1295=2,Specification!$I$15,IF(J1295=3,Specification!$I$16)))</f>
        <v>580.58318951778165</v>
      </c>
      <c r="I1295">
        <f t="shared" si="188"/>
        <v>1.4827765024475978</v>
      </c>
      <c r="J1295">
        <v>2</v>
      </c>
      <c r="K1295">
        <f>IF(J1295=1,VLOOKUP(B1295,RPM!$F$2:$H$62,3,TRUE),IF(J1295=2,VLOOKUP(B1295,RPM!$I$2:$K$62,3,TRUE),IF(J1295=3,VLOOKUP(B1295,RPM!$L$2:$N$62,3,TRUE))))</f>
        <v>6000</v>
      </c>
      <c r="L1295">
        <f t="shared" si="189"/>
        <v>122.08757813808739</v>
      </c>
      <c r="M1295">
        <f t="shared" si="190"/>
        <v>0</v>
      </c>
      <c r="N1295">
        <f>VLOOKUP(K1295,RPM!$A$2:$D$62,4,FALSE)</f>
        <v>20.193166666666666</v>
      </c>
      <c r="O1295">
        <f>VLOOKUP(K1295,RPM!$A$2:$D$62,3,FALSE)</f>
        <v>17</v>
      </c>
      <c r="P1295">
        <f t="shared" si="192"/>
        <v>15.058044383333334</v>
      </c>
      <c r="Q1295" cm="1">
        <f t="array" ref="Q1295">_xlfn.XLOOKUP(O1295,BSFC!$A$2:$A$24,_xlfn.XLOOKUP(K1295,BSFC!$B$2:$O$2,BSFC!$B$2:$O$24,,-1),,-1)</f>
        <v>360</v>
      </c>
      <c r="R1295">
        <f t="shared" si="193"/>
        <v>1.5058044383333336</v>
      </c>
      <c r="S1295">
        <f t="shared" si="195"/>
        <v>5.4988829461747308E-6</v>
      </c>
      <c r="T1295">
        <f t="shared" si="196"/>
        <v>1.9795978606229033E-3</v>
      </c>
      <c r="U1295">
        <f t="shared" si="197"/>
        <v>171.93429880046097</v>
      </c>
    </row>
    <row r="1296" spans="1:21">
      <c r="A1296">
        <f t="shared" si="194"/>
        <v>1295</v>
      </c>
      <c r="B1296">
        <f t="shared" si="191"/>
        <v>13.411199999999999</v>
      </c>
      <c r="C1296">
        <f>Specification!$G$32</f>
        <v>219.92450400000001</v>
      </c>
      <c r="D1296">
        <f>0.5*Specification!$K$4*Track!B1296^2*Specification!$K$3*Specification!$K$2</f>
        <v>93.159842569492653</v>
      </c>
      <c r="E1296">
        <v>1</v>
      </c>
      <c r="F1296">
        <f>Specification!$C$23*9.81*SIN((E1296*PI()/180))</f>
        <v>95.955295733149597</v>
      </c>
      <c r="G1296" s="2">
        <f>IF(J1296=1,VLOOKUP(K1296,RPM!$E$2:$H$62,3,FALSE)-F1296-E1296-D1296,IF(J1296=2,VLOOKUP(K1296,RPM!$H$2:$K$62,3,FALSE)-F1296-E1296-D1296,IF(J1296=3,VLOOKUP(K1296,RPM!$K$2:$N$62,3,FALSE)-F1296-E1296-D1296)))</f>
        <v>432.79588531940499</v>
      </c>
      <c r="H1296" s="2">
        <f>IF(J1296=1,Specification!$I$14,IF(J1296=2,Specification!$I$15,IF(J1296=3,Specification!$I$16)))</f>
        <v>578.8367922628039</v>
      </c>
      <c r="I1296">
        <v>0</v>
      </c>
      <c r="J1296">
        <v>3</v>
      </c>
      <c r="K1296">
        <f>IF(J1296=1,VLOOKUP(B1296,RPM!$F$2:$H$62,3,TRUE),IF(J1296=2,VLOOKUP(B1296,RPM!$I$2:$K$62,3,TRUE),IF(J1296=3,VLOOKUP(B1296,RPM!$L$2:$N$62,3,TRUE))))</f>
        <v>4200</v>
      </c>
      <c r="L1296">
        <f t="shared" si="189"/>
        <v>122.16214268115587</v>
      </c>
      <c r="M1296">
        <f t="shared" si="190"/>
        <v>1.7455064928217585E-2</v>
      </c>
      <c r="N1296">
        <f>VLOOKUP(K1296,RPM!$A$2:$D$62,4,FALSE)</f>
        <v>18.835642857142858</v>
      </c>
      <c r="O1296">
        <f>VLOOKUP(K1296,RPM!$A$2:$D$62,3,FALSE)</f>
        <v>11.1</v>
      </c>
      <c r="P1296">
        <f t="shared" si="192"/>
        <v>14.045738878571429</v>
      </c>
      <c r="Q1296" cm="1">
        <f t="array" ref="Q1296">_xlfn.XLOOKUP(O1296,BSFC!$A$2:$A$24,_xlfn.XLOOKUP(K1296,BSFC!$B$2:$O$2,BSFC!$B$2:$O$24,,-1),,-1)</f>
        <v>340</v>
      </c>
      <c r="R1296">
        <f t="shared" si="193"/>
        <v>1.3265420051984127</v>
      </c>
      <c r="S1296">
        <f t="shared" si="195"/>
        <v>2.9092058376105768E-4</v>
      </c>
      <c r="T1296">
        <f t="shared" si="196"/>
        <v>9.8912998478759617E-2</v>
      </c>
      <c r="U1296">
        <f t="shared" si="197"/>
        <v>172.03321179893973</v>
      </c>
    </row>
    <row r="1297" spans="1:21">
      <c r="A1297">
        <f t="shared" si="194"/>
        <v>1296</v>
      </c>
      <c r="B1297">
        <f t="shared" si="191"/>
        <v>13.411199999999999</v>
      </c>
      <c r="C1297">
        <f>Specification!$G$32</f>
        <v>219.92450400000001</v>
      </c>
      <c r="D1297">
        <f>0.5*Specification!$K$4*Track!B1297^2*Specification!$K$3*Specification!$K$2</f>
        <v>93.159842569492653</v>
      </c>
      <c r="E1297">
        <v>2</v>
      </c>
      <c r="F1297">
        <f>Specification!$C$23*9.81*SIN((E1297*PI()/180))</f>
        <v>191.88136255367905</v>
      </c>
      <c r="G1297" s="2">
        <f>IF(J1297=1,VLOOKUP(K1297,RPM!$E$2:$H$62,3,FALSE)-F1297-E1297-D1297,IF(J1297=2,VLOOKUP(K1297,RPM!$H$2:$K$62,3,FALSE)-F1297-E1297-D1297,IF(J1297=3,VLOOKUP(K1297,RPM!$K$2:$N$62,3,FALSE)-F1297-E1297-D1297)))</f>
        <v>335.86981849887547</v>
      </c>
      <c r="H1297" s="2">
        <f>IF(J1297=1,Specification!$I$14,IF(J1297=2,Specification!$I$15,IF(J1297=3,Specification!$I$16)))</f>
        <v>578.8367922628039</v>
      </c>
      <c r="I1297">
        <v>0</v>
      </c>
      <c r="J1297">
        <v>3</v>
      </c>
      <c r="K1297">
        <f>IF(J1297=1,VLOOKUP(B1297,RPM!$F$2:$H$62,3,TRUE),IF(J1297=2,VLOOKUP(B1297,RPM!$I$2:$K$62,3,TRUE),IF(J1297=3,VLOOKUP(B1297,RPM!$L$2:$N$62,3,TRUE))))</f>
        <v>4200</v>
      </c>
      <c r="L1297">
        <f t="shared" si="189"/>
        <v>122.23670722422435</v>
      </c>
      <c r="M1297">
        <f t="shared" si="190"/>
        <v>5.2375834419965316E-2</v>
      </c>
      <c r="N1297">
        <f>VLOOKUP(K1297,RPM!$A$2:$D$62,4,FALSE)</f>
        <v>18.835642857142858</v>
      </c>
      <c r="O1297">
        <f>VLOOKUP(K1297,RPM!$A$2:$D$62,3,FALSE)</f>
        <v>11.1</v>
      </c>
      <c r="P1297">
        <f t="shared" si="192"/>
        <v>14.045738878571429</v>
      </c>
      <c r="Q1297" cm="1">
        <f t="array" ref="Q1297">_xlfn.XLOOKUP(O1297,BSFC!$A$2:$A$24,_xlfn.XLOOKUP(K1297,BSFC!$B$2:$O$2,BSFC!$B$2:$O$24,,-1),,-1)</f>
        <v>340</v>
      </c>
      <c r="R1297">
        <f t="shared" si="193"/>
        <v>1.3265420051984127</v>
      </c>
      <c r="S1297">
        <f t="shared" si="195"/>
        <v>2.9092058376105768E-4</v>
      </c>
      <c r="T1297">
        <f t="shared" si="196"/>
        <v>9.8912998478759617E-2</v>
      </c>
      <c r="U1297">
        <f t="shared" si="197"/>
        <v>172.1321247974185</v>
      </c>
    </row>
    <row r="1298" spans="1:21">
      <c r="A1298">
        <f t="shared" si="194"/>
        <v>1297</v>
      </c>
      <c r="B1298">
        <f t="shared" si="191"/>
        <v>13.411199999999999</v>
      </c>
      <c r="C1298">
        <f>Specification!$G$32</f>
        <v>219.92450400000001</v>
      </c>
      <c r="D1298">
        <f>0.5*Specification!$K$4*Track!B1298^2*Specification!$K$3*Specification!$K$2</f>
        <v>93.159842569492653</v>
      </c>
      <c r="E1298">
        <v>3</v>
      </c>
      <c r="F1298">
        <f>Specification!$C$23*9.81*SIN((E1298*PI()/180))</f>
        <v>287.74898045237813</v>
      </c>
      <c r="G1298" s="2">
        <f>IF(J1298=1,VLOOKUP(K1298,RPM!$E$2:$H$62,3,FALSE)-F1298-E1298-D1298,IF(J1298=2,VLOOKUP(K1298,RPM!$H$2:$K$62,3,FALSE)-F1298-E1298-D1298,IF(J1298=3,VLOOKUP(K1298,RPM!$K$2:$N$62,3,FALSE)-F1298-E1298-D1298)))</f>
        <v>239.00220060017642</v>
      </c>
      <c r="H1298" s="2">
        <f>IF(J1298=1,Specification!$I$14,IF(J1298=2,Specification!$I$15,IF(J1298=3,Specification!$I$16)))</f>
        <v>578.8367922628039</v>
      </c>
      <c r="I1298">
        <v>0</v>
      </c>
      <c r="J1298">
        <v>3</v>
      </c>
      <c r="K1298">
        <f>IF(J1298=1,VLOOKUP(B1298,RPM!$F$2:$H$62,3,TRUE),IF(J1298=2,VLOOKUP(B1298,RPM!$I$2:$K$62,3,TRUE),IF(J1298=3,VLOOKUP(B1298,RPM!$L$2:$N$62,3,TRUE))))</f>
        <v>4200</v>
      </c>
      <c r="L1298">
        <f t="shared" si="189"/>
        <v>122.31127176729282</v>
      </c>
      <c r="M1298">
        <f t="shared" si="190"/>
        <v>0.10478361370300651</v>
      </c>
      <c r="N1298">
        <f>VLOOKUP(K1298,RPM!$A$2:$D$62,4,FALSE)</f>
        <v>18.835642857142858</v>
      </c>
      <c r="O1298">
        <f>VLOOKUP(K1298,RPM!$A$2:$D$62,3,FALSE)</f>
        <v>11.1</v>
      </c>
      <c r="P1298">
        <f t="shared" si="192"/>
        <v>14.045738878571429</v>
      </c>
      <c r="Q1298" cm="1">
        <f t="array" ref="Q1298">_xlfn.XLOOKUP(O1298,BSFC!$A$2:$A$24,_xlfn.XLOOKUP(K1298,BSFC!$B$2:$O$2,BSFC!$B$2:$O$24,,-1),,-1)</f>
        <v>340</v>
      </c>
      <c r="R1298">
        <f t="shared" si="193"/>
        <v>1.3265420051984127</v>
      </c>
      <c r="S1298">
        <f t="shared" si="195"/>
        <v>2.9092058376105768E-4</v>
      </c>
      <c r="T1298">
        <f t="shared" si="196"/>
        <v>9.8912998478759617E-2</v>
      </c>
      <c r="U1298">
        <f t="shared" si="197"/>
        <v>172.23103779589727</v>
      </c>
    </row>
    <row r="1299" spans="1:21">
      <c r="A1299">
        <f t="shared" si="194"/>
        <v>1298</v>
      </c>
      <c r="B1299">
        <f t="shared" si="191"/>
        <v>13.411199999999999</v>
      </c>
      <c r="C1299">
        <f>Specification!$G$32</f>
        <v>219.92450400000001</v>
      </c>
      <c r="D1299">
        <f>0.5*Specification!$K$4*Track!B1299^2*Specification!$K$3*Specification!$K$2</f>
        <v>93.159842569492653</v>
      </c>
      <c r="E1299">
        <v>4</v>
      </c>
      <c r="F1299">
        <f>Specification!$C$23*9.81*SIN((E1299*PI()/180))</f>
        <v>383.52894722414453</v>
      </c>
      <c r="G1299" s="2">
        <f>IF(J1299=1,VLOOKUP(K1299,RPM!$E$2:$H$62,3,FALSE)-F1299-E1299-D1299,IF(J1299=2,VLOOKUP(K1299,RPM!$H$2:$K$62,3,FALSE)-F1299-E1299-D1299,IF(J1299=3,VLOOKUP(K1299,RPM!$K$2:$N$62,3,FALSE)-F1299-E1299-D1299)))</f>
        <v>142.22223382841003</v>
      </c>
      <c r="H1299" s="2">
        <f>IF(J1299=1,Specification!$I$14,IF(J1299=2,Specification!$I$15,IF(J1299=3,Specification!$I$16)))</f>
        <v>578.8367922628039</v>
      </c>
      <c r="I1299">
        <v>0</v>
      </c>
      <c r="J1299">
        <v>3</v>
      </c>
      <c r="K1299">
        <f>IF(J1299=1,VLOOKUP(B1299,RPM!$F$2:$H$62,3,TRUE),IF(J1299=2,VLOOKUP(B1299,RPM!$I$2:$K$62,3,TRUE),IF(J1299=3,VLOOKUP(B1299,RPM!$L$2:$N$62,3,TRUE))))</f>
        <v>4200</v>
      </c>
      <c r="L1299">
        <f t="shared" si="189"/>
        <v>122.3858363103613</v>
      </c>
      <c r="M1299">
        <f t="shared" si="190"/>
        <v>0.17471042564651693</v>
      </c>
      <c r="N1299">
        <f>VLOOKUP(K1299,RPM!$A$2:$D$62,4,FALSE)</f>
        <v>18.835642857142858</v>
      </c>
      <c r="O1299">
        <f>VLOOKUP(K1299,RPM!$A$2:$D$62,3,FALSE)</f>
        <v>11.1</v>
      </c>
      <c r="P1299">
        <f t="shared" si="192"/>
        <v>14.045738878571429</v>
      </c>
      <c r="Q1299" cm="1">
        <f t="array" ref="Q1299">_xlfn.XLOOKUP(O1299,BSFC!$A$2:$A$24,_xlfn.XLOOKUP(K1299,BSFC!$B$2:$O$2,BSFC!$B$2:$O$24,,-1),,-1)</f>
        <v>340</v>
      </c>
      <c r="R1299">
        <f t="shared" si="193"/>
        <v>1.3265420051984127</v>
      </c>
      <c r="S1299">
        <f t="shared" si="195"/>
        <v>2.9092058376105768E-4</v>
      </c>
      <c r="T1299">
        <f t="shared" si="196"/>
        <v>9.8912998478759617E-2</v>
      </c>
      <c r="U1299">
        <f t="shared" si="197"/>
        <v>172.32995079437603</v>
      </c>
    </row>
    <row r="1300" spans="1:21">
      <c r="A1300">
        <f t="shared" si="194"/>
        <v>1299</v>
      </c>
      <c r="B1300">
        <f t="shared" si="191"/>
        <v>13.411199999999999</v>
      </c>
      <c r="C1300">
        <f>Specification!$G$32</f>
        <v>219.92450400000001</v>
      </c>
      <c r="D1300">
        <f>0.5*Specification!$K$4*Track!B1300^2*Specification!$K$3*Specification!$K$2</f>
        <v>93.159842569492653</v>
      </c>
      <c r="E1300">
        <v>5</v>
      </c>
      <c r="F1300">
        <f>Specification!$C$23*9.81*SIN((E1300*PI()/180))</f>
        <v>479.192087363258</v>
      </c>
      <c r="G1300" s="2">
        <f>IF(J1300=1,VLOOKUP(K1300,RPM!$E$2:$H$62,3,FALSE)-F1300-E1300-D1300,IF(J1300=2,VLOOKUP(K1300,RPM!$H$2:$K$62,3,FALSE)-F1300-E1300-D1300,IF(J1300=3,VLOOKUP(K1300,RPM!$K$2:$N$62,3,FALSE)-F1300-E1300-D1300)))</f>
        <v>45.559093689296546</v>
      </c>
      <c r="H1300" s="2">
        <f>IF(J1300=1,Specification!$I$14,IF(J1300=2,Specification!$I$15,IF(J1300=3,Specification!$I$16)))</f>
        <v>578.8367922628039</v>
      </c>
      <c r="I1300">
        <v>0</v>
      </c>
      <c r="J1300">
        <v>3</v>
      </c>
      <c r="K1300">
        <f>IF(J1300=1,VLOOKUP(B1300,RPM!$F$2:$H$62,3,TRUE),IF(J1300=2,VLOOKUP(B1300,RPM!$I$2:$K$62,3,TRUE),IF(J1300=3,VLOOKUP(B1300,RPM!$L$2:$N$62,3,TRUE))))</f>
        <v>4200</v>
      </c>
      <c r="L1300">
        <f t="shared" si="189"/>
        <v>122.46040085342977</v>
      </c>
      <c r="M1300">
        <f t="shared" si="190"/>
        <v>0.26219908917244095</v>
      </c>
      <c r="N1300">
        <f>VLOOKUP(K1300,RPM!$A$2:$D$62,4,FALSE)</f>
        <v>18.835642857142858</v>
      </c>
      <c r="O1300">
        <f>VLOOKUP(K1300,RPM!$A$2:$D$62,3,FALSE)</f>
        <v>11.1</v>
      </c>
      <c r="P1300">
        <f t="shared" si="192"/>
        <v>14.045738878571429</v>
      </c>
      <c r="Q1300" cm="1">
        <f t="array" ref="Q1300">_xlfn.XLOOKUP(O1300,BSFC!$A$2:$A$24,_xlfn.XLOOKUP(K1300,BSFC!$B$2:$O$2,BSFC!$B$2:$O$24,,-1),,-1)</f>
        <v>340</v>
      </c>
      <c r="R1300">
        <f t="shared" si="193"/>
        <v>1.3265420051984127</v>
      </c>
      <c r="S1300">
        <f t="shared" si="195"/>
        <v>2.9092058376105768E-4</v>
      </c>
      <c r="T1300">
        <f t="shared" si="196"/>
        <v>9.8912998478759617E-2</v>
      </c>
      <c r="U1300">
        <f t="shared" si="197"/>
        <v>172.4288637928548</v>
      </c>
    </row>
    <row r="1301" spans="1:21">
      <c r="A1301">
        <f t="shared" si="194"/>
        <v>1300</v>
      </c>
      <c r="B1301">
        <f t="shared" si="191"/>
        <v>13.411199999999999</v>
      </c>
      <c r="C1301">
        <f>Specification!$G$32</f>
        <v>219.92450400000001</v>
      </c>
      <c r="D1301">
        <f>0.5*Specification!$K$4*Track!B1301^2*Specification!$K$3*Specification!$K$2</f>
        <v>93.159842569492653</v>
      </c>
      <c r="E1301">
        <v>6</v>
      </c>
      <c r="F1301">
        <f>Specification!$C$23*9.81*SIN((E1301*PI()/180))</f>
        <v>574.70926095052266</v>
      </c>
      <c r="G1301" s="2">
        <f>IF(J1301=1,VLOOKUP(K1301,RPM!$E$2:$H$62,3,FALSE)-F1301-E1301-D1301,IF(J1301=2,VLOOKUP(K1301,RPM!$H$2:$K$62,3,FALSE)-F1301-E1301-D1301,IF(J1301=3,VLOOKUP(K1301,RPM!$K$2:$N$62,3,FALSE)-F1301-E1301-D1301)))</f>
        <v>280.13877049573284</v>
      </c>
      <c r="H1301" s="2">
        <f>IF(J1301=1,Specification!$I$14,IF(J1301=2,Specification!$I$15,IF(J1301=3,Specification!$I$16)))</f>
        <v>580.58318951778165</v>
      </c>
      <c r="I1301">
        <v>0</v>
      </c>
      <c r="J1301">
        <v>2</v>
      </c>
      <c r="K1301">
        <f>IF(J1301=1,VLOOKUP(B1301,RPM!$F$2:$H$62,3,TRUE),IF(J1301=2,VLOOKUP(B1301,RPM!$I$2:$K$62,3,TRUE),IF(J1301=3,VLOOKUP(B1301,RPM!$L$2:$N$62,3,TRUE))))</f>
        <v>6000</v>
      </c>
      <c r="L1301">
        <f t="shared" si="189"/>
        <v>122.53496539649825</v>
      </c>
      <c r="M1301">
        <f t="shared" si="190"/>
        <v>0.36730332443811742</v>
      </c>
      <c r="N1301">
        <f>VLOOKUP(K1301,RPM!$A$2:$D$62,4,FALSE)</f>
        <v>20.193166666666666</v>
      </c>
      <c r="O1301">
        <f>VLOOKUP(K1301,RPM!$A$2:$D$62,3,FALSE)</f>
        <v>17</v>
      </c>
      <c r="P1301">
        <f t="shared" si="192"/>
        <v>15.058044383333334</v>
      </c>
      <c r="Q1301" cm="1">
        <f t="array" ref="Q1301">_xlfn.XLOOKUP(O1301,BSFC!$A$2:$A$24,_xlfn.XLOOKUP(K1301,BSFC!$B$2:$O$2,BSFC!$B$2:$O$24,,-1),,-1)</f>
        <v>360</v>
      </c>
      <c r="R1301">
        <f t="shared" si="193"/>
        <v>1.5058044383333336</v>
      </c>
      <c r="S1301">
        <f t="shared" si="195"/>
        <v>3.1188783304113391E-4</v>
      </c>
      <c r="T1301">
        <f t="shared" si="196"/>
        <v>0.11227961989480821</v>
      </c>
      <c r="U1301">
        <f t="shared" si="197"/>
        <v>172.54114341274962</v>
      </c>
    </row>
    <row r="1302" spans="1:21">
      <c r="A1302">
        <f t="shared" si="194"/>
        <v>1301</v>
      </c>
      <c r="B1302">
        <f t="shared" si="191"/>
        <v>13.411199999999999</v>
      </c>
      <c r="C1302">
        <f>Specification!$G$32</f>
        <v>219.92450400000001</v>
      </c>
      <c r="D1302">
        <f>0.5*Specification!$K$4*Track!B1302^2*Specification!$K$3*Specification!$K$2</f>
        <v>93.159842569492653</v>
      </c>
      <c r="E1302">
        <v>7</v>
      </c>
      <c r="F1302">
        <f>Specification!$C$23*9.81*SIN((E1302*PI()/180))</f>
        <v>670.05137252956831</v>
      </c>
      <c r="G1302" s="2">
        <f>IF(J1302=1,VLOOKUP(K1302,RPM!$E$2:$H$62,3,FALSE)-F1302-E1302-D1302,IF(J1302=2,VLOOKUP(K1302,RPM!$H$2:$K$62,3,FALSE)-F1302-E1302-D1302,IF(J1302=3,VLOOKUP(K1302,RPM!$K$2:$N$62,3,FALSE)-F1302-E1302-D1302)))</f>
        <v>183.79665891668719</v>
      </c>
      <c r="H1302" s="2">
        <f>IF(J1302=1,Specification!$I$14,IF(J1302=2,Specification!$I$15,IF(J1302=3,Specification!$I$16)))</f>
        <v>580.58318951778165</v>
      </c>
      <c r="I1302">
        <v>0</v>
      </c>
      <c r="J1302">
        <v>2</v>
      </c>
      <c r="K1302">
        <f>IF(J1302=1,VLOOKUP(B1302,RPM!$F$2:$H$62,3,TRUE),IF(J1302=2,VLOOKUP(B1302,RPM!$I$2:$K$62,3,TRUE),IF(J1302=3,VLOOKUP(B1302,RPM!$L$2:$N$62,3,TRUE))))</f>
        <v>6000</v>
      </c>
      <c r="L1302">
        <f t="shared" si="189"/>
        <v>122.60952993956673</v>
      </c>
      <c r="M1302">
        <f t="shared" si="190"/>
        <v>0.49008788534102199</v>
      </c>
      <c r="N1302">
        <f>VLOOKUP(K1302,RPM!$A$2:$D$62,4,FALSE)</f>
        <v>20.193166666666666</v>
      </c>
      <c r="O1302">
        <f>VLOOKUP(K1302,RPM!$A$2:$D$62,3,FALSE)</f>
        <v>17</v>
      </c>
      <c r="P1302">
        <f t="shared" si="192"/>
        <v>15.058044383333334</v>
      </c>
      <c r="Q1302" cm="1">
        <f t="array" ref="Q1302">_xlfn.XLOOKUP(O1302,BSFC!$A$2:$A$24,_xlfn.XLOOKUP(K1302,BSFC!$B$2:$O$2,BSFC!$B$2:$O$24,,-1),,-1)</f>
        <v>360</v>
      </c>
      <c r="R1302">
        <f t="shared" si="193"/>
        <v>1.5058044383333336</v>
      </c>
      <c r="S1302">
        <f t="shared" si="195"/>
        <v>3.1188783304113391E-4</v>
      </c>
      <c r="T1302">
        <f t="shared" si="196"/>
        <v>0.11227961989480821</v>
      </c>
      <c r="U1302">
        <f t="shared" si="197"/>
        <v>172.65342303264444</v>
      </c>
    </row>
    <row r="1303" spans="1:21">
      <c r="A1303">
        <f t="shared" si="194"/>
        <v>1302</v>
      </c>
      <c r="B1303">
        <f t="shared" si="191"/>
        <v>13.411199999999999</v>
      </c>
      <c r="C1303">
        <f>Specification!$G$32</f>
        <v>219.92450400000001</v>
      </c>
      <c r="D1303">
        <f>0.5*Specification!$K$4*Track!B1303^2*Specification!$K$3*Specification!$K$2</f>
        <v>93.159842569492653</v>
      </c>
      <c r="E1303">
        <v>8</v>
      </c>
      <c r="F1303">
        <f>Specification!$C$23*9.81*SIN((E1303*PI()/180))</f>
        <v>765.1893799696079</v>
      </c>
      <c r="G1303" s="2">
        <f>IF(J1303=1,VLOOKUP(K1303,RPM!$E$2:$H$62,3,FALSE)-F1303-E1303-D1303,IF(J1303=2,VLOOKUP(K1303,RPM!$H$2:$K$62,3,FALSE)-F1303-E1303-D1303,IF(J1303=3,VLOOKUP(K1303,RPM!$K$2:$N$62,3,FALSE)-F1303-E1303-D1303)))</f>
        <v>87.658651476647591</v>
      </c>
      <c r="H1303" s="2">
        <f>IF(J1303=1,Specification!$I$14,IF(J1303=2,Specification!$I$15,IF(J1303=3,Specification!$I$16)))</f>
        <v>580.58318951778165</v>
      </c>
      <c r="I1303">
        <v>0</v>
      </c>
      <c r="J1303">
        <v>2</v>
      </c>
      <c r="K1303">
        <f>IF(J1303=1,VLOOKUP(B1303,RPM!$F$2:$H$62,3,TRUE),IF(J1303=2,VLOOKUP(B1303,RPM!$I$2:$K$62,3,TRUE),IF(J1303=3,VLOOKUP(B1303,RPM!$L$2:$N$62,3,TRUE))))</f>
        <v>6000</v>
      </c>
      <c r="L1303">
        <f t="shared" si="189"/>
        <v>122.6840944826352</v>
      </c>
      <c r="M1303">
        <f t="shared" si="190"/>
        <v>0.63062872004341342</v>
      </c>
      <c r="N1303">
        <f>VLOOKUP(K1303,RPM!$A$2:$D$62,4,FALSE)</f>
        <v>20.193166666666666</v>
      </c>
      <c r="O1303">
        <f>VLOOKUP(K1303,RPM!$A$2:$D$62,3,FALSE)</f>
        <v>17</v>
      </c>
      <c r="P1303">
        <f t="shared" si="192"/>
        <v>15.058044383333334</v>
      </c>
      <c r="Q1303" cm="1">
        <f t="array" ref="Q1303">_xlfn.XLOOKUP(O1303,BSFC!$A$2:$A$24,_xlfn.XLOOKUP(K1303,BSFC!$B$2:$O$2,BSFC!$B$2:$O$24,,-1),,-1)</f>
        <v>360</v>
      </c>
      <c r="R1303">
        <f t="shared" si="193"/>
        <v>1.5058044383333336</v>
      </c>
      <c r="S1303">
        <f t="shared" si="195"/>
        <v>3.1188783304113391E-4</v>
      </c>
      <c r="T1303">
        <f t="shared" si="196"/>
        <v>0.11227961989480821</v>
      </c>
      <c r="U1303">
        <f t="shared" si="197"/>
        <v>172.76570265253926</v>
      </c>
    </row>
    <row r="1304" spans="1:21">
      <c r="A1304">
        <f t="shared" si="194"/>
        <v>1303</v>
      </c>
      <c r="B1304">
        <f t="shared" si="191"/>
        <v>13.411199999999999</v>
      </c>
      <c r="C1304">
        <f>Specification!$G$32</f>
        <v>219.92450400000001</v>
      </c>
      <c r="D1304">
        <f>0.5*Specification!$K$4*Track!B1304^2*Specification!$K$3*Specification!$K$2</f>
        <v>93.159842569492653</v>
      </c>
      <c r="E1304">
        <v>8</v>
      </c>
      <c r="F1304">
        <f>Specification!$C$23*9.81*SIN((E1304*PI()/180))</f>
        <v>765.1893799696079</v>
      </c>
      <c r="G1304" s="2">
        <f>IF(J1304=1,VLOOKUP(K1304,RPM!$E$2:$H$62,3,FALSE)-F1304-E1304-D1304,IF(J1304=2,VLOOKUP(K1304,RPM!$H$2:$K$62,3,FALSE)-F1304-E1304-D1304,IF(J1304=3,VLOOKUP(K1304,RPM!$K$2:$N$62,3,FALSE)-F1304-E1304-D1304)))</f>
        <v>87.658651476647591</v>
      </c>
      <c r="H1304" s="2">
        <f>IF(J1304=1,Specification!$I$14,IF(J1304=2,Specification!$I$15,IF(J1304=3,Specification!$I$16)))</f>
        <v>580.58318951778165</v>
      </c>
      <c r="I1304">
        <v>0</v>
      </c>
      <c r="J1304">
        <v>2</v>
      </c>
      <c r="K1304">
        <f>IF(J1304=1,VLOOKUP(B1304,RPM!$F$2:$H$62,3,TRUE),IF(J1304=2,VLOOKUP(B1304,RPM!$I$2:$K$62,3,TRUE),IF(J1304=3,VLOOKUP(B1304,RPM!$L$2:$N$62,3,TRUE))))</f>
        <v>6000</v>
      </c>
      <c r="L1304">
        <f t="shared" si="189"/>
        <v>122.75865902570368</v>
      </c>
      <c r="M1304">
        <f t="shared" si="190"/>
        <v>0.77116955474580484</v>
      </c>
      <c r="N1304">
        <f>VLOOKUP(K1304,RPM!$A$2:$D$62,4,FALSE)</f>
        <v>20.193166666666666</v>
      </c>
      <c r="O1304">
        <f>VLOOKUP(K1304,RPM!$A$2:$D$62,3,FALSE)</f>
        <v>17</v>
      </c>
      <c r="P1304">
        <f t="shared" si="192"/>
        <v>15.058044383333334</v>
      </c>
      <c r="Q1304" cm="1">
        <f t="array" ref="Q1304">_xlfn.XLOOKUP(O1304,BSFC!$A$2:$A$24,_xlfn.XLOOKUP(K1304,BSFC!$B$2:$O$2,BSFC!$B$2:$O$24,,-1),,-1)</f>
        <v>360</v>
      </c>
      <c r="R1304">
        <f t="shared" si="193"/>
        <v>1.5058044383333336</v>
      </c>
      <c r="S1304">
        <f t="shared" si="195"/>
        <v>3.1188783304113391E-4</v>
      </c>
      <c r="T1304">
        <f t="shared" si="196"/>
        <v>0.11227961989480821</v>
      </c>
      <c r="U1304">
        <f t="shared" si="197"/>
        <v>172.87798227243408</v>
      </c>
    </row>
    <row r="1305" spans="1:21">
      <c r="A1305">
        <f t="shared" si="194"/>
        <v>1304</v>
      </c>
      <c r="B1305">
        <f t="shared" si="191"/>
        <v>13.411199999999999</v>
      </c>
      <c r="C1305">
        <f>Specification!$G$32</f>
        <v>219.92450400000001</v>
      </c>
      <c r="D1305">
        <f>0.5*Specification!$K$4*Track!B1305^2*Specification!$K$3*Specification!$K$2</f>
        <v>93.159842569492653</v>
      </c>
      <c r="E1305">
        <v>8</v>
      </c>
      <c r="F1305">
        <f>Specification!$C$23*9.81*SIN((E1305*PI()/180))</f>
        <v>765.1893799696079</v>
      </c>
      <c r="G1305" s="2">
        <f>IF(J1305=1,VLOOKUP(K1305,RPM!$E$2:$H$62,3,FALSE)-F1305-E1305-D1305,IF(J1305=2,VLOOKUP(K1305,RPM!$H$2:$K$62,3,FALSE)-F1305-E1305-D1305,IF(J1305=3,VLOOKUP(K1305,RPM!$K$2:$N$62,3,FALSE)-F1305-E1305-D1305)))</f>
        <v>87.658651476647591</v>
      </c>
      <c r="H1305" s="2">
        <f>IF(J1305=1,Specification!$I$14,IF(J1305=2,Specification!$I$15,IF(J1305=3,Specification!$I$16)))</f>
        <v>580.58318951778165</v>
      </c>
      <c r="I1305">
        <v>0</v>
      </c>
      <c r="J1305">
        <v>2</v>
      </c>
      <c r="K1305">
        <f>IF(J1305=1,VLOOKUP(B1305,RPM!$F$2:$H$62,3,TRUE),IF(J1305=2,VLOOKUP(B1305,RPM!$I$2:$K$62,3,TRUE),IF(J1305=3,VLOOKUP(B1305,RPM!$L$2:$N$62,3,TRUE))))</f>
        <v>6000</v>
      </c>
      <c r="L1305">
        <f t="shared" si="189"/>
        <v>122.83322356877215</v>
      </c>
      <c r="M1305">
        <f t="shared" si="190"/>
        <v>0.91171038944819627</v>
      </c>
      <c r="N1305">
        <f>VLOOKUP(K1305,RPM!$A$2:$D$62,4,FALSE)</f>
        <v>20.193166666666666</v>
      </c>
      <c r="O1305">
        <f>VLOOKUP(K1305,RPM!$A$2:$D$62,3,FALSE)</f>
        <v>17</v>
      </c>
      <c r="P1305">
        <f t="shared" si="192"/>
        <v>15.058044383333334</v>
      </c>
      <c r="Q1305" cm="1">
        <f t="array" ref="Q1305">_xlfn.XLOOKUP(O1305,BSFC!$A$2:$A$24,_xlfn.XLOOKUP(K1305,BSFC!$B$2:$O$2,BSFC!$B$2:$O$24,,-1),,-1)</f>
        <v>360</v>
      </c>
      <c r="R1305">
        <f t="shared" si="193"/>
        <v>1.5058044383333336</v>
      </c>
      <c r="S1305">
        <f t="shared" si="195"/>
        <v>3.1188783304113391E-4</v>
      </c>
      <c r="T1305">
        <f t="shared" si="196"/>
        <v>0.11227961989480821</v>
      </c>
      <c r="U1305">
        <f t="shared" si="197"/>
        <v>172.9902618923289</v>
      </c>
    </row>
    <row r="1306" spans="1:21">
      <c r="A1306">
        <f t="shared" si="194"/>
        <v>1305</v>
      </c>
      <c r="B1306">
        <f t="shared" si="191"/>
        <v>13.411199999999999</v>
      </c>
      <c r="C1306">
        <f>Specification!$G$32</f>
        <v>219.92450400000001</v>
      </c>
      <c r="D1306">
        <f>0.5*Specification!$K$4*Track!B1306^2*Specification!$K$3*Specification!$K$2</f>
        <v>93.159842569492653</v>
      </c>
      <c r="E1306">
        <v>8</v>
      </c>
      <c r="F1306">
        <f>Specification!$C$23*9.81*SIN((E1306*PI()/180))</f>
        <v>765.1893799696079</v>
      </c>
      <c r="G1306" s="2">
        <f>IF(J1306=1,VLOOKUP(K1306,RPM!$E$2:$H$62,3,FALSE)-F1306-E1306-D1306,IF(J1306=2,VLOOKUP(K1306,RPM!$H$2:$K$62,3,FALSE)-F1306-E1306-D1306,IF(J1306=3,VLOOKUP(K1306,RPM!$K$2:$N$62,3,FALSE)-F1306-E1306-D1306)))</f>
        <v>87.658651476647591</v>
      </c>
      <c r="H1306" s="2">
        <f>IF(J1306=1,Specification!$I$14,IF(J1306=2,Specification!$I$15,IF(J1306=3,Specification!$I$16)))</f>
        <v>580.58318951778165</v>
      </c>
      <c r="I1306">
        <v>0</v>
      </c>
      <c r="J1306">
        <v>2</v>
      </c>
      <c r="K1306">
        <f>IF(J1306=1,VLOOKUP(B1306,RPM!$F$2:$H$62,3,TRUE),IF(J1306=2,VLOOKUP(B1306,RPM!$I$2:$K$62,3,TRUE),IF(J1306=3,VLOOKUP(B1306,RPM!$L$2:$N$62,3,TRUE))))</f>
        <v>6000</v>
      </c>
      <c r="L1306">
        <f t="shared" si="189"/>
        <v>122.90778811184063</v>
      </c>
      <c r="M1306">
        <f t="shared" si="190"/>
        <v>1.0522512241505877</v>
      </c>
      <c r="N1306">
        <f>VLOOKUP(K1306,RPM!$A$2:$D$62,4,FALSE)</f>
        <v>20.193166666666666</v>
      </c>
      <c r="O1306">
        <f>VLOOKUP(K1306,RPM!$A$2:$D$62,3,FALSE)</f>
        <v>17</v>
      </c>
      <c r="P1306">
        <f t="shared" si="192"/>
        <v>15.058044383333334</v>
      </c>
      <c r="Q1306" cm="1">
        <f t="array" ref="Q1306">_xlfn.XLOOKUP(O1306,BSFC!$A$2:$A$24,_xlfn.XLOOKUP(K1306,BSFC!$B$2:$O$2,BSFC!$B$2:$O$24,,-1),,-1)</f>
        <v>360</v>
      </c>
      <c r="R1306">
        <f t="shared" si="193"/>
        <v>1.5058044383333336</v>
      </c>
      <c r="S1306">
        <f t="shared" si="195"/>
        <v>3.1188783304113391E-4</v>
      </c>
      <c r="T1306">
        <f t="shared" si="196"/>
        <v>0.11227961989480821</v>
      </c>
      <c r="U1306">
        <f t="shared" si="197"/>
        <v>173.10254151222372</v>
      </c>
    </row>
    <row r="1307" spans="1:21">
      <c r="A1307">
        <f t="shared" si="194"/>
        <v>1306</v>
      </c>
      <c r="B1307">
        <f t="shared" si="191"/>
        <v>13.411199999999999</v>
      </c>
      <c r="C1307">
        <f>Specification!$G$32</f>
        <v>219.92450400000001</v>
      </c>
      <c r="D1307">
        <f>0.5*Specification!$K$4*Track!B1307^2*Specification!$K$3*Specification!$K$2</f>
        <v>93.159842569492653</v>
      </c>
      <c r="E1307">
        <v>8</v>
      </c>
      <c r="F1307">
        <f>Specification!$C$23*9.81*SIN((E1307*PI()/180))</f>
        <v>765.1893799696079</v>
      </c>
      <c r="G1307" s="2">
        <f>IF(J1307=1,VLOOKUP(K1307,RPM!$E$2:$H$62,3,FALSE)-F1307-E1307-D1307,IF(J1307=2,VLOOKUP(K1307,RPM!$H$2:$K$62,3,FALSE)-F1307-E1307-D1307,IF(J1307=3,VLOOKUP(K1307,RPM!$K$2:$N$62,3,FALSE)-F1307-E1307-D1307)))</f>
        <v>87.658651476647591</v>
      </c>
      <c r="H1307" s="2">
        <f>IF(J1307=1,Specification!$I$14,IF(J1307=2,Specification!$I$15,IF(J1307=3,Specification!$I$16)))</f>
        <v>580.58318951778165</v>
      </c>
      <c r="I1307">
        <v>0</v>
      </c>
      <c r="J1307">
        <v>2</v>
      </c>
      <c r="K1307">
        <f>IF(J1307=1,VLOOKUP(B1307,RPM!$F$2:$H$62,3,TRUE),IF(J1307=2,VLOOKUP(B1307,RPM!$I$2:$K$62,3,TRUE),IF(J1307=3,VLOOKUP(B1307,RPM!$L$2:$N$62,3,TRUE))))</f>
        <v>6000</v>
      </c>
      <c r="L1307">
        <f t="shared" si="189"/>
        <v>122.98235265490911</v>
      </c>
      <c r="M1307">
        <f t="shared" si="190"/>
        <v>1.1927920588529792</v>
      </c>
      <c r="N1307">
        <f>VLOOKUP(K1307,RPM!$A$2:$D$62,4,FALSE)</f>
        <v>20.193166666666666</v>
      </c>
      <c r="O1307">
        <f>VLOOKUP(K1307,RPM!$A$2:$D$62,3,FALSE)</f>
        <v>17</v>
      </c>
      <c r="P1307">
        <f t="shared" si="192"/>
        <v>15.058044383333334</v>
      </c>
      <c r="Q1307" cm="1">
        <f t="array" ref="Q1307">_xlfn.XLOOKUP(O1307,BSFC!$A$2:$A$24,_xlfn.XLOOKUP(K1307,BSFC!$B$2:$O$2,BSFC!$B$2:$O$24,,-1),,-1)</f>
        <v>360</v>
      </c>
      <c r="R1307">
        <f t="shared" si="193"/>
        <v>1.5058044383333336</v>
      </c>
      <c r="S1307">
        <f t="shared" si="195"/>
        <v>3.1188783304113391E-4</v>
      </c>
      <c r="T1307">
        <f t="shared" si="196"/>
        <v>0.11227961989480821</v>
      </c>
      <c r="U1307">
        <f t="shared" si="197"/>
        <v>173.21482113211854</v>
      </c>
    </row>
    <row r="1308" spans="1:21">
      <c r="A1308">
        <f t="shared" si="194"/>
        <v>1307</v>
      </c>
      <c r="B1308">
        <f t="shared" si="191"/>
        <v>13.411199999999999</v>
      </c>
      <c r="C1308">
        <f>Specification!$G$32</f>
        <v>219.92450400000001</v>
      </c>
      <c r="D1308">
        <f>0.5*Specification!$K$4*Track!B1308^2*Specification!$K$3*Specification!$K$2</f>
        <v>93.159842569492653</v>
      </c>
      <c r="E1308">
        <v>8</v>
      </c>
      <c r="F1308">
        <f>Specification!$C$23*9.81*SIN((E1308*PI()/180))</f>
        <v>765.1893799696079</v>
      </c>
      <c r="G1308" s="2">
        <f>IF(J1308=1,VLOOKUP(K1308,RPM!$E$2:$H$62,3,FALSE)-F1308-E1308-D1308,IF(J1308=2,VLOOKUP(K1308,RPM!$H$2:$K$62,3,FALSE)-F1308-E1308-D1308,IF(J1308=3,VLOOKUP(K1308,RPM!$K$2:$N$62,3,FALSE)-F1308-E1308-D1308)))</f>
        <v>87.658651476647591</v>
      </c>
      <c r="H1308" s="2">
        <f>IF(J1308=1,Specification!$I$14,IF(J1308=2,Specification!$I$15,IF(J1308=3,Specification!$I$16)))</f>
        <v>580.58318951778165</v>
      </c>
      <c r="I1308">
        <v>0</v>
      </c>
      <c r="J1308">
        <v>2</v>
      </c>
      <c r="K1308">
        <f>IF(J1308=1,VLOOKUP(B1308,RPM!$F$2:$H$62,3,TRUE),IF(J1308=2,VLOOKUP(B1308,RPM!$I$2:$K$62,3,TRUE),IF(J1308=3,VLOOKUP(B1308,RPM!$L$2:$N$62,3,TRUE))))</f>
        <v>6000</v>
      </c>
      <c r="L1308">
        <f t="shared" si="189"/>
        <v>123.05691719797758</v>
      </c>
      <c r="M1308">
        <f t="shared" si="190"/>
        <v>1.3333328935553708</v>
      </c>
      <c r="N1308">
        <f>VLOOKUP(K1308,RPM!$A$2:$D$62,4,FALSE)</f>
        <v>20.193166666666666</v>
      </c>
      <c r="O1308">
        <f>VLOOKUP(K1308,RPM!$A$2:$D$62,3,FALSE)</f>
        <v>17</v>
      </c>
      <c r="P1308">
        <f t="shared" si="192"/>
        <v>15.058044383333334</v>
      </c>
      <c r="Q1308" cm="1">
        <f t="array" ref="Q1308">_xlfn.XLOOKUP(O1308,BSFC!$A$2:$A$24,_xlfn.XLOOKUP(K1308,BSFC!$B$2:$O$2,BSFC!$B$2:$O$24,,-1),,-1)</f>
        <v>360</v>
      </c>
      <c r="R1308">
        <f t="shared" si="193"/>
        <v>1.5058044383333336</v>
      </c>
      <c r="S1308">
        <f t="shared" si="195"/>
        <v>3.1188783304113391E-4</v>
      </c>
      <c r="T1308">
        <f t="shared" si="196"/>
        <v>0.11227961989480821</v>
      </c>
      <c r="U1308">
        <f t="shared" si="197"/>
        <v>173.32710075201337</v>
      </c>
    </row>
    <row r="1309" spans="1:21">
      <c r="A1309">
        <f t="shared" si="194"/>
        <v>1308</v>
      </c>
      <c r="B1309">
        <f t="shared" si="191"/>
        <v>13.411199999999999</v>
      </c>
      <c r="C1309">
        <f>Specification!$G$32</f>
        <v>219.92450400000001</v>
      </c>
      <c r="D1309">
        <f>0.5*Specification!$K$4*Track!B1309^2*Specification!$K$3*Specification!$K$2</f>
        <v>93.159842569492653</v>
      </c>
      <c r="E1309">
        <v>8</v>
      </c>
      <c r="F1309">
        <f>Specification!$C$23*9.81*SIN((E1309*PI()/180))</f>
        <v>765.1893799696079</v>
      </c>
      <c r="G1309" s="2">
        <f>IF(J1309=1,VLOOKUP(K1309,RPM!$E$2:$H$62,3,FALSE)-F1309-E1309-D1309,IF(J1309=2,VLOOKUP(K1309,RPM!$H$2:$K$62,3,FALSE)-F1309-E1309-D1309,IF(J1309=3,VLOOKUP(K1309,RPM!$K$2:$N$62,3,FALSE)-F1309-E1309-D1309)))</f>
        <v>87.658651476647591</v>
      </c>
      <c r="H1309" s="2">
        <f>IF(J1309=1,Specification!$I$14,IF(J1309=2,Specification!$I$15,IF(J1309=3,Specification!$I$16)))</f>
        <v>580.58318951778165</v>
      </c>
      <c r="I1309">
        <v>0</v>
      </c>
      <c r="J1309">
        <v>2</v>
      </c>
      <c r="K1309">
        <f>IF(J1309=1,VLOOKUP(B1309,RPM!$F$2:$H$62,3,TRUE),IF(J1309=2,VLOOKUP(B1309,RPM!$I$2:$K$62,3,TRUE),IF(J1309=3,VLOOKUP(B1309,RPM!$L$2:$N$62,3,TRUE))))</f>
        <v>6000</v>
      </c>
      <c r="L1309">
        <f t="shared" si="189"/>
        <v>123.13148174104606</v>
      </c>
      <c r="M1309">
        <f t="shared" si="190"/>
        <v>1.4738737282577623</v>
      </c>
      <c r="N1309">
        <f>VLOOKUP(K1309,RPM!$A$2:$D$62,4,FALSE)</f>
        <v>20.193166666666666</v>
      </c>
      <c r="O1309">
        <f>VLOOKUP(K1309,RPM!$A$2:$D$62,3,FALSE)</f>
        <v>17</v>
      </c>
      <c r="P1309">
        <f t="shared" si="192"/>
        <v>15.058044383333334</v>
      </c>
      <c r="Q1309" cm="1">
        <f t="array" ref="Q1309">_xlfn.XLOOKUP(O1309,BSFC!$A$2:$A$24,_xlfn.XLOOKUP(K1309,BSFC!$B$2:$O$2,BSFC!$B$2:$O$24,,-1),,-1)</f>
        <v>360</v>
      </c>
      <c r="R1309">
        <f t="shared" si="193"/>
        <v>1.5058044383333336</v>
      </c>
      <c r="S1309">
        <f t="shared" si="195"/>
        <v>3.1188783304113391E-4</v>
      </c>
      <c r="T1309">
        <f t="shared" si="196"/>
        <v>0.11227961989480821</v>
      </c>
      <c r="U1309">
        <f t="shared" si="197"/>
        <v>173.43938037190819</v>
      </c>
    </row>
    <row r="1310" spans="1:21">
      <c r="A1310">
        <f t="shared" si="194"/>
        <v>1309</v>
      </c>
      <c r="B1310">
        <f t="shared" si="191"/>
        <v>13.411199999999999</v>
      </c>
      <c r="C1310">
        <f>Specification!$G$32</f>
        <v>219.92450400000001</v>
      </c>
      <c r="D1310">
        <f>0.5*Specification!$K$4*Track!B1310^2*Specification!$K$3*Specification!$K$2</f>
        <v>93.159842569492653</v>
      </c>
      <c r="E1310">
        <v>8</v>
      </c>
      <c r="F1310">
        <f>Specification!$C$23*9.81*SIN((E1310*PI()/180))</f>
        <v>765.1893799696079</v>
      </c>
      <c r="G1310" s="2">
        <f>IF(J1310=1,VLOOKUP(K1310,RPM!$E$2:$H$62,3,FALSE)-F1310-E1310-D1310,IF(J1310=2,VLOOKUP(K1310,RPM!$H$2:$K$62,3,FALSE)-F1310-E1310-D1310,IF(J1310=3,VLOOKUP(K1310,RPM!$K$2:$N$62,3,FALSE)-F1310-E1310-D1310)))</f>
        <v>87.658651476647591</v>
      </c>
      <c r="H1310" s="2">
        <f>IF(J1310=1,Specification!$I$14,IF(J1310=2,Specification!$I$15,IF(J1310=3,Specification!$I$16)))</f>
        <v>580.58318951778165</v>
      </c>
      <c r="I1310">
        <v>0</v>
      </c>
      <c r="J1310">
        <v>2</v>
      </c>
      <c r="K1310">
        <f>IF(J1310=1,VLOOKUP(B1310,RPM!$F$2:$H$62,3,TRUE),IF(J1310=2,VLOOKUP(B1310,RPM!$I$2:$K$62,3,TRUE),IF(J1310=3,VLOOKUP(B1310,RPM!$L$2:$N$62,3,TRUE))))</f>
        <v>6000</v>
      </c>
      <c r="L1310">
        <f t="shared" si="189"/>
        <v>123.20604628411454</v>
      </c>
      <c r="M1310">
        <f t="shared" si="190"/>
        <v>1.6144145629601538</v>
      </c>
      <c r="N1310">
        <f>VLOOKUP(K1310,RPM!$A$2:$D$62,4,FALSE)</f>
        <v>20.193166666666666</v>
      </c>
      <c r="O1310">
        <f>VLOOKUP(K1310,RPM!$A$2:$D$62,3,FALSE)</f>
        <v>17</v>
      </c>
      <c r="P1310">
        <f t="shared" si="192"/>
        <v>15.058044383333334</v>
      </c>
      <c r="Q1310" cm="1">
        <f t="array" ref="Q1310">_xlfn.XLOOKUP(O1310,BSFC!$A$2:$A$24,_xlfn.XLOOKUP(K1310,BSFC!$B$2:$O$2,BSFC!$B$2:$O$24,,-1),,-1)</f>
        <v>360</v>
      </c>
      <c r="R1310">
        <f t="shared" si="193"/>
        <v>1.5058044383333336</v>
      </c>
      <c r="S1310">
        <f t="shared" si="195"/>
        <v>3.1188783304113391E-4</v>
      </c>
      <c r="T1310">
        <f t="shared" si="196"/>
        <v>0.11227961989480821</v>
      </c>
      <c r="U1310">
        <f t="shared" si="197"/>
        <v>173.55165999180301</v>
      </c>
    </row>
    <row r="1311" spans="1:21">
      <c r="A1311">
        <f t="shared" si="194"/>
        <v>1310</v>
      </c>
      <c r="B1311">
        <f t="shared" si="191"/>
        <v>13.411199999999999</v>
      </c>
      <c r="C1311">
        <f>Specification!$G$32</f>
        <v>219.92450400000001</v>
      </c>
      <c r="D1311">
        <f>0.5*Specification!$K$4*Track!B1311^2*Specification!$K$3*Specification!$K$2</f>
        <v>93.159842569492653</v>
      </c>
      <c r="E1311">
        <v>8</v>
      </c>
      <c r="F1311">
        <f>Specification!$C$23*9.81*SIN((E1311*PI()/180))</f>
        <v>765.1893799696079</v>
      </c>
      <c r="G1311" s="2">
        <f>IF(J1311=1,VLOOKUP(K1311,RPM!$E$2:$H$62,3,FALSE)-F1311-E1311-D1311,IF(J1311=2,VLOOKUP(K1311,RPM!$H$2:$K$62,3,FALSE)-F1311-E1311-D1311,IF(J1311=3,VLOOKUP(K1311,RPM!$K$2:$N$62,3,FALSE)-F1311-E1311-D1311)))</f>
        <v>87.658651476647591</v>
      </c>
      <c r="H1311" s="2">
        <f>IF(J1311=1,Specification!$I$14,IF(J1311=2,Specification!$I$15,IF(J1311=3,Specification!$I$16)))</f>
        <v>580.58318951778165</v>
      </c>
      <c r="I1311">
        <v>0</v>
      </c>
      <c r="J1311">
        <v>2</v>
      </c>
      <c r="K1311">
        <f>IF(J1311=1,VLOOKUP(B1311,RPM!$F$2:$H$62,3,TRUE),IF(J1311=2,VLOOKUP(B1311,RPM!$I$2:$K$62,3,TRUE),IF(J1311=3,VLOOKUP(B1311,RPM!$L$2:$N$62,3,TRUE))))</f>
        <v>6000</v>
      </c>
      <c r="L1311">
        <f t="shared" si="189"/>
        <v>123.28061082718301</v>
      </c>
      <c r="M1311">
        <f t="shared" si="190"/>
        <v>1.7549553976625454</v>
      </c>
      <c r="N1311">
        <f>VLOOKUP(K1311,RPM!$A$2:$D$62,4,FALSE)</f>
        <v>20.193166666666666</v>
      </c>
      <c r="O1311">
        <f>VLOOKUP(K1311,RPM!$A$2:$D$62,3,FALSE)</f>
        <v>17</v>
      </c>
      <c r="P1311">
        <f t="shared" si="192"/>
        <v>15.058044383333334</v>
      </c>
      <c r="Q1311" cm="1">
        <f t="array" ref="Q1311">_xlfn.XLOOKUP(O1311,BSFC!$A$2:$A$24,_xlfn.XLOOKUP(K1311,BSFC!$B$2:$O$2,BSFC!$B$2:$O$24,,-1),,-1)</f>
        <v>360</v>
      </c>
      <c r="R1311">
        <f t="shared" si="193"/>
        <v>1.5058044383333336</v>
      </c>
      <c r="S1311">
        <f t="shared" si="195"/>
        <v>3.1188783304113391E-4</v>
      </c>
      <c r="T1311">
        <f t="shared" si="196"/>
        <v>0.11227961989480821</v>
      </c>
      <c r="U1311">
        <f t="shared" si="197"/>
        <v>173.66393961169783</v>
      </c>
    </row>
    <row r="1312" spans="1:21">
      <c r="A1312">
        <f t="shared" si="194"/>
        <v>1311</v>
      </c>
      <c r="B1312">
        <f t="shared" si="191"/>
        <v>13.411199999999999</v>
      </c>
      <c r="C1312">
        <f>Specification!$G$32</f>
        <v>219.92450400000001</v>
      </c>
      <c r="D1312">
        <f>0.5*Specification!$K$4*Track!B1312^2*Specification!$K$3*Specification!$K$2</f>
        <v>93.159842569492653</v>
      </c>
      <c r="E1312">
        <v>8</v>
      </c>
      <c r="F1312">
        <f>Specification!$C$23*9.81*SIN((E1312*PI()/180))</f>
        <v>765.1893799696079</v>
      </c>
      <c r="G1312" s="2">
        <f>IF(J1312=1,VLOOKUP(K1312,RPM!$E$2:$H$62,3,FALSE)-F1312-E1312-D1312,IF(J1312=2,VLOOKUP(K1312,RPM!$H$2:$K$62,3,FALSE)-F1312-E1312-D1312,IF(J1312=3,VLOOKUP(K1312,RPM!$K$2:$N$62,3,FALSE)-F1312-E1312-D1312)))</f>
        <v>87.658651476647591</v>
      </c>
      <c r="H1312" s="2">
        <f>IF(J1312=1,Specification!$I$14,IF(J1312=2,Specification!$I$15,IF(J1312=3,Specification!$I$16)))</f>
        <v>580.58318951778165</v>
      </c>
      <c r="I1312">
        <v>0</v>
      </c>
      <c r="J1312">
        <v>2</v>
      </c>
      <c r="K1312">
        <f>IF(J1312=1,VLOOKUP(B1312,RPM!$F$2:$H$62,3,TRUE),IF(J1312=2,VLOOKUP(B1312,RPM!$I$2:$K$62,3,TRUE),IF(J1312=3,VLOOKUP(B1312,RPM!$L$2:$N$62,3,TRUE))))</f>
        <v>6000</v>
      </c>
      <c r="L1312">
        <f t="shared" si="189"/>
        <v>123.35517537025149</v>
      </c>
      <c r="M1312">
        <f t="shared" si="190"/>
        <v>1.8954962323649369</v>
      </c>
      <c r="N1312">
        <f>VLOOKUP(K1312,RPM!$A$2:$D$62,4,FALSE)</f>
        <v>20.193166666666666</v>
      </c>
      <c r="O1312">
        <f>VLOOKUP(K1312,RPM!$A$2:$D$62,3,FALSE)</f>
        <v>17</v>
      </c>
      <c r="P1312">
        <f t="shared" si="192"/>
        <v>15.058044383333334</v>
      </c>
      <c r="Q1312" cm="1">
        <f t="array" ref="Q1312">_xlfn.XLOOKUP(O1312,BSFC!$A$2:$A$24,_xlfn.XLOOKUP(K1312,BSFC!$B$2:$O$2,BSFC!$B$2:$O$24,,-1),,-1)</f>
        <v>360</v>
      </c>
      <c r="R1312">
        <f t="shared" si="193"/>
        <v>1.5058044383333336</v>
      </c>
      <c r="S1312">
        <f t="shared" si="195"/>
        <v>3.1188783304113391E-4</v>
      </c>
      <c r="T1312">
        <f t="shared" si="196"/>
        <v>0.11227961989480821</v>
      </c>
      <c r="U1312">
        <f t="shared" si="197"/>
        <v>173.77621923159265</v>
      </c>
    </row>
    <row r="1313" spans="1:21">
      <c r="A1313">
        <f t="shared" si="194"/>
        <v>1312</v>
      </c>
      <c r="B1313">
        <f t="shared" si="191"/>
        <v>13.411199999999999</v>
      </c>
      <c r="C1313">
        <f>Specification!$G$32</f>
        <v>219.92450400000001</v>
      </c>
      <c r="D1313">
        <f>0.5*Specification!$K$4*Track!B1313^2*Specification!$K$3*Specification!$K$2</f>
        <v>93.159842569492653</v>
      </c>
      <c r="E1313">
        <v>8</v>
      </c>
      <c r="F1313">
        <f>Specification!$C$23*9.81*SIN((E1313*PI()/180))</f>
        <v>765.1893799696079</v>
      </c>
      <c r="G1313" s="2">
        <f>IF(J1313=1,VLOOKUP(K1313,RPM!$E$2:$H$62,3,FALSE)-F1313-E1313-D1313,IF(J1313=2,VLOOKUP(K1313,RPM!$H$2:$K$62,3,FALSE)-F1313-E1313-D1313,IF(J1313=3,VLOOKUP(K1313,RPM!$K$2:$N$62,3,FALSE)-F1313-E1313-D1313)))</f>
        <v>87.658651476647591</v>
      </c>
      <c r="H1313" s="2">
        <f>IF(J1313=1,Specification!$I$14,IF(J1313=2,Specification!$I$15,IF(J1313=3,Specification!$I$16)))</f>
        <v>580.58318951778165</v>
      </c>
      <c r="I1313">
        <v>0</v>
      </c>
      <c r="J1313">
        <v>2</v>
      </c>
      <c r="K1313">
        <f>IF(J1313=1,VLOOKUP(B1313,RPM!$F$2:$H$62,3,TRUE),IF(J1313=2,VLOOKUP(B1313,RPM!$I$2:$K$62,3,TRUE),IF(J1313=3,VLOOKUP(B1313,RPM!$L$2:$N$62,3,TRUE))))</f>
        <v>6000</v>
      </c>
      <c r="L1313">
        <f t="shared" si="189"/>
        <v>123.42973991331996</v>
      </c>
      <c r="M1313">
        <f t="shared" si="190"/>
        <v>2.0360370670673285</v>
      </c>
      <c r="N1313">
        <f>VLOOKUP(K1313,RPM!$A$2:$D$62,4,FALSE)</f>
        <v>20.193166666666666</v>
      </c>
      <c r="O1313">
        <f>VLOOKUP(K1313,RPM!$A$2:$D$62,3,FALSE)</f>
        <v>17</v>
      </c>
      <c r="P1313">
        <f t="shared" si="192"/>
        <v>15.058044383333334</v>
      </c>
      <c r="Q1313" cm="1">
        <f t="array" ref="Q1313">_xlfn.XLOOKUP(O1313,BSFC!$A$2:$A$24,_xlfn.XLOOKUP(K1313,BSFC!$B$2:$O$2,BSFC!$B$2:$O$24,,-1),,-1)</f>
        <v>360</v>
      </c>
      <c r="R1313">
        <f t="shared" si="193"/>
        <v>1.5058044383333336</v>
      </c>
      <c r="S1313">
        <f t="shared" si="195"/>
        <v>3.1188783304113391E-4</v>
      </c>
      <c r="T1313">
        <f t="shared" si="196"/>
        <v>0.11227961989480821</v>
      </c>
      <c r="U1313">
        <f t="shared" si="197"/>
        <v>173.88849885148747</v>
      </c>
    </row>
    <row r="1314" spans="1:21">
      <c r="A1314">
        <f t="shared" si="194"/>
        <v>1313</v>
      </c>
      <c r="B1314">
        <f t="shared" si="191"/>
        <v>13.411199999999999</v>
      </c>
      <c r="C1314">
        <f>Specification!$G$32</f>
        <v>219.92450400000001</v>
      </c>
      <c r="D1314">
        <f>0.5*Specification!$K$4*Track!B1314^2*Specification!$K$3*Specification!$K$2</f>
        <v>93.159842569492653</v>
      </c>
      <c r="E1314">
        <v>7</v>
      </c>
      <c r="F1314">
        <f>Specification!$C$23*9.81*SIN((E1314*PI()/180))</f>
        <v>670.05137252956831</v>
      </c>
      <c r="G1314" s="2">
        <f>IF(J1314=1,VLOOKUP(K1314,RPM!$E$2:$H$62,3,FALSE)-F1314-E1314-D1314,IF(J1314=2,VLOOKUP(K1314,RPM!$H$2:$K$62,3,FALSE)-F1314-E1314-D1314,IF(J1314=3,VLOOKUP(K1314,RPM!$K$2:$N$62,3,FALSE)-F1314-E1314-D1314)))</f>
        <v>183.79665891668719</v>
      </c>
      <c r="H1314" s="2">
        <f>IF(J1314=1,Specification!$I$14,IF(J1314=2,Specification!$I$15,IF(J1314=3,Specification!$I$16)))</f>
        <v>580.58318951778165</v>
      </c>
      <c r="I1314">
        <v>0</v>
      </c>
      <c r="J1314">
        <v>2</v>
      </c>
      <c r="K1314">
        <f>IF(J1314=1,VLOOKUP(B1314,RPM!$F$2:$H$62,3,TRUE),IF(J1314=2,VLOOKUP(B1314,RPM!$I$2:$K$62,3,TRUE),IF(J1314=3,VLOOKUP(B1314,RPM!$L$2:$N$62,3,TRUE))))</f>
        <v>6000</v>
      </c>
      <c r="L1314">
        <f t="shared" si="189"/>
        <v>123.50430445638844</v>
      </c>
      <c r="M1314">
        <f t="shared" si="190"/>
        <v>2.1588216279702332</v>
      </c>
      <c r="N1314">
        <f>VLOOKUP(K1314,RPM!$A$2:$D$62,4,FALSE)</f>
        <v>20.193166666666666</v>
      </c>
      <c r="O1314">
        <f>VLOOKUP(K1314,RPM!$A$2:$D$62,3,FALSE)</f>
        <v>17</v>
      </c>
      <c r="P1314">
        <f t="shared" si="192"/>
        <v>15.058044383333334</v>
      </c>
      <c r="Q1314" cm="1">
        <f t="array" ref="Q1314">_xlfn.XLOOKUP(O1314,BSFC!$A$2:$A$24,_xlfn.XLOOKUP(K1314,BSFC!$B$2:$O$2,BSFC!$B$2:$O$24,,-1),,-1)</f>
        <v>360</v>
      </c>
      <c r="R1314">
        <f t="shared" si="193"/>
        <v>1.5058044383333336</v>
      </c>
      <c r="S1314">
        <f t="shared" si="195"/>
        <v>3.1188783304113391E-4</v>
      </c>
      <c r="T1314">
        <f t="shared" si="196"/>
        <v>0.11227961989480821</v>
      </c>
      <c r="U1314">
        <f t="shared" si="197"/>
        <v>174.00077847138229</v>
      </c>
    </row>
    <row r="1315" spans="1:21">
      <c r="A1315">
        <f t="shared" si="194"/>
        <v>1314</v>
      </c>
      <c r="B1315">
        <f t="shared" si="191"/>
        <v>13.411199999999999</v>
      </c>
      <c r="C1315">
        <f>Specification!$G$32</f>
        <v>219.92450400000001</v>
      </c>
      <c r="D1315">
        <f>0.5*Specification!$K$4*Track!B1315^2*Specification!$K$3*Specification!$K$2</f>
        <v>93.159842569492653</v>
      </c>
      <c r="E1315">
        <v>6</v>
      </c>
      <c r="F1315">
        <f>Specification!$C$23*9.81*SIN((E1315*PI()/180))</f>
        <v>574.70926095052266</v>
      </c>
      <c r="G1315" s="2">
        <f>IF(J1315=1,VLOOKUP(K1315,RPM!$E$2:$H$62,3,FALSE)-F1315-E1315-D1315,IF(J1315=2,VLOOKUP(K1315,RPM!$H$2:$K$62,3,FALSE)-F1315-E1315-D1315,IF(J1315=3,VLOOKUP(K1315,RPM!$K$2:$N$62,3,FALSE)-F1315-E1315-D1315)))</f>
        <v>280.13877049573284</v>
      </c>
      <c r="H1315" s="2">
        <f>IF(J1315=1,Specification!$I$14,IF(J1315=2,Specification!$I$15,IF(J1315=3,Specification!$I$16)))</f>
        <v>580.58318951778165</v>
      </c>
      <c r="I1315">
        <v>0</v>
      </c>
      <c r="J1315">
        <v>2</v>
      </c>
      <c r="K1315">
        <f>IF(J1315=1,VLOOKUP(B1315,RPM!$F$2:$H$62,3,TRUE),IF(J1315=2,VLOOKUP(B1315,RPM!$I$2:$K$62,3,TRUE),IF(J1315=3,VLOOKUP(B1315,RPM!$L$2:$N$62,3,TRUE))))</f>
        <v>6000</v>
      </c>
      <c r="L1315">
        <f t="shared" si="189"/>
        <v>123.57886899945692</v>
      </c>
      <c r="M1315">
        <f t="shared" si="190"/>
        <v>2.2639258632359098</v>
      </c>
      <c r="N1315">
        <f>VLOOKUP(K1315,RPM!$A$2:$D$62,4,FALSE)</f>
        <v>20.193166666666666</v>
      </c>
      <c r="O1315">
        <f>VLOOKUP(K1315,RPM!$A$2:$D$62,3,FALSE)</f>
        <v>17</v>
      </c>
      <c r="P1315">
        <f t="shared" si="192"/>
        <v>15.058044383333334</v>
      </c>
      <c r="Q1315" cm="1">
        <f t="array" ref="Q1315">_xlfn.XLOOKUP(O1315,BSFC!$A$2:$A$24,_xlfn.XLOOKUP(K1315,BSFC!$B$2:$O$2,BSFC!$B$2:$O$24,,-1),,-1)</f>
        <v>360</v>
      </c>
      <c r="R1315">
        <f t="shared" si="193"/>
        <v>1.5058044383333336</v>
      </c>
      <c r="S1315">
        <f t="shared" si="195"/>
        <v>3.1188783304113391E-4</v>
      </c>
      <c r="T1315">
        <f t="shared" si="196"/>
        <v>0.11227961989480821</v>
      </c>
      <c r="U1315">
        <f t="shared" si="197"/>
        <v>174.11305809127711</v>
      </c>
    </row>
    <row r="1316" spans="1:21">
      <c r="A1316">
        <f t="shared" si="194"/>
        <v>1315</v>
      </c>
      <c r="B1316">
        <f t="shared" si="191"/>
        <v>13.411199999999999</v>
      </c>
      <c r="C1316">
        <f>Specification!$G$32</f>
        <v>219.92450400000001</v>
      </c>
      <c r="D1316">
        <f>0.5*Specification!$K$4*Track!B1316^2*Specification!$K$3*Specification!$K$2</f>
        <v>93.159842569492653</v>
      </c>
      <c r="E1316">
        <v>5</v>
      </c>
      <c r="F1316">
        <f>Specification!$C$23*9.81*SIN((E1316*PI()/180))</f>
        <v>479.192087363258</v>
      </c>
      <c r="G1316" s="2">
        <f>IF(J1316=1,VLOOKUP(K1316,RPM!$E$2:$H$62,3,FALSE)-F1316-E1316-D1316,IF(J1316=2,VLOOKUP(K1316,RPM!$H$2:$K$62,3,FALSE)-F1316-E1316-D1316,IF(J1316=3,VLOOKUP(K1316,RPM!$K$2:$N$62,3,FALSE)-F1316-E1316-D1316)))</f>
        <v>376.65594408299751</v>
      </c>
      <c r="H1316" s="2">
        <f>IF(J1316=1,Specification!$I$14,IF(J1316=2,Specification!$I$15,IF(J1316=3,Specification!$I$16)))</f>
        <v>580.58318951778165</v>
      </c>
      <c r="I1316">
        <v>0</v>
      </c>
      <c r="J1316">
        <v>2</v>
      </c>
      <c r="K1316">
        <f>IF(J1316=1,VLOOKUP(B1316,RPM!$F$2:$H$62,3,TRUE),IF(J1316=2,VLOOKUP(B1316,RPM!$I$2:$K$62,3,TRUE),IF(J1316=3,VLOOKUP(B1316,RPM!$L$2:$N$62,3,TRUE))))</f>
        <v>6000</v>
      </c>
      <c r="L1316">
        <f t="shared" si="189"/>
        <v>123.65343354252539</v>
      </c>
      <c r="M1316">
        <f t="shared" si="190"/>
        <v>2.3514145267618338</v>
      </c>
      <c r="N1316">
        <f>VLOOKUP(K1316,RPM!$A$2:$D$62,4,FALSE)</f>
        <v>20.193166666666666</v>
      </c>
      <c r="O1316">
        <f>VLOOKUP(K1316,RPM!$A$2:$D$62,3,FALSE)</f>
        <v>17</v>
      </c>
      <c r="P1316">
        <f t="shared" si="192"/>
        <v>15.058044383333334</v>
      </c>
      <c r="Q1316" cm="1">
        <f t="array" ref="Q1316">_xlfn.XLOOKUP(O1316,BSFC!$A$2:$A$24,_xlfn.XLOOKUP(K1316,BSFC!$B$2:$O$2,BSFC!$B$2:$O$24,,-1),,-1)</f>
        <v>360</v>
      </c>
      <c r="R1316">
        <f t="shared" si="193"/>
        <v>1.5058044383333336</v>
      </c>
      <c r="S1316">
        <f t="shared" si="195"/>
        <v>3.1188783304113391E-4</v>
      </c>
      <c r="T1316">
        <f t="shared" si="196"/>
        <v>0.11227961989480821</v>
      </c>
      <c r="U1316">
        <f t="shared" si="197"/>
        <v>174.22533771117193</v>
      </c>
    </row>
    <row r="1317" spans="1:21">
      <c r="A1317">
        <f t="shared" si="194"/>
        <v>1316</v>
      </c>
      <c r="B1317">
        <f t="shared" si="191"/>
        <v>13.411199999999999</v>
      </c>
      <c r="C1317">
        <f>Specification!$G$32</f>
        <v>219.92450400000001</v>
      </c>
      <c r="D1317">
        <f>0.5*Specification!$K$4*Track!B1317^2*Specification!$K$3*Specification!$K$2</f>
        <v>93.159842569492653</v>
      </c>
      <c r="E1317">
        <v>4</v>
      </c>
      <c r="F1317">
        <f>Specification!$C$23*9.81*SIN((E1317*PI()/180))</f>
        <v>383.52894722414453</v>
      </c>
      <c r="G1317" s="2">
        <f>IF(J1317=1,VLOOKUP(K1317,RPM!$E$2:$H$62,3,FALSE)-F1317-E1317-D1317,IF(J1317=2,VLOOKUP(K1317,RPM!$H$2:$K$62,3,FALSE)-F1317-E1317-D1317,IF(J1317=3,VLOOKUP(K1317,RPM!$K$2:$N$62,3,FALSE)-F1317-E1317-D1317)))</f>
        <v>142.22223382841003</v>
      </c>
      <c r="H1317" s="2">
        <f>IF(J1317=1,Specification!$I$14,IF(J1317=2,Specification!$I$15,IF(J1317=3,Specification!$I$16)))</f>
        <v>578.8367922628039</v>
      </c>
      <c r="I1317">
        <v>0</v>
      </c>
      <c r="J1317">
        <v>3</v>
      </c>
      <c r="K1317">
        <f>IF(J1317=1,VLOOKUP(B1317,RPM!$F$2:$H$62,3,TRUE),IF(J1317=2,VLOOKUP(B1317,RPM!$I$2:$K$62,3,TRUE),IF(J1317=3,VLOOKUP(B1317,RPM!$L$2:$N$62,3,TRUE))))</f>
        <v>4200</v>
      </c>
      <c r="L1317">
        <f t="shared" si="189"/>
        <v>123.72799808559387</v>
      </c>
      <c r="M1317">
        <f t="shared" si="190"/>
        <v>2.4213413387053442</v>
      </c>
      <c r="N1317">
        <f>VLOOKUP(K1317,RPM!$A$2:$D$62,4,FALSE)</f>
        <v>18.835642857142858</v>
      </c>
      <c r="O1317">
        <f>VLOOKUP(K1317,RPM!$A$2:$D$62,3,FALSE)</f>
        <v>11.1</v>
      </c>
      <c r="P1317">
        <f t="shared" si="192"/>
        <v>14.045738878571429</v>
      </c>
      <c r="Q1317" cm="1">
        <f t="array" ref="Q1317">_xlfn.XLOOKUP(O1317,BSFC!$A$2:$A$24,_xlfn.XLOOKUP(K1317,BSFC!$B$2:$O$2,BSFC!$B$2:$O$24,,-1),,-1)</f>
        <v>340</v>
      </c>
      <c r="R1317">
        <f t="shared" si="193"/>
        <v>1.3265420051984127</v>
      </c>
      <c r="S1317">
        <f t="shared" si="195"/>
        <v>2.9092058376105768E-4</v>
      </c>
      <c r="T1317">
        <f t="shared" si="196"/>
        <v>9.8912998478759617E-2</v>
      </c>
      <c r="U1317">
        <f t="shared" si="197"/>
        <v>174.3242507096507</v>
      </c>
    </row>
    <row r="1318" spans="1:21">
      <c r="A1318">
        <f t="shared" si="194"/>
        <v>1317</v>
      </c>
      <c r="B1318">
        <f t="shared" si="191"/>
        <v>13.411199999999999</v>
      </c>
      <c r="C1318">
        <f>Specification!$G$32</f>
        <v>219.92450400000001</v>
      </c>
      <c r="D1318">
        <f>0.5*Specification!$K$4*Track!B1318^2*Specification!$K$3*Specification!$K$2</f>
        <v>93.159842569492653</v>
      </c>
      <c r="E1318">
        <v>3</v>
      </c>
      <c r="F1318">
        <f>Specification!$C$23*9.81*SIN((E1318*PI()/180))</f>
        <v>287.74898045237813</v>
      </c>
      <c r="G1318" s="2">
        <f>IF(J1318=1,VLOOKUP(K1318,RPM!$E$2:$H$62,3,FALSE)-F1318-E1318-D1318,IF(J1318=2,VLOOKUP(K1318,RPM!$H$2:$K$62,3,FALSE)-F1318-E1318-D1318,IF(J1318=3,VLOOKUP(K1318,RPM!$K$2:$N$62,3,FALSE)-F1318-E1318-D1318)))</f>
        <v>239.00220060017642</v>
      </c>
      <c r="H1318" s="2">
        <f>IF(J1318=1,Specification!$I$14,IF(J1318=2,Specification!$I$15,IF(J1318=3,Specification!$I$16)))</f>
        <v>578.8367922628039</v>
      </c>
      <c r="I1318">
        <v>0</v>
      </c>
      <c r="J1318">
        <v>3</v>
      </c>
      <c r="K1318">
        <f>IF(J1318=1,VLOOKUP(B1318,RPM!$F$2:$H$62,3,TRUE),IF(J1318=2,VLOOKUP(B1318,RPM!$I$2:$K$62,3,TRUE),IF(J1318=3,VLOOKUP(B1318,RPM!$L$2:$N$62,3,TRUE))))</f>
        <v>4200</v>
      </c>
      <c r="L1318">
        <f t="shared" si="189"/>
        <v>123.80256262866234</v>
      </c>
      <c r="M1318">
        <f t="shared" si="190"/>
        <v>2.4737491179883855</v>
      </c>
      <c r="N1318">
        <f>VLOOKUP(K1318,RPM!$A$2:$D$62,4,FALSE)</f>
        <v>18.835642857142858</v>
      </c>
      <c r="O1318">
        <f>VLOOKUP(K1318,RPM!$A$2:$D$62,3,FALSE)</f>
        <v>11.1</v>
      </c>
      <c r="P1318">
        <f t="shared" si="192"/>
        <v>14.045738878571429</v>
      </c>
      <c r="Q1318" cm="1">
        <f t="array" ref="Q1318">_xlfn.XLOOKUP(O1318,BSFC!$A$2:$A$24,_xlfn.XLOOKUP(K1318,BSFC!$B$2:$O$2,BSFC!$B$2:$O$24,,-1),,-1)</f>
        <v>340</v>
      </c>
      <c r="R1318">
        <f t="shared" si="193"/>
        <v>1.3265420051984127</v>
      </c>
      <c r="S1318">
        <f t="shared" si="195"/>
        <v>2.9092058376105768E-4</v>
      </c>
      <c r="T1318">
        <f t="shared" si="196"/>
        <v>9.8912998478759617E-2</v>
      </c>
      <c r="U1318">
        <f t="shared" si="197"/>
        <v>174.42316370812947</v>
      </c>
    </row>
    <row r="1319" spans="1:21">
      <c r="A1319">
        <f t="shared" si="194"/>
        <v>1318</v>
      </c>
      <c r="B1319">
        <f t="shared" si="191"/>
        <v>13.411199999999999</v>
      </c>
      <c r="C1319">
        <f>Specification!$G$32</f>
        <v>219.92450400000001</v>
      </c>
      <c r="D1319">
        <f>0.5*Specification!$K$4*Track!B1319^2*Specification!$K$3*Specification!$K$2</f>
        <v>93.159842569492653</v>
      </c>
      <c r="E1319">
        <v>2</v>
      </c>
      <c r="F1319">
        <f>Specification!$C$23*9.81*SIN((E1319*PI()/180))</f>
        <v>191.88136255367905</v>
      </c>
      <c r="G1319" s="2">
        <f>IF(J1319=1,VLOOKUP(K1319,RPM!$E$2:$H$62,3,FALSE)-F1319-E1319-D1319,IF(J1319=2,VLOOKUP(K1319,RPM!$H$2:$K$62,3,FALSE)-F1319-E1319-D1319,IF(J1319=3,VLOOKUP(K1319,RPM!$K$2:$N$62,3,FALSE)-F1319-E1319-D1319)))</f>
        <v>335.86981849887547</v>
      </c>
      <c r="H1319" s="2">
        <f>IF(J1319=1,Specification!$I$14,IF(J1319=2,Specification!$I$15,IF(J1319=3,Specification!$I$16)))</f>
        <v>578.8367922628039</v>
      </c>
      <c r="I1319">
        <v>0</v>
      </c>
      <c r="J1319">
        <v>3</v>
      </c>
      <c r="K1319">
        <f>IF(J1319=1,VLOOKUP(B1319,RPM!$F$2:$H$62,3,TRUE),IF(J1319=2,VLOOKUP(B1319,RPM!$I$2:$K$62,3,TRUE),IF(J1319=3,VLOOKUP(B1319,RPM!$L$2:$N$62,3,TRUE))))</f>
        <v>4200</v>
      </c>
      <c r="L1319">
        <f t="shared" si="189"/>
        <v>123.87712717173082</v>
      </c>
      <c r="M1319">
        <f t="shared" si="190"/>
        <v>2.5086698874801332</v>
      </c>
      <c r="N1319">
        <f>VLOOKUP(K1319,RPM!$A$2:$D$62,4,FALSE)</f>
        <v>18.835642857142858</v>
      </c>
      <c r="O1319">
        <f>VLOOKUP(K1319,RPM!$A$2:$D$62,3,FALSE)</f>
        <v>11.1</v>
      </c>
      <c r="P1319">
        <f t="shared" si="192"/>
        <v>14.045738878571429</v>
      </c>
      <c r="Q1319" cm="1">
        <f t="array" ref="Q1319">_xlfn.XLOOKUP(O1319,BSFC!$A$2:$A$24,_xlfn.XLOOKUP(K1319,BSFC!$B$2:$O$2,BSFC!$B$2:$O$24,,-1),,-1)</f>
        <v>340</v>
      </c>
      <c r="R1319">
        <f t="shared" si="193"/>
        <v>1.3265420051984127</v>
      </c>
      <c r="S1319">
        <f t="shared" si="195"/>
        <v>2.9092058376105768E-4</v>
      </c>
      <c r="T1319">
        <f t="shared" si="196"/>
        <v>9.8912998478759617E-2</v>
      </c>
      <c r="U1319">
        <f t="shared" si="197"/>
        <v>174.52207670660823</v>
      </c>
    </row>
    <row r="1320" spans="1:21">
      <c r="A1320">
        <f t="shared" si="194"/>
        <v>1319</v>
      </c>
      <c r="B1320">
        <f t="shared" si="191"/>
        <v>13.411199999999999</v>
      </c>
      <c r="C1320">
        <f>Specification!$G$32</f>
        <v>219.92450400000001</v>
      </c>
      <c r="D1320">
        <f>0.5*Specification!$K$4*Track!B1320^2*Specification!$K$3*Specification!$K$2</f>
        <v>93.159842569492653</v>
      </c>
      <c r="E1320">
        <v>1</v>
      </c>
      <c r="F1320">
        <f>Specification!$C$23*9.81*SIN((E1320*PI()/180))</f>
        <v>95.955295733149597</v>
      </c>
      <c r="G1320" s="2">
        <f>IF(J1320=1,VLOOKUP(K1320,RPM!$E$2:$H$62,3,FALSE)-F1320-E1320-D1320,IF(J1320=2,VLOOKUP(K1320,RPM!$H$2:$K$62,3,FALSE)-F1320-E1320-D1320,IF(J1320=3,VLOOKUP(K1320,RPM!$K$2:$N$62,3,FALSE)-F1320-E1320-D1320)))</f>
        <v>432.79588531940499</v>
      </c>
      <c r="H1320" s="2">
        <f>IF(J1320=1,Specification!$I$14,IF(J1320=2,Specification!$I$15,IF(J1320=3,Specification!$I$16)))</f>
        <v>578.8367922628039</v>
      </c>
      <c r="I1320">
        <v>0</v>
      </c>
      <c r="J1320">
        <v>3</v>
      </c>
      <c r="K1320">
        <f>IF(J1320=1,VLOOKUP(B1320,RPM!$F$2:$H$62,3,TRUE),IF(J1320=2,VLOOKUP(B1320,RPM!$I$2:$K$62,3,TRUE),IF(J1320=3,VLOOKUP(B1320,RPM!$L$2:$N$62,3,TRUE))))</f>
        <v>4200</v>
      </c>
      <c r="L1320">
        <f t="shared" si="189"/>
        <v>123.9516917147993</v>
      </c>
      <c r="M1320">
        <f t="shared" si="190"/>
        <v>2.5261249524083507</v>
      </c>
      <c r="N1320">
        <f>VLOOKUP(K1320,RPM!$A$2:$D$62,4,FALSE)</f>
        <v>18.835642857142858</v>
      </c>
      <c r="O1320">
        <f>VLOOKUP(K1320,RPM!$A$2:$D$62,3,FALSE)</f>
        <v>11.1</v>
      </c>
      <c r="P1320">
        <f t="shared" si="192"/>
        <v>14.045738878571429</v>
      </c>
      <c r="Q1320" cm="1">
        <f t="array" ref="Q1320">_xlfn.XLOOKUP(O1320,BSFC!$A$2:$A$24,_xlfn.XLOOKUP(K1320,BSFC!$B$2:$O$2,BSFC!$B$2:$O$24,,-1),,-1)</f>
        <v>340</v>
      </c>
      <c r="R1320">
        <f t="shared" si="193"/>
        <v>1.3265420051984127</v>
      </c>
      <c r="S1320">
        <f t="shared" si="195"/>
        <v>2.9092058376105768E-4</v>
      </c>
      <c r="T1320">
        <f t="shared" si="196"/>
        <v>9.8912998478759617E-2</v>
      </c>
      <c r="U1320">
        <f t="shared" si="197"/>
        <v>174.620989705087</v>
      </c>
    </row>
    <row r="1321" spans="1:21">
      <c r="A1321">
        <f t="shared" si="194"/>
        <v>1320</v>
      </c>
      <c r="B1321">
        <f t="shared" si="191"/>
        <v>13.411199999999999</v>
      </c>
      <c r="C1321">
        <f>Specification!$G$32</f>
        <v>219.92450400000001</v>
      </c>
      <c r="D1321">
        <f>0.5*Specification!$K$4*Track!B1321^2*Specification!$K$3*Specification!$K$2</f>
        <v>93.159842569492653</v>
      </c>
      <c r="E1321">
        <v>0</v>
      </c>
      <c r="F1321">
        <f>Specification!$C$23*9.81*SIN((E1321*PI()/180))</f>
        <v>0</v>
      </c>
      <c r="G1321" s="2">
        <f>IF(J1321=1,VLOOKUP(K1321,RPM!$E$2:$H$62,3,FALSE)-F1321-E1321-D1321,IF(J1321=2,VLOOKUP(K1321,RPM!$H$2:$K$62,3,FALSE)-F1321-E1321-D1321,IF(J1321=3,VLOOKUP(K1321,RPM!$K$2:$N$62,3,FALSE)-F1321-E1321-D1321)))</f>
        <v>529.75118105255456</v>
      </c>
      <c r="H1321" s="2">
        <f>IF(J1321=1,Specification!$I$14,IF(J1321=2,Specification!$I$15,IF(J1321=3,Specification!$I$16)))</f>
        <v>578.8367922628039</v>
      </c>
      <c r="I1321">
        <v>0</v>
      </c>
      <c r="J1321">
        <v>3</v>
      </c>
      <c r="K1321">
        <f>IF(J1321=1,VLOOKUP(B1321,RPM!$F$2:$H$62,3,TRUE),IF(J1321=2,VLOOKUP(B1321,RPM!$I$2:$K$62,3,TRUE),IF(J1321=3,VLOOKUP(B1321,RPM!$L$2:$N$62,3,TRUE))))</f>
        <v>4200</v>
      </c>
      <c r="L1321">
        <f t="shared" si="189"/>
        <v>124.02625625786777</v>
      </c>
      <c r="M1321">
        <f t="shared" si="190"/>
        <v>2.5261249524083507</v>
      </c>
      <c r="N1321">
        <f>VLOOKUP(K1321,RPM!$A$2:$D$62,4,FALSE)</f>
        <v>18.835642857142858</v>
      </c>
      <c r="O1321">
        <f>VLOOKUP(K1321,RPM!$A$2:$D$62,3,FALSE)</f>
        <v>11.1</v>
      </c>
      <c r="P1321">
        <f t="shared" si="192"/>
        <v>14.045738878571429</v>
      </c>
      <c r="Q1321" cm="1">
        <f t="array" ref="Q1321">_xlfn.XLOOKUP(O1321,BSFC!$A$2:$A$24,_xlfn.XLOOKUP(K1321,BSFC!$B$2:$O$2,BSFC!$B$2:$O$24,,-1),,-1)</f>
        <v>340</v>
      </c>
      <c r="R1321">
        <f t="shared" si="193"/>
        <v>1.3265420051984127</v>
      </c>
      <c r="S1321">
        <f t="shared" si="195"/>
        <v>2.9092058376105768E-4</v>
      </c>
      <c r="T1321">
        <f t="shared" si="196"/>
        <v>9.8912998478759617E-2</v>
      </c>
      <c r="U1321">
        <f t="shared" si="197"/>
        <v>174.71990270356577</v>
      </c>
    </row>
    <row r="1322" spans="1:21">
      <c r="A1322">
        <f t="shared" si="194"/>
        <v>1321</v>
      </c>
      <c r="B1322">
        <f t="shared" si="191"/>
        <v>13.411199999999999</v>
      </c>
      <c r="C1322">
        <f>Specification!$G$32</f>
        <v>219.92450400000001</v>
      </c>
      <c r="D1322">
        <f>0.5*Specification!$K$4*Track!B1322^2*Specification!$K$3*Specification!$K$2</f>
        <v>93.159842569492653</v>
      </c>
      <c r="E1322">
        <v>0</v>
      </c>
      <c r="F1322">
        <f>Specification!$C$23*9.81*SIN((E1322*PI()/180))</f>
        <v>0</v>
      </c>
      <c r="G1322" s="2">
        <f>IF(J1322=1,VLOOKUP(K1322,RPM!$E$2:$H$62,3,FALSE)-F1322-E1322-D1322,IF(J1322=2,VLOOKUP(K1322,RPM!$H$2:$K$62,3,FALSE)-F1322-E1322-D1322,IF(J1322=3,VLOOKUP(K1322,RPM!$K$2:$N$62,3,FALSE)-F1322-E1322-D1322)))</f>
        <v>529.75118105255456</v>
      </c>
      <c r="H1322" s="2">
        <f>IF(J1322=1,Specification!$I$14,IF(J1322=2,Specification!$I$15,IF(J1322=3,Specification!$I$16)))</f>
        <v>578.8367922628039</v>
      </c>
      <c r="I1322">
        <v>0</v>
      </c>
      <c r="J1322">
        <v>3</v>
      </c>
      <c r="K1322">
        <f>IF(J1322=1,VLOOKUP(B1322,RPM!$F$2:$H$62,3,TRUE),IF(J1322=2,VLOOKUP(B1322,RPM!$I$2:$K$62,3,TRUE),IF(J1322=3,VLOOKUP(B1322,RPM!$L$2:$N$62,3,TRUE))))</f>
        <v>4200</v>
      </c>
      <c r="L1322">
        <f t="shared" si="189"/>
        <v>124.10082080093625</v>
      </c>
      <c r="M1322">
        <f t="shared" si="190"/>
        <v>2.5261249524083507</v>
      </c>
      <c r="N1322">
        <f>VLOOKUP(K1322,RPM!$A$2:$D$62,4,FALSE)</f>
        <v>18.835642857142858</v>
      </c>
      <c r="O1322">
        <f>VLOOKUP(K1322,RPM!$A$2:$D$62,3,FALSE)</f>
        <v>11.1</v>
      </c>
      <c r="P1322">
        <f t="shared" si="192"/>
        <v>14.045738878571429</v>
      </c>
      <c r="Q1322" cm="1">
        <f t="array" ref="Q1322">_xlfn.XLOOKUP(O1322,BSFC!$A$2:$A$24,_xlfn.XLOOKUP(K1322,BSFC!$B$2:$O$2,BSFC!$B$2:$O$24,,-1),,-1)</f>
        <v>340</v>
      </c>
      <c r="R1322">
        <f t="shared" si="193"/>
        <v>1.3265420051984127</v>
      </c>
      <c r="S1322">
        <f t="shared" si="195"/>
        <v>2.9092058376105768E-4</v>
      </c>
      <c r="T1322">
        <f t="shared" si="196"/>
        <v>9.8912998478759617E-2</v>
      </c>
      <c r="U1322">
        <f t="shared" si="197"/>
        <v>174.81881570204453</v>
      </c>
    </row>
    <row r="1323" spans="1:21">
      <c r="A1323">
        <f t="shared" si="194"/>
        <v>1322</v>
      </c>
      <c r="B1323">
        <f t="shared" si="191"/>
        <v>13.411199999999999</v>
      </c>
      <c r="C1323">
        <f>Specification!$G$32</f>
        <v>219.92450400000001</v>
      </c>
      <c r="D1323">
        <f>0.5*Specification!$K$4*Track!B1323^2*Specification!$K$3*Specification!$K$2</f>
        <v>93.159842569492653</v>
      </c>
      <c r="E1323">
        <v>0</v>
      </c>
      <c r="F1323">
        <f>Specification!$C$23*9.81*SIN((E1323*PI()/180))</f>
        <v>0</v>
      </c>
      <c r="G1323" s="2">
        <f>IF(J1323=1,VLOOKUP(K1323,RPM!$E$2:$H$62,3,FALSE)-F1323-E1323-D1323,IF(J1323=2,VLOOKUP(K1323,RPM!$H$2:$K$62,3,FALSE)-F1323-E1323-D1323,IF(J1323=3,VLOOKUP(K1323,RPM!$K$2:$N$62,3,FALSE)-F1323-E1323-D1323)))</f>
        <v>529.75118105255456</v>
      </c>
      <c r="H1323" s="2">
        <f>IF(J1323=1,Specification!$I$14,IF(J1323=2,Specification!$I$15,IF(J1323=3,Specification!$I$16)))</f>
        <v>578.8367922628039</v>
      </c>
      <c r="I1323">
        <v>0</v>
      </c>
      <c r="J1323">
        <v>3</v>
      </c>
      <c r="K1323">
        <f>IF(J1323=1,VLOOKUP(B1323,RPM!$F$2:$H$62,3,TRUE),IF(J1323=2,VLOOKUP(B1323,RPM!$I$2:$K$62,3,TRUE),IF(J1323=3,VLOOKUP(B1323,RPM!$L$2:$N$62,3,TRUE))))</f>
        <v>4200</v>
      </c>
      <c r="L1323">
        <f t="shared" si="189"/>
        <v>124.17538534400472</v>
      </c>
      <c r="M1323">
        <f t="shared" si="190"/>
        <v>2.5261249524083507</v>
      </c>
      <c r="N1323">
        <f>VLOOKUP(K1323,RPM!$A$2:$D$62,4,FALSE)</f>
        <v>18.835642857142858</v>
      </c>
      <c r="O1323">
        <f>VLOOKUP(K1323,RPM!$A$2:$D$62,3,FALSE)</f>
        <v>11.1</v>
      </c>
      <c r="P1323">
        <f t="shared" si="192"/>
        <v>14.045738878571429</v>
      </c>
      <c r="Q1323" cm="1">
        <f t="array" ref="Q1323">_xlfn.XLOOKUP(O1323,BSFC!$A$2:$A$24,_xlfn.XLOOKUP(K1323,BSFC!$B$2:$O$2,BSFC!$B$2:$O$24,,-1),,-1)</f>
        <v>340</v>
      </c>
      <c r="R1323">
        <f t="shared" si="193"/>
        <v>1.3265420051984127</v>
      </c>
      <c r="S1323">
        <f t="shared" si="195"/>
        <v>2.9092058376105768E-4</v>
      </c>
      <c r="T1323">
        <f t="shared" si="196"/>
        <v>9.8912998478759617E-2</v>
      </c>
      <c r="U1323">
        <f t="shared" si="197"/>
        <v>174.9177287005233</v>
      </c>
    </row>
    <row r="1324" spans="1:21">
      <c r="A1324">
        <f t="shared" si="194"/>
        <v>1323</v>
      </c>
      <c r="B1324">
        <f t="shared" si="191"/>
        <v>13.411199999999999</v>
      </c>
      <c r="C1324">
        <f>Specification!$G$32</f>
        <v>219.92450400000001</v>
      </c>
      <c r="D1324">
        <f>0.5*Specification!$K$4*Track!B1324^2*Specification!$K$3*Specification!$K$2</f>
        <v>93.159842569492653</v>
      </c>
      <c r="E1324">
        <v>0</v>
      </c>
      <c r="F1324">
        <f>Specification!$C$23*9.81*SIN((E1324*PI()/180))</f>
        <v>0</v>
      </c>
      <c r="G1324" s="2">
        <f>IF(J1324=1,VLOOKUP(K1324,RPM!$E$2:$H$62,3,FALSE)-F1324-E1324-D1324,IF(J1324=2,VLOOKUP(K1324,RPM!$H$2:$K$62,3,FALSE)-F1324-E1324-D1324,IF(J1324=3,VLOOKUP(K1324,RPM!$K$2:$N$62,3,FALSE)-F1324-E1324-D1324)))</f>
        <v>529.75118105255456</v>
      </c>
      <c r="H1324" s="2">
        <f>IF(J1324=1,Specification!$I$14,IF(J1324=2,Specification!$I$15,IF(J1324=3,Specification!$I$16)))</f>
        <v>578.8367922628039</v>
      </c>
      <c r="I1324">
        <v>0</v>
      </c>
      <c r="J1324">
        <v>3</v>
      </c>
      <c r="K1324">
        <f>IF(J1324=1,VLOOKUP(B1324,RPM!$F$2:$H$62,3,TRUE),IF(J1324=2,VLOOKUP(B1324,RPM!$I$2:$K$62,3,TRUE),IF(J1324=3,VLOOKUP(B1324,RPM!$L$2:$N$62,3,TRUE))))</f>
        <v>4200</v>
      </c>
      <c r="L1324">
        <f t="shared" si="189"/>
        <v>124.2499498870732</v>
      </c>
      <c r="M1324">
        <f t="shared" si="190"/>
        <v>2.5261249524083507</v>
      </c>
      <c r="N1324">
        <f>VLOOKUP(K1324,RPM!$A$2:$D$62,4,FALSE)</f>
        <v>18.835642857142858</v>
      </c>
      <c r="O1324">
        <f>VLOOKUP(K1324,RPM!$A$2:$D$62,3,FALSE)</f>
        <v>11.1</v>
      </c>
      <c r="P1324">
        <f t="shared" si="192"/>
        <v>14.045738878571429</v>
      </c>
      <c r="Q1324" cm="1">
        <f t="array" ref="Q1324">_xlfn.XLOOKUP(O1324,BSFC!$A$2:$A$24,_xlfn.XLOOKUP(K1324,BSFC!$B$2:$O$2,BSFC!$B$2:$O$24,,-1),,-1)</f>
        <v>340</v>
      </c>
      <c r="R1324">
        <f t="shared" si="193"/>
        <v>1.3265420051984127</v>
      </c>
      <c r="S1324">
        <f t="shared" si="195"/>
        <v>2.9092058376105768E-4</v>
      </c>
      <c r="T1324">
        <f t="shared" si="196"/>
        <v>9.8912998478759617E-2</v>
      </c>
      <c r="U1324">
        <f t="shared" si="197"/>
        <v>175.01664169900207</v>
      </c>
    </row>
    <row r="1325" spans="1:21">
      <c r="A1325">
        <f t="shared" si="194"/>
        <v>1324</v>
      </c>
      <c r="B1325">
        <f t="shared" si="191"/>
        <v>13.411199999999999</v>
      </c>
      <c r="C1325">
        <f>Specification!$G$32</f>
        <v>219.92450400000001</v>
      </c>
      <c r="D1325">
        <f>0.5*Specification!$K$4*Track!B1325^2*Specification!$K$3*Specification!$K$2</f>
        <v>93.159842569492653</v>
      </c>
      <c r="E1325">
        <v>-1</v>
      </c>
      <c r="F1325">
        <f>Specification!$C$23*9.81*SIN((E1325*PI()/180))</f>
        <v>-95.955295733149597</v>
      </c>
      <c r="G1325" s="2">
        <f>IF(J1325=1,VLOOKUP(K1325,RPM!$E$2:$H$62,3,FALSE)-F1325-E1325-D1325,IF(J1325=2,VLOOKUP(K1325,RPM!$H$2:$K$62,3,FALSE)-F1325-E1325-D1325,IF(J1325=3,VLOOKUP(K1325,RPM!$K$2:$N$62,3,FALSE)-F1325-E1325-D1325)))</f>
        <v>626.70647678570413</v>
      </c>
      <c r="H1325" s="2">
        <f>IF(J1325=1,Specification!$I$14,IF(J1325=2,Specification!$I$15,IF(J1325=3,Specification!$I$16)))</f>
        <v>578.8367922628039</v>
      </c>
      <c r="I1325">
        <v>0</v>
      </c>
      <c r="J1325">
        <v>3</v>
      </c>
      <c r="K1325">
        <f>IF(J1325=1,VLOOKUP(B1325,RPM!$F$2:$H$62,3,TRUE),IF(J1325=2,VLOOKUP(B1325,RPM!$I$2:$K$62,3,TRUE),IF(J1325=3,VLOOKUP(B1325,RPM!$L$2:$N$62,3,TRUE))))</f>
        <v>4200</v>
      </c>
      <c r="L1325">
        <f t="shared" si="189"/>
        <v>124.32451443014168</v>
      </c>
      <c r="M1325">
        <f t="shared" si="190"/>
        <v>2.5086698874801332</v>
      </c>
      <c r="N1325">
        <f>VLOOKUP(K1325,RPM!$A$2:$D$62,4,FALSE)</f>
        <v>18.835642857142858</v>
      </c>
      <c r="O1325">
        <f>VLOOKUP(K1325,RPM!$A$2:$D$62,3,FALSE)</f>
        <v>11.1</v>
      </c>
      <c r="P1325">
        <f t="shared" si="192"/>
        <v>14.045738878571429</v>
      </c>
      <c r="Q1325" cm="1">
        <f t="array" ref="Q1325">_xlfn.XLOOKUP(O1325,BSFC!$A$2:$A$24,_xlfn.XLOOKUP(K1325,BSFC!$B$2:$O$2,BSFC!$B$2:$O$24,,-1),,-1)</f>
        <v>340</v>
      </c>
      <c r="R1325">
        <f t="shared" si="193"/>
        <v>1.3265420051984127</v>
      </c>
      <c r="S1325">
        <f t="shared" si="195"/>
        <v>2.9092058376105768E-4</v>
      </c>
      <c r="T1325">
        <f t="shared" si="196"/>
        <v>9.8912998478759617E-2</v>
      </c>
      <c r="U1325">
        <f t="shared" si="197"/>
        <v>175.11555469748083</v>
      </c>
    </row>
    <row r="1326" spans="1:21">
      <c r="A1326">
        <f t="shared" si="194"/>
        <v>1325</v>
      </c>
      <c r="B1326">
        <f t="shared" si="191"/>
        <v>13.411199999999999</v>
      </c>
      <c r="C1326">
        <f>Specification!$G$32</f>
        <v>219.92450400000001</v>
      </c>
      <c r="D1326">
        <f>0.5*Specification!$K$4*Track!B1326^2*Specification!$K$3*Specification!$K$2</f>
        <v>93.159842569492653</v>
      </c>
      <c r="E1326">
        <v>-2</v>
      </c>
      <c r="F1326">
        <f>Specification!$C$23*9.81*SIN((E1326*PI()/180))</f>
        <v>-191.88136255367905</v>
      </c>
      <c r="G1326" s="2">
        <f>IF(J1326=1,VLOOKUP(K1326,RPM!$E$2:$H$62,3,FALSE)-F1326-E1326-D1326,IF(J1326=2,VLOOKUP(K1326,RPM!$H$2:$K$62,3,FALSE)-F1326-E1326-D1326,IF(J1326=3,VLOOKUP(K1326,RPM!$K$2:$N$62,3,FALSE)-F1326-E1326-D1326)))</f>
        <v>723.63254360623364</v>
      </c>
      <c r="H1326" s="2">
        <f>IF(J1326=1,Specification!$I$14,IF(J1326=2,Specification!$I$15,IF(J1326=3,Specification!$I$16)))</f>
        <v>578.8367922628039</v>
      </c>
      <c r="I1326">
        <v>0</v>
      </c>
      <c r="J1326">
        <v>3</v>
      </c>
      <c r="K1326">
        <f>IF(J1326=1,VLOOKUP(B1326,RPM!$F$2:$H$62,3,TRUE),IF(J1326=2,VLOOKUP(B1326,RPM!$I$2:$K$62,3,TRUE),IF(J1326=3,VLOOKUP(B1326,RPM!$L$2:$N$62,3,TRUE))))</f>
        <v>4200</v>
      </c>
      <c r="L1326">
        <f t="shared" ref="L1326:L1389" si="198">IF(I1326=0,ABS(1/B1326)+L1325,ABS((B1327-B1326)/I1326)+L1325)</f>
        <v>124.39907897321015</v>
      </c>
      <c r="M1326">
        <f t="shared" ref="M1326:M1389" si="199">TAN(E1326*PI()/180)+M1325</f>
        <v>2.4737491179883855</v>
      </c>
      <c r="N1326">
        <f>VLOOKUP(K1326,RPM!$A$2:$D$62,4,FALSE)</f>
        <v>18.835642857142858</v>
      </c>
      <c r="O1326">
        <f>VLOOKUP(K1326,RPM!$A$2:$D$62,3,FALSE)</f>
        <v>11.1</v>
      </c>
      <c r="P1326">
        <f t="shared" si="192"/>
        <v>14.045738878571429</v>
      </c>
      <c r="Q1326" cm="1">
        <f t="array" ref="Q1326">_xlfn.XLOOKUP(O1326,BSFC!$A$2:$A$24,_xlfn.XLOOKUP(K1326,BSFC!$B$2:$O$2,BSFC!$B$2:$O$24,,-1),,-1)</f>
        <v>340</v>
      </c>
      <c r="R1326">
        <f t="shared" si="193"/>
        <v>1.3265420051984127</v>
      </c>
      <c r="S1326">
        <f t="shared" si="195"/>
        <v>2.9092058376105768E-4</v>
      </c>
      <c r="T1326">
        <f t="shared" si="196"/>
        <v>9.8912998478759617E-2</v>
      </c>
      <c r="U1326">
        <f t="shared" si="197"/>
        <v>175.2144676959596</v>
      </c>
    </row>
    <row r="1327" spans="1:21">
      <c r="A1327">
        <f t="shared" si="194"/>
        <v>1326</v>
      </c>
      <c r="B1327">
        <f t="shared" si="191"/>
        <v>13.411199999999999</v>
      </c>
      <c r="C1327">
        <f>Specification!$G$32</f>
        <v>219.92450400000001</v>
      </c>
      <c r="D1327">
        <f>0.5*Specification!$K$4*Track!B1327^2*Specification!$K$3*Specification!$K$2</f>
        <v>93.159842569492653</v>
      </c>
      <c r="E1327">
        <v>-3</v>
      </c>
      <c r="F1327">
        <f>Specification!$C$23*9.81*SIN((E1327*PI()/180))</f>
        <v>-287.74898045237813</v>
      </c>
      <c r="G1327" s="2">
        <f>IF(J1327=1,VLOOKUP(K1327,RPM!$E$2:$H$62,3,FALSE)-F1327-E1327-D1327,IF(J1327=2,VLOOKUP(K1327,RPM!$H$2:$K$62,3,FALSE)-F1327-E1327-D1327,IF(J1327=3,VLOOKUP(K1327,RPM!$K$2:$N$62,3,FALSE)-F1327-E1327-D1327)))</f>
        <v>820.50016150493275</v>
      </c>
      <c r="H1327" s="2">
        <f>IF(J1327=1,Specification!$I$14,IF(J1327=2,Specification!$I$15,IF(J1327=3,Specification!$I$16)))</f>
        <v>578.8367922628039</v>
      </c>
      <c r="I1327">
        <v>0</v>
      </c>
      <c r="J1327">
        <v>3</v>
      </c>
      <c r="K1327">
        <f>IF(J1327=1,VLOOKUP(B1327,RPM!$F$2:$H$62,3,TRUE),IF(J1327=2,VLOOKUP(B1327,RPM!$I$2:$K$62,3,TRUE),IF(J1327=3,VLOOKUP(B1327,RPM!$L$2:$N$62,3,TRUE))))</f>
        <v>4200</v>
      </c>
      <c r="L1327">
        <f t="shared" si="198"/>
        <v>124.47364351627863</v>
      </c>
      <c r="M1327">
        <f t="shared" si="199"/>
        <v>2.4213413387053442</v>
      </c>
      <c r="N1327">
        <f>VLOOKUP(K1327,RPM!$A$2:$D$62,4,FALSE)</f>
        <v>18.835642857142858</v>
      </c>
      <c r="O1327">
        <f>VLOOKUP(K1327,RPM!$A$2:$D$62,3,FALSE)</f>
        <v>11.1</v>
      </c>
      <c r="P1327">
        <f t="shared" si="192"/>
        <v>14.045738878571429</v>
      </c>
      <c r="Q1327" cm="1">
        <f t="array" ref="Q1327">_xlfn.XLOOKUP(O1327,BSFC!$A$2:$A$24,_xlfn.XLOOKUP(K1327,BSFC!$B$2:$O$2,BSFC!$B$2:$O$24,,-1),,-1)</f>
        <v>340</v>
      </c>
      <c r="R1327">
        <f t="shared" si="193"/>
        <v>1.3265420051984127</v>
      </c>
      <c r="S1327">
        <f t="shared" si="195"/>
        <v>2.9092058376105768E-4</v>
      </c>
      <c r="T1327">
        <f t="shared" si="196"/>
        <v>9.8912998478759617E-2</v>
      </c>
      <c r="U1327">
        <f t="shared" si="197"/>
        <v>175.31338069443837</v>
      </c>
    </row>
    <row r="1328" spans="1:21">
      <c r="A1328">
        <f t="shared" si="194"/>
        <v>1327</v>
      </c>
      <c r="B1328">
        <f t="shared" si="191"/>
        <v>13.411199999999999</v>
      </c>
      <c r="C1328">
        <f>Specification!$G$32</f>
        <v>219.92450400000001</v>
      </c>
      <c r="D1328">
        <f>0.5*Specification!$K$4*Track!B1328^2*Specification!$K$3*Specification!$K$2</f>
        <v>93.159842569492653</v>
      </c>
      <c r="E1328">
        <v>-4</v>
      </c>
      <c r="F1328">
        <f>Specification!$C$23*9.81*SIN((E1328*PI()/180))</f>
        <v>-383.52894722414453</v>
      </c>
      <c r="G1328" s="2">
        <f>IF(J1328=1,VLOOKUP(K1328,RPM!$E$2:$H$62,3,FALSE)-F1328-E1328-D1328,IF(J1328=2,VLOOKUP(K1328,RPM!$H$2:$K$62,3,FALSE)-F1328-E1328-D1328,IF(J1328=3,VLOOKUP(K1328,RPM!$K$2:$N$62,3,FALSE)-F1328-E1328-D1328)))</f>
        <v>917.28012827669909</v>
      </c>
      <c r="H1328" s="2">
        <f>IF(J1328=1,Specification!$I$14,IF(J1328=2,Specification!$I$15,IF(J1328=3,Specification!$I$16)))</f>
        <v>578.8367922628039</v>
      </c>
      <c r="I1328">
        <v>0</v>
      </c>
      <c r="J1328">
        <v>3</v>
      </c>
      <c r="K1328">
        <f>IF(J1328=1,VLOOKUP(B1328,RPM!$F$2:$H$62,3,TRUE),IF(J1328=2,VLOOKUP(B1328,RPM!$I$2:$K$62,3,TRUE),IF(J1328=3,VLOOKUP(B1328,RPM!$L$2:$N$62,3,TRUE))))</f>
        <v>4200</v>
      </c>
      <c r="L1328">
        <f t="shared" si="198"/>
        <v>124.5482080593471</v>
      </c>
      <c r="M1328">
        <f t="shared" si="199"/>
        <v>2.3514145267618338</v>
      </c>
      <c r="N1328">
        <f>VLOOKUP(K1328,RPM!$A$2:$D$62,4,FALSE)</f>
        <v>18.835642857142858</v>
      </c>
      <c r="O1328">
        <f>VLOOKUP(K1328,RPM!$A$2:$D$62,3,FALSE)</f>
        <v>11.1</v>
      </c>
      <c r="P1328">
        <f t="shared" si="192"/>
        <v>14.045738878571429</v>
      </c>
      <c r="Q1328" cm="1">
        <f t="array" ref="Q1328">_xlfn.XLOOKUP(O1328,BSFC!$A$2:$A$24,_xlfn.XLOOKUP(K1328,BSFC!$B$2:$O$2,BSFC!$B$2:$O$24,,-1),,-1)</f>
        <v>340</v>
      </c>
      <c r="R1328">
        <f t="shared" si="193"/>
        <v>1.3265420051984127</v>
      </c>
      <c r="S1328">
        <f t="shared" si="195"/>
        <v>2.9092058376105768E-4</v>
      </c>
      <c r="T1328">
        <f t="shared" si="196"/>
        <v>9.8912998478759617E-2</v>
      </c>
      <c r="U1328">
        <f t="shared" si="197"/>
        <v>175.41229369291713</v>
      </c>
    </row>
    <row r="1329" spans="1:21">
      <c r="A1329">
        <f t="shared" si="194"/>
        <v>1328</v>
      </c>
      <c r="B1329">
        <f t="shared" ref="B1329:B1392" si="200">IF(SQRT(B1328^2+2*I1328)&gt;13.4112,13.4112,SQRT(B1328^2+2*I1328))</f>
        <v>13.411199999999999</v>
      </c>
      <c r="C1329">
        <f>Specification!$G$32</f>
        <v>219.92450400000001</v>
      </c>
      <c r="D1329">
        <f>0.5*Specification!$K$4*Track!B1329^2*Specification!$K$3*Specification!$K$2</f>
        <v>93.159842569492653</v>
      </c>
      <c r="E1329">
        <v>-5</v>
      </c>
      <c r="F1329">
        <f>Specification!$C$23*9.81*SIN((E1329*PI()/180))</f>
        <v>-479.192087363258</v>
      </c>
      <c r="G1329" s="2">
        <f>IF(J1329=1,VLOOKUP(K1329,RPM!$E$2:$H$62,3,FALSE)-F1329-E1329-D1329,IF(J1329=2,VLOOKUP(K1329,RPM!$H$2:$K$62,3,FALSE)-F1329-E1329-D1329,IF(J1329=3,VLOOKUP(K1329,RPM!$K$2:$N$62,3,FALSE)-F1329-E1329-D1329)))</f>
        <v>1013.9432684158126</v>
      </c>
      <c r="H1329" s="2">
        <f>IF(J1329=1,Specification!$I$14,IF(J1329=2,Specification!$I$15,IF(J1329=3,Specification!$I$16)))</f>
        <v>578.8367922628039</v>
      </c>
      <c r="I1329">
        <v>0</v>
      </c>
      <c r="J1329">
        <v>3</v>
      </c>
      <c r="K1329">
        <f>IF(J1329=1,VLOOKUP(B1329,RPM!$F$2:$H$62,3,TRUE),IF(J1329=2,VLOOKUP(B1329,RPM!$I$2:$K$62,3,TRUE),IF(J1329=3,VLOOKUP(B1329,RPM!$L$2:$N$62,3,TRUE))))</f>
        <v>4200</v>
      </c>
      <c r="L1329">
        <f t="shared" si="198"/>
        <v>124.62277260241558</v>
      </c>
      <c r="M1329">
        <f t="shared" si="199"/>
        <v>2.2639258632359098</v>
      </c>
      <c r="N1329">
        <f>VLOOKUP(K1329,RPM!$A$2:$D$62,4,FALSE)</f>
        <v>18.835642857142858</v>
      </c>
      <c r="O1329">
        <f>VLOOKUP(K1329,RPM!$A$2:$D$62,3,FALSE)</f>
        <v>11.1</v>
      </c>
      <c r="P1329">
        <f t="shared" si="192"/>
        <v>14.045738878571429</v>
      </c>
      <c r="Q1329" cm="1">
        <f t="array" ref="Q1329">_xlfn.XLOOKUP(O1329,BSFC!$A$2:$A$24,_xlfn.XLOOKUP(K1329,BSFC!$B$2:$O$2,BSFC!$B$2:$O$24,,-1),,-1)</f>
        <v>340</v>
      </c>
      <c r="R1329">
        <f t="shared" si="193"/>
        <v>1.3265420051984127</v>
      </c>
      <c r="S1329">
        <f t="shared" si="195"/>
        <v>2.9092058376105768E-4</v>
      </c>
      <c r="T1329">
        <f t="shared" si="196"/>
        <v>9.8912998478759617E-2</v>
      </c>
      <c r="U1329">
        <f t="shared" si="197"/>
        <v>175.5112066913959</v>
      </c>
    </row>
    <row r="1330" spans="1:21">
      <c r="A1330">
        <f t="shared" si="194"/>
        <v>1329</v>
      </c>
      <c r="B1330">
        <f t="shared" si="200"/>
        <v>13.411199999999999</v>
      </c>
      <c r="C1330">
        <f>Specification!$G$32</f>
        <v>219.92450400000001</v>
      </c>
      <c r="D1330">
        <f>0.5*Specification!$K$4*Track!B1330^2*Specification!$K$3*Specification!$K$2</f>
        <v>93.159842569492653</v>
      </c>
      <c r="E1330">
        <v>-6</v>
      </c>
      <c r="F1330">
        <f>Specification!$C$23*9.81*SIN((E1330*PI()/180))</f>
        <v>-574.70926095052266</v>
      </c>
      <c r="G1330" s="2">
        <f>IF(J1330=1,VLOOKUP(K1330,RPM!$E$2:$H$62,3,FALSE)-F1330-E1330-D1330,IF(J1330=2,VLOOKUP(K1330,RPM!$H$2:$K$62,3,FALSE)-F1330-E1330-D1330,IF(J1330=3,VLOOKUP(K1330,RPM!$K$2:$N$62,3,FALSE)-F1330-E1330-D1330)))</f>
        <v>1110.4604420030771</v>
      </c>
      <c r="H1330" s="2">
        <f>IF(J1330=1,Specification!$I$14,IF(J1330=2,Specification!$I$15,IF(J1330=3,Specification!$I$16)))</f>
        <v>578.8367922628039</v>
      </c>
      <c r="I1330">
        <v>0</v>
      </c>
      <c r="J1330">
        <v>3</v>
      </c>
      <c r="K1330">
        <f>IF(J1330=1,VLOOKUP(B1330,RPM!$F$2:$H$62,3,TRUE),IF(J1330=2,VLOOKUP(B1330,RPM!$I$2:$K$62,3,TRUE),IF(J1330=3,VLOOKUP(B1330,RPM!$L$2:$N$62,3,TRUE))))</f>
        <v>4200</v>
      </c>
      <c r="L1330">
        <f t="shared" si="198"/>
        <v>124.69733714548406</v>
      </c>
      <c r="M1330">
        <f t="shared" si="199"/>
        <v>2.1588216279702332</v>
      </c>
      <c r="N1330">
        <f>VLOOKUP(K1330,RPM!$A$2:$D$62,4,FALSE)</f>
        <v>18.835642857142858</v>
      </c>
      <c r="O1330">
        <f>VLOOKUP(K1330,RPM!$A$2:$D$62,3,FALSE)</f>
        <v>11.1</v>
      </c>
      <c r="P1330">
        <f t="shared" si="192"/>
        <v>14.045738878571429</v>
      </c>
      <c r="Q1330" cm="1">
        <f t="array" ref="Q1330">_xlfn.XLOOKUP(O1330,BSFC!$A$2:$A$24,_xlfn.XLOOKUP(K1330,BSFC!$B$2:$O$2,BSFC!$B$2:$O$24,,-1),,-1)</f>
        <v>340</v>
      </c>
      <c r="R1330">
        <f t="shared" si="193"/>
        <v>1.3265420051984127</v>
      </c>
      <c r="S1330">
        <f t="shared" si="195"/>
        <v>2.9092058376105768E-4</v>
      </c>
      <c r="T1330">
        <f t="shared" si="196"/>
        <v>9.8912998478759617E-2</v>
      </c>
      <c r="U1330">
        <f t="shared" si="197"/>
        <v>175.61011968987467</v>
      </c>
    </row>
    <row r="1331" spans="1:21">
      <c r="A1331">
        <f t="shared" si="194"/>
        <v>1330</v>
      </c>
      <c r="B1331">
        <f t="shared" si="200"/>
        <v>13.411199999999999</v>
      </c>
      <c r="C1331">
        <f>Specification!$G$32</f>
        <v>219.92450400000001</v>
      </c>
      <c r="D1331">
        <f>0.5*Specification!$K$4*Track!B1331^2*Specification!$K$3*Specification!$K$2</f>
        <v>93.159842569492653</v>
      </c>
      <c r="E1331">
        <v>-7</v>
      </c>
      <c r="F1331">
        <f>Specification!$C$23*9.81*SIN((E1331*PI()/180))</f>
        <v>-670.05137252956831</v>
      </c>
      <c r="G1331" s="2">
        <f>IF(J1331=1,VLOOKUP(K1331,RPM!$E$2:$H$62,3,FALSE)-F1331-E1331-D1331,IF(J1331=2,VLOOKUP(K1331,RPM!$H$2:$K$62,3,FALSE)-F1331-E1331-D1331,IF(J1331=3,VLOOKUP(K1331,RPM!$K$2:$N$62,3,FALSE)-F1331-E1331-D1331)))</f>
        <v>1206.8025535821228</v>
      </c>
      <c r="H1331" s="2">
        <f>IF(J1331=1,Specification!$I$14,IF(J1331=2,Specification!$I$15,IF(J1331=3,Specification!$I$16)))</f>
        <v>578.8367922628039</v>
      </c>
      <c r="I1331">
        <v>0</v>
      </c>
      <c r="J1331">
        <v>3</v>
      </c>
      <c r="K1331">
        <f>IF(J1331=1,VLOOKUP(B1331,RPM!$F$2:$H$62,3,TRUE),IF(J1331=2,VLOOKUP(B1331,RPM!$I$2:$K$62,3,TRUE),IF(J1331=3,VLOOKUP(B1331,RPM!$L$2:$N$62,3,TRUE))))</f>
        <v>4200</v>
      </c>
      <c r="L1331">
        <f t="shared" si="198"/>
        <v>124.77190168855253</v>
      </c>
      <c r="M1331">
        <f t="shared" si="199"/>
        <v>2.0360370670673285</v>
      </c>
      <c r="N1331">
        <f>VLOOKUP(K1331,RPM!$A$2:$D$62,4,FALSE)</f>
        <v>18.835642857142858</v>
      </c>
      <c r="O1331">
        <f>VLOOKUP(K1331,RPM!$A$2:$D$62,3,FALSE)</f>
        <v>11.1</v>
      </c>
      <c r="P1331">
        <f t="shared" si="192"/>
        <v>14.045738878571429</v>
      </c>
      <c r="Q1331" cm="1">
        <f t="array" ref="Q1331">_xlfn.XLOOKUP(O1331,BSFC!$A$2:$A$24,_xlfn.XLOOKUP(K1331,BSFC!$B$2:$O$2,BSFC!$B$2:$O$24,,-1),,-1)</f>
        <v>340</v>
      </c>
      <c r="R1331">
        <f t="shared" si="193"/>
        <v>1.3265420051984127</v>
      </c>
      <c r="S1331">
        <f t="shared" si="195"/>
        <v>2.9092058376105768E-4</v>
      </c>
      <c r="T1331">
        <f t="shared" si="196"/>
        <v>9.8912998478759617E-2</v>
      </c>
      <c r="U1331">
        <f t="shared" si="197"/>
        <v>175.70903268835343</v>
      </c>
    </row>
    <row r="1332" spans="1:21">
      <c r="A1332">
        <f t="shared" si="194"/>
        <v>1331</v>
      </c>
      <c r="B1332">
        <f t="shared" si="200"/>
        <v>13.411199999999999</v>
      </c>
      <c r="C1332">
        <f>Specification!$G$32</f>
        <v>219.92450400000001</v>
      </c>
      <c r="D1332">
        <f>0.5*Specification!$K$4*Track!B1332^2*Specification!$K$3*Specification!$K$2</f>
        <v>93.159842569492653</v>
      </c>
      <c r="E1332">
        <v>-8</v>
      </c>
      <c r="F1332">
        <f>Specification!$C$23*9.81*SIN((E1332*PI()/180))</f>
        <v>-765.1893799696079</v>
      </c>
      <c r="G1332" s="2">
        <f>IF(J1332=1,VLOOKUP(K1332,RPM!$E$2:$H$62,3,FALSE)-F1332-E1332-D1332,IF(J1332=2,VLOOKUP(K1332,RPM!$H$2:$K$62,3,FALSE)-F1332-E1332-D1332,IF(J1332=3,VLOOKUP(K1332,RPM!$K$2:$N$62,3,FALSE)-F1332-E1332-D1332)))</f>
        <v>1302.9405610221625</v>
      </c>
      <c r="H1332" s="2">
        <f>IF(J1332=1,Specification!$I$14,IF(J1332=2,Specification!$I$15,IF(J1332=3,Specification!$I$16)))</f>
        <v>578.8367922628039</v>
      </c>
      <c r="I1332">
        <v>0</v>
      </c>
      <c r="J1332">
        <v>3</v>
      </c>
      <c r="K1332">
        <f>IF(J1332=1,VLOOKUP(B1332,RPM!$F$2:$H$62,3,TRUE),IF(J1332=2,VLOOKUP(B1332,RPM!$I$2:$K$62,3,TRUE),IF(J1332=3,VLOOKUP(B1332,RPM!$L$2:$N$62,3,TRUE))))</f>
        <v>4200</v>
      </c>
      <c r="L1332">
        <f t="shared" si="198"/>
        <v>124.84646623162101</v>
      </c>
      <c r="M1332">
        <f t="shared" si="199"/>
        <v>1.8954962323649369</v>
      </c>
      <c r="N1332">
        <f>VLOOKUP(K1332,RPM!$A$2:$D$62,4,FALSE)</f>
        <v>18.835642857142858</v>
      </c>
      <c r="O1332">
        <f>VLOOKUP(K1332,RPM!$A$2:$D$62,3,FALSE)</f>
        <v>11.1</v>
      </c>
      <c r="P1332">
        <f t="shared" si="192"/>
        <v>14.045738878571429</v>
      </c>
      <c r="Q1332" cm="1">
        <f t="array" ref="Q1332">_xlfn.XLOOKUP(O1332,BSFC!$A$2:$A$24,_xlfn.XLOOKUP(K1332,BSFC!$B$2:$O$2,BSFC!$B$2:$O$24,,-1),,-1)</f>
        <v>340</v>
      </c>
      <c r="R1332">
        <f t="shared" si="193"/>
        <v>1.3265420051984127</v>
      </c>
      <c r="S1332">
        <f t="shared" si="195"/>
        <v>2.9092058376105768E-4</v>
      </c>
      <c r="T1332">
        <f t="shared" si="196"/>
        <v>9.8912998478759617E-2</v>
      </c>
      <c r="U1332">
        <f t="shared" si="197"/>
        <v>175.8079456868322</v>
      </c>
    </row>
    <row r="1333" spans="1:21">
      <c r="A1333">
        <f t="shared" si="194"/>
        <v>1332</v>
      </c>
      <c r="B1333">
        <f t="shared" si="200"/>
        <v>13.411199999999999</v>
      </c>
      <c r="C1333">
        <f>Specification!$G$32</f>
        <v>219.92450400000001</v>
      </c>
      <c r="D1333">
        <f>0.5*Specification!$K$4*Track!B1333^2*Specification!$K$3*Specification!$K$2</f>
        <v>93.159842569492653</v>
      </c>
      <c r="E1333">
        <v>-8</v>
      </c>
      <c r="F1333">
        <f>Specification!$C$23*9.81*SIN((E1333*PI()/180))</f>
        <v>-765.1893799696079</v>
      </c>
      <c r="G1333" s="2">
        <f>IF(J1333=1,VLOOKUP(K1333,RPM!$E$2:$H$62,3,FALSE)-F1333-E1333-D1333,IF(J1333=2,VLOOKUP(K1333,RPM!$H$2:$K$62,3,FALSE)-F1333-E1333-D1333,IF(J1333=3,VLOOKUP(K1333,RPM!$K$2:$N$62,3,FALSE)-F1333-E1333-D1333)))</f>
        <v>1302.9405610221625</v>
      </c>
      <c r="H1333" s="2">
        <f>IF(J1333=1,Specification!$I$14,IF(J1333=2,Specification!$I$15,IF(J1333=3,Specification!$I$16)))</f>
        <v>578.8367922628039</v>
      </c>
      <c r="I1333">
        <v>0</v>
      </c>
      <c r="J1333">
        <v>3</v>
      </c>
      <c r="K1333">
        <f>IF(J1333=1,VLOOKUP(B1333,RPM!$F$2:$H$62,3,TRUE),IF(J1333=2,VLOOKUP(B1333,RPM!$I$2:$K$62,3,TRUE),IF(J1333=3,VLOOKUP(B1333,RPM!$L$2:$N$62,3,TRUE))))</f>
        <v>4200</v>
      </c>
      <c r="L1333">
        <f t="shared" si="198"/>
        <v>124.92103077468948</v>
      </c>
      <c r="M1333">
        <f t="shared" si="199"/>
        <v>1.7549553976625454</v>
      </c>
      <c r="N1333">
        <f>VLOOKUP(K1333,RPM!$A$2:$D$62,4,FALSE)</f>
        <v>18.835642857142858</v>
      </c>
      <c r="O1333">
        <f>VLOOKUP(K1333,RPM!$A$2:$D$62,3,FALSE)</f>
        <v>11.1</v>
      </c>
      <c r="P1333">
        <f t="shared" si="192"/>
        <v>14.045738878571429</v>
      </c>
      <c r="Q1333" cm="1">
        <f t="array" ref="Q1333">_xlfn.XLOOKUP(O1333,BSFC!$A$2:$A$24,_xlfn.XLOOKUP(K1333,BSFC!$B$2:$O$2,BSFC!$B$2:$O$24,,-1),,-1)</f>
        <v>340</v>
      </c>
      <c r="R1333">
        <f t="shared" si="193"/>
        <v>1.3265420051984127</v>
      </c>
      <c r="S1333">
        <f t="shared" si="195"/>
        <v>2.9092058376105768E-4</v>
      </c>
      <c r="T1333">
        <f t="shared" si="196"/>
        <v>9.8912998478759617E-2</v>
      </c>
      <c r="U1333">
        <f t="shared" si="197"/>
        <v>175.90685868531097</v>
      </c>
    </row>
    <row r="1334" spans="1:21">
      <c r="A1334">
        <f t="shared" si="194"/>
        <v>1333</v>
      </c>
      <c r="B1334">
        <f t="shared" si="200"/>
        <v>13.411199999999999</v>
      </c>
      <c r="C1334">
        <f>Specification!$G$32</f>
        <v>219.92450400000001</v>
      </c>
      <c r="D1334">
        <f>0.5*Specification!$K$4*Track!B1334^2*Specification!$K$3*Specification!$K$2</f>
        <v>93.159842569492653</v>
      </c>
      <c r="E1334">
        <v>-8</v>
      </c>
      <c r="F1334">
        <f>Specification!$C$23*9.81*SIN((E1334*PI()/180))</f>
        <v>-765.1893799696079</v>
      </c>
      <c r="G1334" s="2">
        <f>IF(J1334=1,VLOOKUP(K1334,RPM!$E$2:$H$62,3,FALSE)-F1334-E1334-D1334,IF(J1334=2,VLOOKUP(K1334,RPM!$H$2:$K$62,3,FALSE)-F1334-E1334-D1334,IF(J1334=3,VLOOKUP(K1334,RPM!$K$2:$N$62,3,FALSE)-F1334-E1334-D1334)))</f>
        <v>1302.9405610221625</v>
      </c>
      <c r="H1334" s="2">
        <f>IF(J1334=1,Specification!$I$14,IF(J1334=2,Specification!$I$15,IF(J1334=3,Specification!$I$16)))</f>
        <v>578.8367922628039</v>
      </c>
      <c r="I1334">
        <v>0</v>
      </c>
      <c r="J1334">
        <v>3</v>
      </c>
      <c r="K1334">
        <f>IF(J1334=1,VLOOKUP(B1334,RPM!$F$2:$H$62,3,TRUE),IF(J1334=2,VLOOKUP(B1334,RPM!$I$2:$K$62,3,TRUE),IF(J1334=3,VLOOKUP(B1334,RPM!$L$2:$N$62,3,TRUE))))</f>
        <v>4200</v>
      </c>
      <c r="L1334">
        <f t="shared" si="198"/>
        <v>124.99559531775796</v>
      </c>
      <c r="M1334">
        <f t="shared" si="199"/>
        <v>1.6144145629601538</v>
      </c>
      <c r="N1334">
        <f>VLOOKUP(K1334,RPM!$A$2:$D$62,4,FALSE)</f>
        <v>18.835642857142858</v>
      </c>
      <c r="O1334">
        <f>VLOOKUP(K1334,RPM!$A$2:$D$62,3,FALSE)</f>
        <v>11.1</v>
      </c>
      <c r="P1334">
        <f t="shared" si="192"/>
        <v>14.045738878571429</v>
      </c>
      <c r="Q1334" cm="1">
        <f t="array" ref="Q1334">_xlfn.XLOOKUP(O1334,BSFC!$A$2:$A$24,_xlfn.XLOOKUP(K1334,BSFC!$B$2:$O$2,BSFC!$B$2:$O$24,,-1),,-1)</f>
        <v>340</v>
      </c>
      <c r="R1334">
        <f t="shared" si="193"/>
        <v>1.3265420051984127</v>
      </c>
      <c r="S1334">
        <f t="shared" si="195"/>
        <v>2.9092058376105768E-4</v>
      </c>
      <c r="T1334">
        <f t="shared" si="196"/>
        <v>9.8912998478759617E-2</v>
      </c>
      <c r="U1334">
        <f t="shared" si="197"/>
        <v>176.00577168378973</v>
      </c>
    </row>
    <row r="1335" spans="1:21">
      <c r="A1335">
        <f t="shared" si="194"/>
        <v>1334</v>
      </c>
      <c r="B1335">
        <f t="shared" si="200"/>
        <v>13.411199999999999</v>
      </c>
      <c r="C1335">
        <f>Specification!$G$32</f>
        <v>219.92450400000001</v>
      </c>
      <c r="D1335">
        <f>0.5*Specification!$K$4*Track!B1335^2*Specification!$K$3*Specification!$K$2</f>
        <v>93.159842569492653</v>
      </c>
      <c r="E1335">
        <v>-8</v>
      </c>
      <c r="F1335">
        <f>Specification!$C$23*9.81*SIN((E1335*PI()/180))</f>
        <v>-765.1893799696079</v>
      </c>
      <c r="G1335" s="2">
        <f>IF(J1335=1,VLOOKUP(K1335,RPM!$E$2:$H$62,3,FALSE)-F1335-E1335-D1335,IF(J1335=2,VLOOKUP(K1335,RPM!$H$2:$K$62,3,FALSE)-F1335-E1335-D1335,IF(J1335=3,VLOOKUP(K1335,RPM!$K$2:$N$62,3,FALSE)-F1335-E1335-D1335)))</f>
        <v>1302.9405610221625</v>
      </c>
      <c r="H1335" s="2">
        <f>IF(J1335=1,Specification!$I$14,IF(J1335=2,Specification!$I$15,IF(J1335=3,Specification!$I$16)))</f>
        <v>578.8367922628039</v>
      </c>
      <c r="I1335">
        <v>0</v>
      </c>
      <c r="J1335">
        <v>3</v>
      </c>
      <c r="K1335">
        <f>IF(J1335=1,VLOOKUP(B1335,RPM!$F$2:$H$62,3,TRUE),IF(J1335=2,VLOOKUP(B1335,RPM!$I$2:$K$62,3,TRUE),IF(J1335=3,VLOOKUP(B1335,RPM!$L$2:$N$62,3,TRUE))))</f>
        <v>4200</v>
      </c>
      <c r="L1335">
        <f t="shared" si="198"/>
        <v>125.07015986082644</v>
      </c>
      <c r="M1335">
        <f t="shared" si="199"/>
        <v>1.4738737282577623</v>
      </c>
      <c r="N1335">
        <f>VLOOKUP(K1335,RPM!$A$2:$D$62,4,FALSE)</f>
        <v>18.835642857142858</v>
      </c>
      <c r="O1335">
        <f>VLOOKUP(K1335,RPM!$A$2:$D$62,3,FALSE)</f>
        <v>11.1</v>
      </c>
      <c r="P1335">
        <f t="shared" si="192"/>
        <v>14.045738878571429</v>
      </c>
      <c r="Q1335" cm="1">
        <f t="array" ref="Q1335">_xlfn.XLOOKUP(O1335,BSFC!$A$2:$A$24,_xlfn.XLOOKUP(K1335,BSFC!$B$2:$O$2,BSFC!$B$2:$O$24,,-1),,-1)</f>
        <v>340</v>
      </c>
      <c r="R1335">
        <f t="shared" si="193"/>
        <v>1.3265420051984127</v>
      </c>
      <c r="S1335">
        <f t="shared" si="195"/>
        <v>2.9092058376105768E-4</v>
      </c>
      <c r="T1335">
        <f t="shared" si="196"/>
        <v>9.8912998478759617E-2</v>
      </c>
      <c r="U1335">
        <f t="shared" si="197"/>
        <v>176.1046846822685</v>
      </c>
    </row>
    <row r="1336" spans="1:21">
      <c r="A1336">
        <f t="shared" si="194"/>
        <v>1335</v>
      </c>
      <c r="B1336">
        <f t="shared" si="200"/>
        <v>13.411199999999999</v>
      </c>
      <c r="C1336">
        <f>Specification!$G$32</f>
        <v>219.92450400000001</v>
      </c>
      <c r="D1336">
        <f>0.5*Specification!$K$4*Track!B1336^2*Specification!$K$3*Specification!$K$2</f>
        <v>93.159842569492653</v>
      </c>
      <c r="E1336">
        <v>-8</v>
      </c>
      <c r="F1336">
        <f>Specification!$C$23*9.81*SIN((E1336*PI()/180))</f>
        <v>-765.1893799696079</v>
      </c>
      <c r="G1336" s="2">
        <f>IF(J1336=1,VLOOKUP(K1336,RPM!$E$2:$H$62,3,FALSE)-F1336-E1336-D1336,IF(J1336=2,VLOOKUP(K1336,RPM!$H$2:$K$62,3,FALSE)-F1336-E1336-D1336,IF(J1336=3,VLOOKUP(K1336,RPM!$K$2:$N$62,3,FALSE)-F1336-E1336-D1336)))</f>
        <v>1302.9405610221625</v>
      </c>
      <c r="H1336" s="2">
        <f>IF(J1336=1,Specification!$I$14,IF(J1336=2,Specification!$I$15,IF(J1336=3,Specification!$I$16)))</f>
        <v>578.8367922628039</v>
      </c>
      <c r="I1336">
        <v>0</v>
      </c>
      <c r="J1336">
        <v>3</v>
      </c>
      <c r="K1336">
        <f>IF(J1336=1,VLOOKUP(B1336,RPM!$F$2:$H$62,3,TRUE),IF(J1336=2,VLOOKUP(B1336,RPM!$I$2:$K$62,3,TRUE),IF(J1336=3,VLOOKUP(B1336,RPM!$L$2:$N$62,3,TRUE))))</f>
        <v>4200</v>
      </c>
      <c r="L1336">
        <f t="shared" si="198"/>
        <v>125.14472440389491</v>
      </c>
      <c r="M1336">
        <f t="shared" si="199"/>
        <v>1.3333328935553708</v>
      </c>
      <c r="N1336">
        <f>VLOOKUP(K1336,RPM!$A$2:$D$62,4,FALSE)</f>
        <v>18.835642857142858</v>
      </c>
      <c r="O1336">
        <f>VLOOKUP(K1336,RPM!$A$2:$D$62,3,FALSE)</f>
        <v>11.1</v>
      </c>
      <c r="P1336">
        <f t="shared" si="192"/>
        <v>14.045738878571429</v>
      </c>
      <c r="Q1336" cm="1">
        <f t="array" ref="Q1336">_xlfn.XLOOKUP(O1336,BSFC!$A$2:$A$24,_xlfn.XLOOKUP(K1336,BSFC!$B$2:$O$2,BSFC!$B$2:$O$24,,-1),,-1)</f>
        <v>340</v>
      </c>
      <c r="R1336">
        <f t="shared" si="193"/>
        <v>1.3265420051984127</v>
      </c>
      <c r="S1336">
        <f t="shared" si="195"/>
        <v>2.9092058376105768E-4</v>
      </c>
      <c r="T1336">
        <f t="shared" si="196"/>
        <v>9.8912998478759617E-2</v>
      </c>
      <c r="U1336">
        <f t="shared" si="197"/>
        <v>176.20359768074727</v>
      </c>
    </row>
    <row r="1337" spans="1:21">
      <c r="A1337">
        <f t="shared" si="194"/>
        <v>1336</v>
      </c>
      <c r="B1337">
        <f t="shared" si="200"/>
        <v>13.411199999999999</v>
      </c>
      <c r="C1337">
        <f>Specification!$G$32</f>
        <v>219.92450400000001</v>
      </c>
      <c r="D1337">
        <f>0.5*Specification!$K$4*Track!B1337^2*Specification!$K$3*Specification!$K$2</f>
        <v>93.159842569492653</v>
      </c>
      <c r="E1337">
        <v>-8</v>
      </c>
      <c r="F1337">
        <f>Specification!$C$23*9.81*SIN((E1337*PI()/180))</f>
        <v>-765.1893799696079</v>
      </c>
      <c r="G1337" s="2">
        <f>IF(J1337=1,VLOOKUP(K1337,RPM!$E$2:$H$62,3,FALSE)-F1337-E1337-D1337,IF(J1337=2,VLOOKUP(K1337,RPM!$H$2:$K$62,3,FALSE)-F1337-E1337-D1337,IF(J1337=3,VLOOKUP(K1337,RPM!$K$2:$N$62,3,FALSE)-F1337-E1337-D1337)))</f>
        <v>1302.9405610221625</v>
      </c>
      <c r="H1337" s="2">
        <f>IF(J1337=1,Specification!$I$14,IF(J1337=2,Specification!$I$15,IF(J1337=3,Specification!$I$16)))</f>
        <v>578.8367922628039</v>
      </c>
      <c r="I1337">
        <v>0</v>
      </c>
      <c r="J1337">
        <v>3</v>
      </c>
      <c r="K1337">
        <f>IF(J1337=1,VLOOKUP(B1337,RPM!$F$2:$H$62,3,TRUE),IF(J1337=2,VLOOKUP(B1337,RPM!$I$2:$K$62,3,TRUE),IF(J1337=3,VLOOKUP(B1337,RPM!$L$2:$N$62,3,TRUE))))</f>
        <v>4200</v>
      </c>
      <c r="L1337">
        <f t="shared" si="198"/>
        <v>125.21928894696339</v>
      </c>
      <c r="M1337">
        <f t="shared" si="199"/>
        <v>1.1927920588529792</v>
      </c>
      <c r="N1337">
        <f>VLOOKUP(K1337,RPM!$A$2:$D$62,4,FALSE)</f>
        <v>18.835642857142858</v>
      </c>
      <c r="O1337">
        <f>VLOOKUP(K1337,RPM!$A$2:$D$62,3,FALSE)</f>
        <v>11.1</v>
      </c>
      <c r="P1337">
        <f t="shared" si="192"/>
        <v>14.045738878571429</v>
      </c>
      <c r="Q1337" cm="1">
        <f t="array" ref="Q1337">_xlfn.XLOOKUP(O1337,BSFC!$A$2:$A$24,_xlfn.XLOOKUP(K1337,BSFC!$B$2:$O$2,BSFC!$B$2:$O$24,,-1),,-1)</f>
        <v>340</v>
      </c>
      <c r="R1337">
        <f t="shared" si="193"/>
        <v>1.3265420051984127</v>
      </c>
      <c r="S1337">
        <f t="shared" si="195"/>
        <v>2.9092058376105768E-4</v>
      </c>
      <c r="T1337">
        <f t="shared" si="196"/>
        <v>9.8912998478759617E-2</v>
      </c>
      <c r="U1337">
        <f t="shared" si="197"/>
        <v>176.30251067922603</v>
      </c>
    </row>
    <row r="1338" spans="1:21">
      <c r="A1338">
        <f t="shared" si="194"/>
        <v>1337</v>
      </c>
      <c r="B1338">
        <f t="shared" si="200"/>
        <v>13.411199999999999</v>
      </c>
      <c r="C1338">
        <f>Specification!$G$32</f>
        <v>219.92450400000001</v>
      </c>
      <c r="D1338">
        <f>0.5*Specification!$K$4*Track!B1338^2*Specification!$K$3*Specification!$K$2</f>
        <v>93.159842569492653</v>
      </c>
      <c r="E1338">
        <v>-8</v>
      </c>
      <c r="F1338">
        <f>Specification!$C$23*9.81*SIN((E1338*PI()/180))</f>
        <v>-765.1893799696079</v>
      </c>
      <c r="G1338" s="2">
        <f>IF(J1338=1,VLOOKUP(K1338,RPM!$E$2:$H$62,3,FALSE)-F1338-E1338-D1338,IF(J1338=2,VLOOKUP(K1338,RPM!$H$2:$K$62,3,FALSE)-F1338-E1338-D1338,IF(J1338=3,VLOOKUP(K1338,RPM!$K$2:$N$62,3,FALSE)-F1338-E1338-D1338)))</f>
        <v>1302.9405610221625</v>
      </c>
      <c r="H1338" s="2">
        <f>IF(J1338=1,Specification!$I$14,IF(J1338=2,Specification!$I$15,IF(J1338=3,Specification!$I$16)))</f>
        <v>578.8367922628039</v>
      </c>
      <c r="I1338">
        <v>0</v>
      </c>
      <c r="J1338">
        <v>3</v>
      </c>
      <c r="K1338">
        <f>IF(J1338=1,VLOOKUP(B1338,RPM!$F$2:$H$62,3,TRUE),IF(J1338=2,VLOOKUP(B1338,RPM!$I$2:$K$62,3,TRUE),IF(J1338=3,VLOOKUP(B1338,RPM!$L$2:$N$62,3,TRUE))))</f>
        <v>4200</v>
      </c>
      <c r="L1338">
        <f t="shared" si="198"/>
        <v>125.29385349003186</v>
      </c>
      <c r="M1338">
        <f t="shared" si="199"/>
        <v>1.0522512241505877</v>
      </c>
      <c r="N1338">
        <f>VLOOKUP(K1338,RPM!$A$2:$D$62,4,FALSE)</f>
        <v>18.835642857142858</v>
      </c>
      <c r="O1338">
        <f>VLOOKUP(K1338,RPM!$A$2:$D$62,3,FALSE)</f>
        <v>11.1</v>
      </c>
      <c r="P1338">
        <f t="shared" si="192"/>
        <v>14.045738878571429</v>
      </c>
      <c r="Q1338" cm="1">
        <f t="array" ref="Q1338">_xlfn.XLOOKUP(O1338,BSFC!$A$2:$A$24,_xlfn.XLOOKUP(K1338,BSFC!$B$2:$O$2,BSFC!$B$2:$O$24,,-1),,-1)</f>
        <v>340</v>
      </c>
      <c r="R1338">
        <f t="shared" si="193"/>
        <v>1.3265420051984127</v>
      </c>
      <c r="S1338">
        <f t="shared" si="195"/>
        <v>2.9092058376105768E-4</v>
      </c>
      <c r="T1338">
        <f t="shared" si="196"/>
        <v>9.8912998478759617E-2</v>
      </c>
      <c r="U1338">
        <f t="shared" si="197"/>
        <v>176.4014236777048</v>
      </c>
    </row>
    <row r="1339" spans="1:21">
      <c r="A1339">
        <f t="shared" si="194"/>
        <v>1338</v>
      </c>
      <c r="B1339">
        <f t="shared" si="200"/>
        <v>13.411199999999999</v>
      </c>
      <c r="C1339">
        <f>Specification!$G$32</f>
        <v>219.92450400000001</v>
      </c>
      <c r="D1339">
        <f>0.5*Specification!$K$4*Track!B1339^2*Specification!$K$3*Specification!$K$2</f>
        <v>93.159842569492653</v>
      </c>
      <c r="E1339">
        <v>-8</v>
      </c>
      <c r="F1339">
        <f>Specification!$C$23*9.81*SIN((E1339*PI()/180))</f>
        <v>-765.1893799696079</v>
      </c>
      <c r="G1339" s="2">
        <f>IF(J1339=1,VLOOKUP(K1339,RPM!$E$2:$H$62,3,FALSE)-F1339-E1339-D1339,IF(J1339=2,VLOOKUP(K1339,RPM!$H$2:$K$62,3,FALSE)-F1339-E1339-D1339,IF(J1339=3,VLOOKUP(K1339,RPM!$K$2:$N$62,3,FALSE)-F1339-E1339-D1339)))</f>
        <v>1302.9405610221625</v>
      </c>
      <c r="H1339" s="2">
        <f>IF(J1339=1,Specification!$I$14,IF(J1339=2,Specification!$I$15,IF(J1339=3,Specification!$I$16)))</f>
        <v>578.8367922628039</v>
      </c>
      <c r="I1339">
        <v>0</v>
      </c>
      <c r="J1339">
        <v>3</v>
      </c>
      <c r="K1339">
        <f>IF(J1339=1,VLOOKUP(B1339,RPM!$F$2:$H$62,3,TRUE),IF(J1339=2,VLOOKUP(B1339,RPM!$I$2:$K$62,3,TRUE),IF(J1339=3,VLOOKUP(B1339,RPM!$L$2:$N$62,3,TRUE))))</f>
        <v>4200</v>
      </c>
      <c r="L1339">
        <f t="shared" si="198"/>
        <v>125.36841803310034</v>
      </c>
      <c r="M1339">
        <f t="shared" si="199"/>
        <v>0.91171038944819627</v>
      </c>
      <c r="N1339">
        <f>VLOOKUP(K1339,RPM!$A$2:$D$62,4,FALSE)</f>
        <v>18.835642857142858</v>
      </c>
      <c r="O1339">
        <f>VLOOKUP(K1339,RPM!$A$2:$D$62,3,FALSE)</f>
        <v>11.1</v>
      </c>
      <c r="P1339">
        <f t="shared" si="192"/>
        <v>14.045738878571429</v>
      </c>
      <c r="Q1339" cm="1">
        <f t="array" ref="Q1339">_xlfn.XLOOKUP(O1339,BSFC!$A$2:$A$24,_xlfn.XLOOKUP(K1339,BSFC!$B$2:$O$2,BSFC!$B$2:$O$24,,-1),,-1)</f>
        <v>340</v>
      </c>
      <c r="R1339">
        <f t="shared" si="193"/>
        <v>1.3265420051984127</v>
      </c>
      <c r="S1339">
        <f t="shared" si="195"/>
        <v>2.9092058376105768E-4</v>
      </c>
      <c r="T1339">
        <f t="shared" si="196"/>
        <v>9.8912998478759617E-2</v>
      </c>
      <c r="U1339">
        <f t="shared" si="197"/>
        <v>176.50033667618357</v>
      </c>
    </row>
    <row r="1340" spans="1:21">
      <c r="A1340">
        <f t="shared" si="194"/>
        <v>1339</v>
      </c>
      <c r="B1340">
        <f t="shared" si="200"/>
        <v>13.411199999999999</v>
      </c>
      <c r="C1340">
        <f>Specification!$G$32</f>
        <v>219.92450400000001</v>
      </c>
      <c r="D1340">
        <f>0.5*Specification!$K$4*Track!B1340^2*Specification!$K$3*Specification!$K$2</f>
        <v>93.159842569492653</v>
      </c>
      <c r="E1340">
        <v>-8</v>
      </c>
      <c r="F1340">
        <f>Specification!$C$23*9.81*SIN((E1340*PI()/180))</f>
        <v>-765.1893799696079</v>
      </c>
      <c r="G1340" s="2">
        <f>IF(J1340=1,VLOOKUP(K1340,RPM!$E$2:$H$62,3,FALSE)-F1340-E1340-D1340,IF(J1340=2,VLOOKUP(K1340,RPM!$H$2:$K$62,3,FALSE)-F1340-E1340-D1340,IF(J1340=3,VLOOKUP(K1340,RPM!$K$2:$N$62,3,FALSE)-F1340-E1340-D1340)))</f>
        <v>1302.9405610221625</v>
      </c>
      <c r="H1340" s="2">
        <f>IF(J1340=1,Specification!$I$14,IF(J1340=2,Specification!$I$15,IF(J1340=3,Specification!$I$16)))</f>
        <v>578.8367922628039</v>
      </c>
      <c r="I1340">
        <v>0</v>
      </c>
      <c r="J1340">
        <v>3</v>
      </c>
      <c r="K1340">
        <f>IF(J1340=1,VLOOKUP(B1340,RPM!$F$2:$H$62,3,TRUE),IF(J1340=2,VLOOKUP(B1340,RPM!$I$2:$K$62,3,TRUE),IF(J1340=3,VLOOKUP(B1340,RPM!$L$2:$N$62,3,TRUE))))</f>
        <v>4200</v>
      </c>
      <c r="L1340">
        <f t="shared" si="198"/>
        <v>125.44298257616882</v>
      </c>
      <c r="M1340">
        <f t="shared" si="199"/>
        <v>0.77116955474580484</v>
      </c>
      <c r="N1340">
        <f>VLOOKUP(K1340,RPM!$A$2:$D$62,4,FALSE)</f>
        <v>18.835642857142858</v>
      </c>
      <c r="O1340">
        <f>VLOOKUP(K1340,RPM!$A$2:$D$62,3,FALSE)</f>
        <v>11.1</v>
      </c>
      <c r="P1340">
        <f t="shared" si="192"/>
        <v>14.045738878571429</v>
      </c>
      <c r="Q1340" cm="1">
        <f t="array" ref="Q1340">_xlfn.XLOOKUP(O1340,BSFC!$A$2:$A$24,_xlfn.XLOOKUP(K1340,BSFC!$B$2:$O$2,BSFC!$B$2:$O$24,,-1),,-1)</f>
        <v>340</v>
      </c>
      <c r="R1340">
        <f t="shared" si="193"/>
        <v>1.3265420051984127</v>
      </c>
      <c r="S1340">
        <f t="shared" si="195"/>
        <v>2.9092058376105768E-4</v>
      </c>
      <c r="T1340">
        <f t="shared" si="196"/>
        <v>9.8912998478759617E-2</v>
      </c>
      <c r="U1340">
        <f t="shared" si="197"/>
        <v>176.59924967466233</v>
      </c>
    </row>
    <row r="1341" spans="1:21">
      <c r="A1341">
        <f t="shared" si="194"/>
        <v>1340</v>
      </c>
      <c r="B1341">
        <f t="shared" si="200"/>
        <v>13.411199999999999</v>
      </c>
      <c r="C1341">
        <f>Specification!$G$32</f>
        <v>219.92450400000001</v>
      </c>
      <c r="D1341">
        <f>0.5*Specification!$K$4*Track!B1341^2*Specification!$K$3*Specification!$K$2</f>
        <v>93.159842569492653</v>
      </c>
      <c r="E1341">
        <v>-8</v>
      </c>
      <c r="F1341">
        <f>Specification!$C$23*9.81*SIN((E1341*PI()/180))</f>
        <v>-765.1893799696079</v>
      </c>
      <c r="G1341" s="2">
        <f>IF(J1341=1,VLOOKUP(K1341,RPM!$E$2:$H$62,3,FALSE)-F1341-E1341-D1341,IF(J1341=2,VLOOKUP(K1341,RPM!$H$2:$K$62,3,FALSE)-F1341-E1341-D1341,IF(J1341=3,VLOOKUP(K1341,RPM!$K$2:$N$62,3,FALSE)-F1341-E1341-D1341)))</f>
        <v>1302.9405610221625</v>
      </c>
      <c r="H1341" s="2">
        <f>IF(J1341=1,Specification!$I$14,IF(J1341=2,Specification!$I$15,IF(J1341=3,Specification!$I$16)))</f>
        <v>578.8367922628039</v>
      </c>
      <c r="I1341">
        <v>0</v>
      </c>
      <c r="J1341">
        <v>3</v>
      </c>
      <c r="K1341">
        <f>IF(J1341=1,VLOOKUP(B1341,RPM!$F$2:$H$62,3,TRUE),IF(J1341=2,VLOOKUP(B1341,RPM!$I$2:$K$62,3,TRUE),IF(J1341=3,VLOOKUP(B1341,RPM!$L$2:$N$62,3,TRUE))))</f>
        <v>4200</v>
      </c>
      <c r="L1341">
        <f t="shared" si="198"/>
        <v>125.51754711923729</v>
      </c>
      <c r="M1341">
        <f t="shared" si="199"/>
        <v>0.63062872004341342</v>
      </c>
      <c r="N1341">
        <f>VLOOKUP(K1341,RPM!$A$2:$D$62,4,FALSE)</f>
        <v>18.835642857142858</v>
      </c>
      <c r="O1341">
        <f>VLOOKUP(K1341,RPM!$A$2:$D$62,3,FALSE)</f>
        <v>11.1</v>
      </c>
      <c r="P1341">
        <f t="shared" si="192"/>
        <v>14.045738878571429</v>
      </c>
      <c r="Q1341" cm="1">
        <f t="array" ref="Q1341">_xlfn.XLOOKUP(O1341,BSFC!$A$2:$A$24,_xlfn.XLOOKUP(K1341,BSFC!$B$2:$O$2,BSFC!$B$2:$O$24,,-1),,-1)</f>
        <v>340</v>
      </c>
      <c r="R1341">
        <f t="shared" si="193"/>
        <v>1.3265420051984127</v>
      </c>
      <c r="S1341">
        <f t="shared" si="195"/>
        <v>2.9092058376105768E-4</v>
      </c>
      <c r="T1341">
        <f t="shared" si="196"/>
        <v>9.8912998478759617E-2</v>
      </c>
      <c r="U1341">
        <f t="shared" si="197"/>
        <v>176.6981626731411</v>
      </c>
    </row>
    <row r="1342" spans="1:21">
      <c r="A1342">
        <f t="shared" si="194"/>
        <v>1341</v>
      </c>
      <c r="B1342">
        <f t="shared" si="200"/>
        <v>13.411199999999999</v>
      </c>
      <c r="C1342">
        <f>Specification!$G$32</f>
        <v>219.92450400000001</v>
      </c>
      <c r="D1342">
        <f>0.5*Specification!$K$4*Track!B1342^2*Specification!$K$3*Specification!$K$2</f>
        <v>93.159842569492653</v>
      </c>
      <c r="E1342">
        <v>-8</v>
      </c>
      <c r="F1342">
        <f>Specification!$C$23*9.81*SIN((E1342*PI()/180))</f>
        <v>-765.1893799696079</v>
      </c>
      <c r="G1342" s="2">
        <f>IF(J1342=1,VLOOKUP(K1342,RPM!$E$2:$H$62,3,FALSE)-F1342-E1342-D1342,IF(J1342=2,VLOOKUP(K1342,RPM!$H$2:$K$62,3,FALSE)-F1342-E1342-D1342,IF(J1342=3,VLOOKUP(K1342,RPM!$K$2:$N$62,3,FALSE)-F1342-E1342-D1342)))</f>
        <v>1302.9405610221625</v>
      </c>
      <c r="H1342" s="2">
        <f>IF(J1342=1,Specification!$I$14,IF(J1342=2,Specification!$I$15,IF(J1342=3,Specification!$I$16)))</f>
        <v>578.8367922628039</v>
      </c>
      <c r="I1342">
        <v>0</v>
      </c>
      <c r="J1342">
        <v>3</v>
      </c>
      <c r="K1342">
        <f>IF(J1342=1,VLOOKUP(B1342,RPM!$F$2:$H$62,3,TRUE),IF(J1342=2,VLOOKUP(B1342,RPM!$I$2:$K$62,3,TRUE),IF(J1342=3,VLOOKUP(B1342,RPM!$L$2:$N$62,3,TRUE))))</f>
        <v>4200</v>
      </c>
      <c r="L1342">
        <f t="shared" si="198"/>
        <v>125.59211166230577</v>
      </c>
      <c r="M1342">
        <f t="shared" si="199"/>
        <v>0.49008788534102199</v>
      </c>
      <c r="N1342">
        <f>VLOOKUP(K1342,RPM!$A$2:$D$62,4,FALSE)</f>
        <v>18.835642857142858</v>
      </c>
      <c r="O1342">
        <f>VLOOKUP(K1342,RPM!$A$2:$D$62,3,FALSE)</f>
        <v>11.1</v>
      </c>
      <c r="P1342">
        <f t="shared" si="192"/>
        <v>14.045738878571429</v>
      </c>
      <c r="Q1342" cm="1">
        <f t="array" ref="Q1342">_xlfn.XLOOKUP(O1342,BSFC!$A$2:$A$24,_xlfn.XLOOKUP(K1342,BSFC!$B$2:$O$2,BSFC!$B$2:$O$24,,-1),,-1)</f>
        <v>340</v>
      </c>
      <c r="R1342">
        <f t="shared" si="193"/>
        <v>1.3265420051984127</v>
      </c>
      <c r="S1342">
        <f t="shared" si="195"/>
        <v>2.9092058376105768E-4</v>
      </c>
      <c r="T1342">
        <f t="shared" si="196"/>
        <v>9.8912998478759617E-2</v>
      </c>
      <c r="U1342">
        <f t="shared" si="197"/>
        <v>176.79707567161987</v>
      </c>
    </row>
    <row r="1343" spans="1:21">
      <c r="A1343">
        <f t="shared" si="194"/>
        <v>1342</v>
      </c>
      <c r="B1343">
        <f t="shared" si="200"/>
        <v>13.411199999999999</v>
      </c>
      <c r="C1343">
        <f>Specification!$G$32</f>
        <v>219.92450400000001</v>
      </c>
      <c r="D1343">
        <f>0.5*Specification!$K$4*Track!B1343^2*Specification!$K$3*Specification!$K$2</f>
        <v>93.159842569492653</v>
      </c>
      <c r="E1343">
        <v>-7</v>
      </c>
      <c r="F1343">
        <f>Specification!$C$23*9.81*SIN((E1343*PI()/180))</f>
        <v>-670.05137252956831</v>
      </c>
      <c r="G1343" s="2">
        <f>IF(J1343=1,VLOOKUP(K1343,RPM!$E$2:$H$62,3,FALSE)-F1343-E1343-D1343,IF(J1343=2,VLOOKUP(K1343,RPM!$H$2:$K$62,3,FALSE)-F1343-E1343-D1343,IF(J1343=3,VLOOKUP(K1343,RPM!$K$2:$N$62,3,FALSE)-F1343-E1343-D1343)))</f>
        <v>1206.8025535821228</v>
      </c>
      <c r="H1343" s="2">
        <f>IF(J1343=1,Specification!$I$14,IF(J1343=2,Specification!$I$15,IF(J1343=3,Specification!$I$16)))</f>
        <v>578.8367922628039</v>
      </c>
      <c r="I1343">
        <v>0</v>
      </c>
      <c r="J1343">
        <v>3</v>
      </c>
      <c r="K1343">
        <f>IF(J1343=1,VLOOKUP(B1343,RPM!$F$2:$H$62,3,TRUE),IF(J1343=2,VLOOKUP(B1343,RPM!$I$2:$K$62,3,TRUE),IF(J1343=3,VLOOKUP(B1343,RPM!$L$2:$N$62,3,TRUE))))</f>
        <v>4200</v>
      </c>
      <c r="L1343">
        <f t="shared" si="198"/>
        <v>125.66667620537424</v>
      </c>
      <c r="M1343">
        <f t="shared" si="199"/>
        <v>0.36730332443811742</v>
      </c>
      <c r="N1343">
        <f>VLOOKUP(K1343,RPM!$A$2:$D$62,4,FALSE)</f>
        <v>18.835642857142858</v>
      </c>
      <c r="O1343">
        <f>VLOOKUP(K1343,RPM!$A$2:$D$62,3,FALSE)</f>
        <v>11.1</v>
      </c>
      <c r="P1343">
        <f t="shared" si="192"/>
        <v>14.045738878571429</v>
      </c>
      <c r="Q1343" cm="1">
        <f t="array" ref="Q1343">_xlfn.XLOOKUP(O1343,BSFC!$A$2:$A$24,_xlfn.XLOOKUP(K1343,BSFC!$B$2:$O$2,BSFC!$B$2:$O$24,,-1),,-1)</f>
        <v>340</v>
      </c>
      <c r="R1343">
        <f t="shared" si="193"/>
        <v>1.3265420051984127</v>
      </c>
      <c r="S1343">
        <f t="shared" si="195"/>
        <v>2.9092058376105768E-4</v>
      </c>
      <c r="T1343">
        <f t="shared" si="196"/>
        <v>9.8912998478759617E-2</v>
      </c>
      <c r="U1343">
        <f t="shared" si="197"/>
        <v>176.89598867009863</v>
      </c>
    </row>
    <row r="1344" spans="1:21">
      <c r="A1344">
        <f t="shared" si="194"/>
        <v>1343</v>
      </c>
      <c r="B1344">
        <f t="shared" si="200"/>
        <v>13.411199999999999</v>
      </c>
      <c r="C1344">
        <f>Specification!$G$32</f>
        <v>219.92450400000001</v>
      </c>
      <c r="D1344">
        <f>0.5*Specification!$K$4*Track!B1344^2*Specification!$K$3*Specification!$K$2</f>
        <v>93.159842569492653</v>
      </c>
      <c r="E1344">
        <v>-6</v>
      </c>
      <c r="F1344">
        <f>Specification!$C$23*9.81*SIN((E1344*PI()/180))</f>
        <v>-574.70926095052266</v>
      </c>
      <c r="G1344" s="2">
        <f>IF(J1344=1,VLOOKUP(K1344,RPM!$E$2:$H$62,3,FALSE)-F1344-E1344-D1344,IF(J1344=2,VLOOKUP(K1344,RPM!$H$2:$K$62,3,FALSE)-F1344-E1344-D1344,IF(J1344=3,VLOOKUP(K1344,RPM!$K$2:$N$62,3,FALSE)-F1344-E1344-D1344)))</f>
        <v>1110.4604420030771</v>
      </c>
      <c r="H1344" s="2">
        <f>IF(J1344=1,Specification!$I$14,IF(J1344=2,Specification!$I$15,IF(J1344=3,Specification!$I$16)))</f>
        <v>578.8367922628039</v>
      </c>
      <c r="I1344">
        <v>0</v>
      </c>
      <c r="J1344">
        <v>3</v>
      </c>
      <c r="K1344">
        <f>IF(J1344=1,VLOOKUP(B1344,RPM!$F$2:$H$62,3,TRUE),IF(J1344=2,VLOOKUP(B1344,RPM!$I$2:$K$62,3,TRUE),IF(J1344=3,VLOOKUP(B1344,RPM!$L$2:$N$62,3,TRUE))))</f>
        <v>4200</v>
      </c>
      <c r="L1344">
        <f t="shared" si="198"/>
        <v>125.74124074844272</v>
      </c>
      <c r="M1344">
        <f t="shared" si="199"/>
        <v>0.26219908917244095</v>
      </c>
      <c r="N1344">
        <f>VLOOKUP(K1344,RPM!$A$2:$D$62,4,FALSE)</f>
        <v>18.835642857142858</v>
      </c>
      <c r="O1344">
        <f>VLOOKUP(K1344,RPM!$A$2:$D$62,3,FALSE)</f>
        <v>11.1</v>
      </c>
      <c r="P1344">
        <f t="shared" si="192"/>
        <v>14.045738878571429</v>
      </c>
      <c r="Q1344" cm="1">
        <f t="array" ref="Q1344">_xlfn.XLOOKUP(O1344,BSFC!$A$2:$A$24,_xlfn.XLOOKUP(K1344,BSFC!$B$2:$O$2,BSFC!$B$2:$O$24,,-1),,-1)</f>
        <v>340</v>
      </c>
      <c r="R1344">
        <f t="shared" si="193"/>
        <v>1.3265420051984127</v>
      </c>
      <c r="S1344">
        <f t="shared" si="195"/>
        <v>2.9092058376105768E-4</v>
      </c>
      <c r="T1344">
        <f t="shared" si="196"/>
        <v>9.8912998478759617E-2</v>
      </c>
      <c r="U1344">
        <f t="shared" si="197"/>
        <v>176.9949016685774</v>
      </c>
    </row>
    <row r="1345" spans="1:21">
      <c r="A1345">
        <f t="shared" si="194"/>
        <v>1344</v>
      </c>
      <c r="B1345">
        <f t="shared" si="200"/>
        <v>13.411199999999999</v>
      </c>
      <c r="C1345">
        <f>Specification!$G$32</f>
        <v>219.92450400000001</v>
      </c>
      <c r="D1345">
        <f>0.5*Specification!$K$4*Track!B1345^2*Specification!$K$3*Specification!$K$2</f>
        <v>93.159842569492653</v>
      </c>
      <c r="E1345">
        <v>-5</v>
      </c>
      <c r="F1345">
        <f>Specification!$C$23*9.81*SIN((E1345*PI()/180))</f>
        <v>-479.192087363258</v>
      </c>
      <c r="G1345" s="2">
        <f>IF(J1345=1,VLOOKUP(K1345,RPM!$E$2:$H$62,3,FALSE)-F1345-E1345-D1345,IF(J1345=2,VLOOKUP(K1345,RPM!$H$2:$K$62,3,FALSE)-F1345-E1345-D1345,IF(J1345=3,VLOOKUP(K1345,RPM!$K$2:$N$62,3,FALSE)-F1345-E1345-D1345)))</f>
        <v>1013.9432684158126</v>
      </c>
      <c r="H1345" s="2">
        <f>IF(J1345=1,Specification!$I$14,IF(J1345=2,Specification!$I$15,IF(J1345=3,Specification!$I$16)))</f>
        <v>578.8367922628039</v>
      </c>
      <c r="I1345">
        <v>0</v>
      </c>
      <c r="J1345">
        <v>3</v>
      </c>
      <c r="K1345">
        <f>IF(J1345=1,VLOOKUP(B1345,RPM!$F$2:$H$62,3,TRUE),IF(J1345=2,VLOOKUP(B1345,RPM!$I$2:$K$62,3,TRUE),IF(J1345=3,VLOOKUP(B1345,RPM!$L$2:$N$62,3,TRUE))))</f>
        <v>4200</v>
      </c>
      <c r="L1345">
        <f t="shared" si="198"/>
        <v>125.8158052915112</v>
      </c>
      <c r="M1345">
        <f t="shared" si="199"/>
        <v>0.17471042564651695</v>
      </c>
      <c r="N1345">
        <f>VLOOKUP(K1345,RPM!$A$2:$D$62,4,FALSE)</f>
        <v>18.835642857142858</v>
      </c>
      <c r="O1345">
        <f>VLOOKUP(K1345,RPM!$A$2:$D$62,3,FALSE)</f>
        <v>11.1</v>
      </c>
      <c r="P1345">
        <f t="shared" si="192"/>
        <v>14.045738878571429</v>
      </c>
      <c r="Q1345" cm="1">
        <f t="array" ref="Q1345">_xlfn.XLOOKUP(O1345,BSFC!$A$2:$A$24,_xlfn.XLOOKUP(K1345,BSFC!$B$2:$O$2,BSFC!$B$2:$O$24,,-1),,-1)</f>
        <v>340</v>
      </c>
      <c r="R1345">
        <f t="shared" si="193"/>
        <v>1.3265420051984127</v>
      </c>
      <c r="S1345">
        <f t="shared" si="195"/>
        <v>2.9092058376105768E-4</v>
      </c>
      <c r="T1345">
        <f t="shared" si="196"/>
        <v>9.8912998478759617E-2</v>
      </c>
      <c r="U1345">
        <f t="shared" si="197"/>
        <v>177.09381466705617</v>
      </c>
    </row>
    <row r="1346" spans="1:21">
      <c r="A1346">
        <f t="shared" si="194"/>
        <v>1345</v>
      </c>
      <c r="B1346">
        <f t="shared" si="200"/>
        <v>13.411199999999999</v>
      </c>
      <c r="C1346">
        <f>Specification!$G$32</f>
        <v>219.92450400000001</v>
      </c>
      <c r="D1346">
        <f>0.5*Specification!$K$4*Track!B1346^2*Specification!$K$3*Specification!$K$2</f>
        <v>93.159842569492653</v>
      </c>
      <c r="E1346">
        <v>-4</v>
      </c>
      <c r="F1346">
        <f>Specification!$C$23*9.81*SIN((E1346*PI()/180))</f>
        <v>-383.52894722414453</v>
      </c>
      <c r="G1346" s="2">
        <f>IF(J1346=1,VLOOKUP(K1346,RPM!$E$2:$H$62,3,FALSE)-F1346-E1346-D1346,IF(J1346=2,VLOOKUP(K1346,RPM!$H$2:$K$62,3,FALSE)-F1346-E1346-D1346,IF(J1346=3,VLOOKUP(K1346,RPM!$K$2:$N$62,3,FALSE)-F1346-E1346-D1346)))</f>
        <v>917.28012827669909</v>
      </c>
      <c r="H1346" s="2">
        <f>IF(J1346=1,Specification!$I$14,IF(J1346=2,Specification!$I$15,IF(J1346=3,Specification!$I$16)))</f>
        <v>578.8367922628039</v>
      </c>
      <c r="I1346">
        <v>0</v>
      </c>
      <c r="J1346">
        <v>3</v>
      </c>
      <c r="K1346">
        <f>IF(J1346=1,VLOOKUP(B1346,RPM!$F$2:$H$62,3,TRUE),IF(J1346=2,VLOOKUP(B1346,RPM!$I$2:$K$62,3,TRUE),IF(J1346=3,VLOOKUP(B1346,RPM!$L$2:$N$62,3,TRUE))))</f>
        <v>4200</v>
      </c>
      <c r="L1346">
        <f t="shared" si="198"/>
        <v>125.89036983457967</v>
      </c>
      <c r="M1346">
        <f t="shared" si="199"/>
        <v>0.10478361370300654</v>
      </c>
      <c r="N1346">
        <f>VLOOKUP(K1346,RPM!$A$2:$D$62,4,FALSE)</f>
        <v>18.835642857142858</v>
      </c>
      <c r="O1346">
        <f>VLOOKUP(K1346,RPM!$A$2:$D$62,3,FALSE)</f>
        <v>11.1</v>
      </c>
      <c r="P1346">
        <f t="shared" si="192"/>
        <v>14.045738878571429</v>
      </c>
      <c r="Q1346" cm="1">
        <f t="array" ref="Q1346">_xlfn.XLOOKUP(O1346,BSFC!$A$2:$A$24,_xlfn.XLOOKUP(K1346,BSFC!$B$2:$O$2,BSFC!$B$2:$O$24,,-1),,-1)</f>
        <v>340</v>
      </c>
      <c r="R1346">
        <f t="shared" si="193"/>
        <v>1.3265420051984127</v>
      </c>
      <c r="S1346">
        <f t="shared" si="195"/>
        <v>2.9092058376105768E-4</v>
      </c>
      <c r="T1346">
        <f t="shared" si="196"/>
        <v>9.8912998478759617E-2</v>
      </c>
      <c r="U1346">
        <f t="shared" si="197"/>
        <v>177.19272766553493</v>
      </c>
    </row>
    <row r="1347" spans="1:21">
      <c r="A1347">
        <f t="shared" si="194"/>
        <v>1346</v>
      </c>
      <c r="B1347">
        <f t="shared" si="200"/>
        <v>13.411199999999999</v>
      </c>
      <c r="C1347">
        <f>Specification!$G$32</f>
        <v>219.92450400000001</v>
      </c>
      <c r="D1347">
        <f>0.5*Specification!$K$4*Track!B1347^2*Specification!$K$3*Specification!$K$2</f>
        <v>93.159842569492653</v>
      </c>
      <c r="E1347">
        <v>-3</v>
      </c>
      <c r="F1347">
        <f>Specification!$C$23*9.81*SIN((E1347*PI()/180))</f>
        <v>-287.74898045237813</v>
      </c>
      <c r="G1347" s="2">
        <f>IF(J1347=1,VLOOKUP(K1347,RPM!$E$2:$H$62,3,FALSE)-F1347-E1347-D1347,IF(J1347=2,VLOOKUP(K1347,RPM!$H$2:$K$62,3,FALSE)-F1347-E1347-D1347,IF(J1347=3,VLOOKUP(K1347,RPM!$K$2:$N$62,3,FALSE)-F1347-E1347-D1347)))</f>
        <v>820.50016150493275</v>
      </c>
      <c r="H1347" s="2">
        <f>IF(J1347=1,Specification!$I$14,IF(J1347=2,Specification!$I$15,IF(J1347=3,Specification!$I$16)))</f>
        <v>578.8367922628039</v>
      </c>
      <c r="I1347">
        <v>0</v>
      </c>
      <c r="J1347">
        <v>3</v>
      </c>
      <c r="K1347">
        <f>IF(J1347=1,VLOOKUP(B1347,RPM!$F$2:$H$62,3,TRUE),IF(J1347=2,VLOOKUP(B1347,RPM!$I$2:$K$62,3,TRUE),IF(J1347=3,VLOOKUP(B1347,RPM!$L$2:$N$62,3,TRUE))))</f>
        <v>4200</v>
      </c>
      <c r="L1347">
        <f t="shared" si="198"/>
        <v>125.96493437764815</v>
      </c>
      <c r="M1347">
        <f t="shared" si="199"/>
        <v>5.2375834419965343E-2</v>
      </c>
      <c r="N1347">
        <f>VLOOKUP(K1347,RPM!$A$2:$D$62,4,FALSE)</f>
        <v>18.835642857142858</v>
      </c>
      <c r="O1347">
        <f>VLOOKUP(K1347,RPM!$A$2:$D$62,3,FALSE)</f>
        <v>11.1</v>
      </c>
      <c r="P1347">
        <f t="shared" ref="P1347:P1410" si="201">N1347*0.7457</f>
        <v>14.045738878571429</v>
      </c>
      <c r="Q1347" cm="1">
        <f t="array" ref="Q1347">_xlfn.XLOOKUP(O1347,BSFC!$A$2:$A$24,_xlfn.XLOOKUP(K1347,BSFC!$B$2:$O$2,BSFC!$B$2:$O$24,,-1),,-1)</f>
        <v>340</v>
      </c>
      <c r="R1347">
        <f t="shared" ref="R1347:R1410" si="202">Q1347*P1347/3600</f>
        <v>1.3265420051984127</v>
      </c>
      <c r="S1347">
        <f t="shared" si="195"/>
        <v>2.9092058376105768E-4</v>
      </c>
      <c r="T1347">
        <f t="shared" si="196"/>
        <v>9.8912998478759617E-2</v>
      </c>
      <c r="U1347">
        <f t="shared" si="197"/>
        <v>177.2916406640137</v>
      </c>
    </row>
    <row r="1348" spans="1:21">
      <c r="A1348">
        <f t="shared" ref="A1348:A1411" si="203">A1347+1</f>
        <v>1347</v>
      </c>
      <c r="B1348">
        <f t="shared" si="200"/>
        <v>13.411199999999999</v>
      </c>
      <c r="C1348">
        <f>Specification!$G$32</f>
        <v>219.92450400000001</v>
      </c>
      <c r="D1348">
        <f>0.5*Specification!$K$4*Track!B1348^2*Specification!$K$3*Specification!$K$2</f>
        <v>93.159842569492653</v>
      </c>
      <c r="E1348">
        <v>-2</v>
      </c>
      <c r="F1348">
        <f>Specification!$C$23*9.81*SIN((E1348*PI()/180))</f>
        <v>-191.88136255367905</v>
      </c>
      <c r="G1348" s="2">
        <f>IF(J1348=1,VLOOKUP(K1348,RPM!$E$2:$H$62,3,FALSE)-F1348-E1348-D1348,IF(J1348=2,VLOOKUP(K1348,RPM!$H$2:$K$62,3,FALSE)-F1348-E1348-D1348,IF(J1348=3,VLOOKUP(K1348,RPM!$K$2:$N$62,3,FALSE)-F1348-E1348-D1348)))</f>
        <v>723.63254360623364</v>
      </c>
      <c r="H1348" s="2">
        <f>IF(J1348=1,Specification!$I$14,IF(J1348=2,Specification!$I$15,IF(J1348=3,Specification!$I$16)))</f>
        <v>578.8367922628039</v>
      </c>
      <c r="I1348">
        <v>0</v>
      </c>
      <c r="J1348">
        <v>3</v>
      </c>
      <c r="K1348">
        <f>IF(J1348=1,VLOOKUP(B1348,RPM!$F$2:$H$62,3,TRUE),IF(J1348=2,VLOOKUP(B1348,RPM!$I$2:$K$62,3,TRUE),IF(J1348=3,VLOOKUP(B1348,RPM!$L$2:$N$62,3,TRUE))))</f>
        <v>4200</v>
      </c>
      <c r="L1348">
        <f t="shared" si="198"/>
        <v>126.03949892071662</v>
      </c>
      <c r="M1348">
        <f t="shared" si="199"/>
        <v>1.7455064928217613E-2</v>
      </c>
      <c r="N1348">
        <f>VLOOKUP(K1348,RPM!$A$2:$D$62,4,FALSE)</f>
        <v>18.835642857142858</v>
      </c>
      <c r="O1348">
        <f>VLOOKUP(K1348,RPM!$A$2:$D$62,3,FALSE)</f>
        <v>11.1</v>
      </c>
      <c r="P1348">
        <f t="shared" si="201"/>
        <v>14.045738878571429</v>
      </c>
      <c r="Q1348" cm="1">
        <f t="array" ref="Q1348">_xlfn.XLOOKUP(O1348,BSFC!$A$2:$A$24,_xlfn.XLOOKUP(K1348,BSFC!$B$2:$O$2,BSFC!$B$2:$O$24,,-1),,-1)</f>
        <v>340</v>
      </c>
      <c r="R1348">
        <f t="shared" si="202"/>
        <v>1.3265420051984127</v>
      </c>
      <c r="S1348">
        <f t="shared" ref="S1348:S1411" si="204">(L1348-L1347)/3600*P1348</f>
        <v>2.9092058376105768E-4</v>
      </c>
      <c r="T1348">
        <f t="shared" ref="T1348:T1411" si="205">S1348*Q1348</f>
        <v>9.8912998478759617E-2</v>
      </c>
      <c r="U1348">
        <f t="shared" ref="U1348:U1411" si="206">U1347+T1348</f>
        <v>177.39055366249247</v>
      </c>
    </row>
    <row r="1349" spans="1:21">
      <c r="A1349">
        <f t="shared" si="203"/>
        <v>1348</v>
      </c>
      <c r="B1349">
        <f t="shared" si="200"/>
        <v>13.411199999999999</v>
      </c>
      <c r="C1349">
        <f>Specification!$G$32</f>
        <v>219.92450400000001</v>
      </c>
      <c r="D1349">
        <f>0.5*Specification!$K$4*Track!B1349^2*Specification!$K$3*Specification!$K$2</f>
        <v>93.159842569492653</v>
      </c>
      <c r="E1349">
        <v>-1</v>
      </c>
      <c r="F1349">
        <f>Specification!$C$23*9.81*SIN((E1349*PI()/180))</f>
        <v>-95.955295733149597</v>
      </c>
      <c r="G1349" s="2">
        <f>IF(J1349=1,VLOOKUP(K1349,RPM!$E$2:$H$62,3,FALSE)-F1349-E1349-D1349,IF(J1349=2,VLOOKUP(K1349,RPM!$H$2:$K$62,3,FALSE)-F1349-E1349-D1349,IF(J1349=3,VLOOKUP(K1349,RPM!$K$2:$N$62,3,FALSE)-F1349-E1349-D1349)))</f>
        <v>626.70647678570413</v>
      </c>
      <c r="H1349" s="2">
        <f>IF(J1349=1,Specification!$I$14,IF(J1349=2,Specification!$I$15,IF(J1349=3,Specification!$I$16)))</f>
        <v>578.8367922628039</v>
      </c>
      <c r="I1349">
        <v>0</v>
      </c>
      <c r="J1349">
        <v>3</v>
      </c>
      <c r="K1349">
        <f>IF(J1349=1,VLOOKUP(B1349,RPM!$F$2:$H$62,3,TRUE),IF(J1349=2,VLOOKUP(B1349,RPM!$I$2:$K$62,3,TRUE),IF(J1349=3,VLOOKUP(B1349,RPM!$L$2:$N$62,3,TRUE))))</f>
        <v>4200</v>
      </c>
      <c r="L1349">
        <f t="shared" si="198"/>
        <v>126.1140634637851</v>
      </c>
      <c r="M1349">
        <v>0</v>
      </c>
      <c r="N1349">
        <f>VLOOKUP(K1349,RPM!$A$2:$D$62,4,FALSE)</f>
        <v>18.835642857142858</v>
      </c>
      <c r="O1349">
        <f>VLOOKUP(K1349,RPM!$A$2:$D$62,3,FALSE)</f>
        <v>11.1</v>
      </c>
      <c r="P1349">
        <f t="shared" si="201"/>
        <v>14.045738878571429</v>
      </c>
      <c r="Q1349" cm="1">
        <f t="array" ref="Q1349">_xlfn.XLOOKUP(O1349,BSFC!$A$2:$A$24,_xlfn.XLOOKUP(K1349,BSFC!$B$2:$O$2,BSFC!$B$2:$O$24,,-1),,-1)</f>
        <v>340</v>
      </c>
      <c r="R1349">
        <f t="shared" si="202"/>
        <v>1.3265420051984127</v>
      </c>
      <c r="S1349">
        <f t="shared" si="204"/>
        <v>2.9092058376105768E-4</v>
      </c>
      <c r="T1349">
        <f t="shared" si="205"/>
        <v>9.8912998478759617E-2</v>
      </c>
      <c r="U1349">
        <f t="shared" si="206"/>
        <v>177.48946666097123</v>
      </c>
    </row>
    <row r="1350" spans="1:21">
      <c r="A1350">
        <f t="shared" si="203"/>
        <v>1349</v>
      </c>
      <c r="B1350">
        <f t="shared" si="200"/>
        <v>13.411199999999999</v>
      </c>
      <c r="C1350">
        <f>Specification!$G$32</f>
        <v>219.92450400000001</v>
      </c>
      <c r="D1350">
        <f>0.5*Specification!$K$4*Track!B1350^2*Specification!$K$3*Specification!$K$2</f>
        <v>93.159842569492653</v>
      </c>
      <c r="E1350">
        <v>0</v>
      </c>
      <c r="F1350">
        <f>Specification!$C$23*9.81*SIN((E1350*PI()/180))</f>
        <v>0</v>
      </c>
      <c r="G1350" s="2">
        <f>IF(J1350=1,VLOOKUP(K1350,RPM!$E$2:$H$62,3,FALSE)-F1350-E1350-D1350,IF(J1350=2,VLOOKUP(K1350,RPM!$H$2:$K$62,3,FALSE)-F1350-E1350-D1350,IF(J1350=3,VLOOKUP(K1350,RPM!$K$2:$N$62,3,FALSE)-F1350-E1350-D1350)))</f>
        <v>529.75118105255456</v>
      </c>
      <c r="H1350" s="2">
        <f>IF(J1350=1,Specification!$I$14,IF(J1350=2,Specification!$I$15,IF(J1350=3,Specification!$I$16)))</f>
        <v>578.8367922628039</v>
      </c>
      <c r="I1350">
        <v>0</v>
      </c>
      <c r="J1350">
        <v>3</v>
      </c>
      <c r="K1350">
        <f>IF(J1350=1,VLOOKUP(B1350,RPM!$F$2:$H$62,3,TRUE),IF(J1350=2,VLOOKUP(B1350,RPM!$I$2:$K$62,3,TRUE),IF(J1350=3,VLOOKUP(B1350,RPM!$L$2:$N$62,3,TRUE))))</f>
        <v>4200</v>
      </c>
      <c r="L1350">
        <f t="shared" si="198"/>
        <v>126.18862800685358</v>
      </c>
      <c r="M1350">
        <f t="shared" si="199"/>
        <v>0</v>
      </c>
      <c r="N1350">
        <f>VLOOKUP(K1350,RPM!$A$2:$D$62,4,FALSE)</f>
        <v>18.835642857142858</v>
      </c>
      <c r="O1350">
        <f>VLOOKUP(K1350,RPM!$A$2:$D$62,3,FALSE)</f>
        <v>11.1</v>
      </c>
      <c r="P1350">
        <f t="shared" si="201"/>
        <v>14.045738878571429</v>
      </c>
      <c r="Q1350" cm="1">
        <f t="array" ref="Q1350">_xlfn.XLOOKUP(O1350,BSFC!$A$2:$A$24,_xlfn.XLOOKUP(K1350,BSFC!$B$2:$O$2,BSFC!$B$2:$O$24,,-1),,-1)</f>
        <v>340</v>
      </c>
      <c r="R1350">
        <f t="shared" si="202"/>
        <v>1.3265420051984127</v>
      </c>
      <c r="S1350">
        <f t="shared" si="204"/>
        <v>2.9092058376105768E-4</v>
      </c>
      <c r="T1350">
        <f t="shared" si="205"/>
        <v>9.8912998478759617E-2</v>
      </c>
      <c r="U1350">
        <f t="shared" si="206"/>
        <v>177.58837965945</v>
      </c>
    </row>
    <row r="1351" spans="1:21">
      <c r="A1351">
        <f t="shared" si="203"/>
        <v>1350</v>
      </c>
      <c r="B1351">
        <f t="shared" si="200"/>
        <v>13.411199999999999</v>
      </c>
      <c r="C1351">
        <f>Specification!$G$32</f>
        <v>219.92450400000001</v>
      </c>
      <c r="D1351">
        <f>0.5*Specification!$K$4*Track!B1351^2*Specification!$K$3*Specification!$K$2</f>
        <v>93.159842569492653</v>
      </c>
      <c r="E1351">
        <v>0</v>
      </c>
      <c r="F1351">
        <f>Specification!$C$23*9.81*SIN((E1351*PI()/180))</f>
        <v>0</v>
      </c>
      <c r="G1351" s="2">
        <f>IF(J1351=1,VLOOKUP(K1351,RPM!$E$2:$H$62,3,FALSE)-F1351-E1351-D1351,IF(J1351=2,VLOOKUP(K1351,RPM!$H$2:$K$62,3,FALSE)-F1351-E1351-D1351,IF(J1351=3,VLOOKUP(K1351,RPM!$K$2:$N$62,3,FALSE)-F1351-E1351-D1351)))</f>
        <v>529.75118105255456</v>
      </c>
      <c r="H1351" s="2">
        <f>IF(J1351=1,Specification!$I$14,IF(J1351=2,Specification!$I$15,IF(J1351=3,Specification!$I$16)))</f>
        <v>578.8367922628039</v>
      </c>
      <c r="I1351">
        <v>0</v>
      </c>
      <c r="J1351">
        <v>3</v>
      </c>
      <c r="K1351">
        <f>IF(J1351=1,VLOOKUP(B1351,RPM!$F$2:$H$62,3,TRUE),IF(J1351=2,VLOOKUP(B1351,RPM!$I$2:$K$62,3,TRUE),IF(J1351=3,VLOOKUP(B1351,RPM!$L$2:$N$62,3,TRUE))))</f>
        <v>4200</v>
      </c>
      <c r="L1351">
        <f t="shared" si="198"/>
        <v>126.26319254992205</v>
      </c>
      <c r="M1351">
        <f t="shared" si="199"/>
        <v>0</v>
      </c>
      <c r="N1351">
        <f>VLOOKUP(K1351,RPM!$A$2:$D$62,4,FALSE)</f>
        <v>18.835642857142858</v>
      </c>
      <c r="O1351">
        <f>VLOOKUP(K1351,RPM!$A$2:$D$62,3,FALSE)</f>
        <v>11.1</v>
      </c>
      <c r="P1351">
        <f t="shared" si="201"/>
        <v>14.045738878571429</v>
      </c>
      <c r="Q1351" cm="1">
        <f t="array" ref="Q1351">_xlfn.XLOOKUP(O1351,BSFC!$A$2:$A$24,_xlfn.XLOOKUP(K1351,BSFC!$B$2:$O$2,BSFC!$B$2:$O$24,,-1),,-1)</f>
        <v>340</v>
      </c>
      <c r="R1351">
        <f t="shared" si="202"/>
        <v>1.3265420051984127</v>
      </c>
      <c r="S1351">
        <f t="shared" si="204"/>
        <v>2.9092058376105768E-4</v>
      </c>
      <c r="T1351">
        <f t="shared" si="205"/>
        <v>9.8912998478759617E-2</v>
      </c>
      <c r="U1351">
        <f t="shared" si="206"/>
        <v>177.68729265792877</v>
      </c>
    </row>
    <row r="1352" spans="1:21">
      <c r="A1352">
        <f t="shared" si="203"/>
        <v>1351</v>
      </c>
      <c r="B1352">
        <f t="shared" si="200"/>
        <v>13.411199999999999</v>
      </c>
      <c r="C1352">
        <f>Specification!$G$32</f>
        <v>219.92450400000001</v>
      </c>
      <c r="D1352">
        <f>0.5*Specification!$K$4*Track!B1352^2*Specification!$K$3*Specification!$K$2</f>
        <v>93.159842569492653</v>
      </c>
      <c r="E1352">
        <v>0</v>
      </c>
      <c r="F1352">
        <f>Specification!$C$23*9.81*SIN((E1352*PI()/180))</f>
        <v>0</v>
      </c>
      <c r="G1352" s="2">
        <f>IF(J1352=1,VLOOKUP(K1352,RPM!$E$2:$H$62,3,FALSE)-F1352-E1352-D1352,IF(J1352=2,VLOOKUP(K1352,RPM!$H$2:$K$62,3,FALSE)-F1352-E1352-D1352,IF(J1352=3,VLOOKUP(K1352,RPM!$K$2:$N$62,3,FALSE)-F1352-E1352-D1352)))</f>
        <v>529.75118105255456</v>
      </c>
      <c r="H1352" s="2">
        <f>IF(J1352=1,Specification!$I$14,IF(J1352=2,Specification!$I$15,IF(J1352=3,Specification!$I$16)))</f>
        <v>578.8367922628039</v>
      </c>
      <c r="I1352">
        <v>0</v>
      </c>
      <c r="J1352">
        <v>3</v>
      </c>
      <c r="K1352">
        <f>IF(J1352=1,VLOOKUP(B1352,RPM!$F$2:$H$62,3,TRUE),IF(J1352=2,VLOOKUP(B1352,RPM!$I$2:$K$62,3,TRUE),IF(J1352=3,VLOOKUP(B1352,RPM!$L$2:$N$62,3,TRUE))))</f>
        <v>4200</v>
      </c>
      <c r="L1352">
        <f t="shared" si="198"/>
        <v>126.33775709299053</v>
      </c>
      <c r="M1352">
        <f t="shared" si="199"/>
        <v>0</v>
      </c>
      <c r="N1352">
        <f>VLOOKUP(K1352,RPM!$A$2:$D$62,4,FALSE)</f>
        <v>18.835642857142858</v>
      </c>
      <c r="O1352">
        <f>VLOOKUP(K1352,RPM!$A$2:$D$62,3,FALSE)</f>
        <v>11.1</v>
      </c>
      <c r="P1352">
        <f t="shared" si="201"/>
        <v>14.045738878571429</v>
      </c>
      <c r="Q1352" cm="1">
        <f t="array" ref="Q1352">_xlfn.XLOOKUP(O1352,BSFC!$A$2:$A$24,_xlfn.XLOOKUP(K1352,BSFC!$B$2:$O$2,BSFC!$B$2:$O$24,,-1),,-1)</f>
        <v>340</v>
      </c>
      <c r="R1352">
        <f t="shared" si="202"/>
        <v>1.3265420051984127</v>
      </c>
      <c r="S1352">
        <f t="shared" si="204"/>
        <v>2.9092058376105768E-4</v>
      </c>
      <c r="T1352">
        <f t="shared" si="205"/>
        <v>9.8912998478759617E-2</v>
      </c>
      <c r="U1352">
        <f t="shared" si="206"/>
        <v>177.78620565640753</v>
      </c>
    </row>
    <row r="1353" spans="1:21">
      <c r="A1353">
        <f t="shared" si="203"/>
        <v>1352</v>
      </c>
      <c r="B1353">
        <f t="shared" si="200"/>
        <v>13.411199999999999</v>
      </c>
      <c r="C1353">
        <f>Specification!$G$32</f>
        <v>219.92450400000001</v>
      </c>
      <c r="D1353">
        <f>0.5*Specification!$K$4*Track!B1353^2*Specification!$K$3*Specification!$K$2</f>
        <v>93.159842569492653</v>
      </c>
      <c r="E1353">
        <v>0</v>
      </c>
      <c r="F1353">
        <f>Specification!$C$23*9.81*SIN((E1353*PI()/180))</f>
        <v>0</v>
      </c>
      <c r="G1353" s="2">
        <f>IF(J1353=1,VLOOKUP(K1353,RPM!$E$2:$H$62,3,FALSE)-F1353-E1353-D1353,IF(J1353=2,VLOOKUP(K1353,RPM!$H$2:$K$62,3,FALSE)-F1353-E1353-D1353,IF(J1353=3,VLOOKUP(K1353,RPM!$K$2:$N$62,3,FALSE)-F1353-E1353-D1353)))</f>
        <v>529.75118105255456</v>
      </c>
      <c r="H1353" s="2">
        <f>IF(J1353=1,Specification!$I$14,IF(J1353=2,Specification!$I$15,IF(J1353=3,Specification!$I$16)))</f>
        <v>578.8367922628039</v>
      </c>
      <c r="I1353">
        <v>0</v>
      </c>
      <c r="J1353">
        <v>3</v>
      </c>
      <c r="K1353">
        <f>IF(J1353=1,VLOOKUP(B1353,RPM!$F$2:$H$62,3,TRUE),IF(J1353=2,VLOOKUP(B1353,RPM!$I$2:$K$62,3,TRUE),IF(J1353=3,VLOOKUP(B1353,RPM!$L$2:$N$62,3,TRUE))))</f>
        <v>4200</v>
      </c>
      <c r="L1353">
        <f t="shared" si="198"/>
        <v>126.412321636059</v>
      </c>
      <c r="M1353">
        <f t="shared" si="199"/>
        <v>0</v>
      </c>
      <c r="N1353">
        <f>VLOOKUP(K1353,RPM!$A$2:$D$62,4,FALSE)</f>
        <v>18.835642857142858</v>
      </c>
      <c r="O1353">
        <f>VLOOKUP(K1353,RPM!$A$2:$D$62,3,FALSE)</f>
        <v>11.1</v>
      </c>
      <c r="P1353">
        <f t="shared" si="201"/>
        <v>14.045738878571429</v>
      </c>
      <c r="Q1353" cm="1">
        <f t="array" ref="Q1353">_xlfn.XLOOKUP(O1353,BSFC!$A$2:$A$24,_xlfn.XLOOKUP(K1353,BSFC!$B$2:$O$2,BSFC!$B$2:$O$24,,-1),,-1)</f>
        <v>340</v>
      </c>
      <c r="R1353">
        <f t="shared" si="202"/>
        <v>1.3265420051984127</v>
      </c>
      <c r="S1353">
        <f t="shared" si="204"/>
        <v>2.9092058376105768E-4</v>
      </c>
      <c r="T1353">
        <f t="shared" si="205"/>
        <v>9.8912998478759617E-2</v>
      </c>
      <c r="U1353">
        <f t="shared" si="206"/>
        <v>177.8851186548863</v>
      </c>
    </row>
    <row r="1354" spans="1:21">
      <c r="A1354">
        <f t="shared" si="203"/>
        <v>1353</v>
      </c>
      <c r="B1354">
        <f t="shared" si="200"/>
        <v>13.411199999999999</v>
      </c>
      <c r="C1354">
        <f>Specification!$G$32</f>
        <v>219.92450400000001</v>
      </c>
      <c r="D1354">
        <f>0.5*Specification!$K$4*Track!B1354^2*Specification!$K$3*Specification!$K$2</f>
        <v>93.159842569492653</v>
      </c>
      <c r="E1354">
        <v>0</v>
      </c>
      <c r="F1354">
        <f>Specification!$C$23*9.81*SIN((E1354*PI()/180))</f>
        <v>0</v>
      </c>
      <c r="G1354" s="2">
        <f>IF(J1354=1,VLOOKUP(K1354,RPM!$E$2:$H$62,3,FALSE)-F1354-E1354-D1354,IF(J1354=2,VLOOKUP(K1354,RPM!$H$2:$K$62,3,FALSE)-F1354-E1354-D1354,IF(J1354=3,VLOOKUP(K1354,RPM!$K$2:$N$62,3,FALSE)-F1354-E1354-D1354)))</f>
        <v>529.75118105255456</v>
      </c>
      <c r="H1354" s="2">
        <f>IF(J1354=1,Specification!$I$14,IF(J1354=2,Specification!$I$15,IF(J1354=3,Specification!$I$16)))</f>
        <v>578.8367922628039</v>
      </c>
      <c r="I1354">
        <v>0</v>
      </c>
      <c r="J1354">
        <v>3</v>
      </c>
      <c r="K1354">
        <f>IF(J1354=1,VLOOKUP(B1354,RPM!$F$2:$H$62,3,TRUE),IF(J1354=2,VLOOKUP(B1354,RPM!$I$2:$K$62,3,TRUE),IF(J1354=3,VLOOKUP(B1354,RPM!$L$2:$N$62,3,TRUE))))</f>
        <v>4200</v>
      </c>
      <c r="L1354">
        <f t="shared" si="198"/>
        <v>126.48688617912748</v>
      </c>
      <c r="M1354">
        <f t="shared" si="199"/>
        <v>0</v>
      </c>
      <c r="N1354">
        <f>VLOOKUP(K1354,RPM!$A$2:$D$62,4,FALSE)</f>
        <v>18.835642857142858</v>
      </c>
      <c r="O1354">
        <f>VLOOKUP(K1354,RPM!$A$2:$D$62,3,FALSE)</f>
        <v>11.1</v>
      </c>
      <c r="P1354">
        <f t="shared" si="201"/>
        <v>14.045738878571429</v>
      </c>
      <c r="Q1354" cm="1">
        <f t="array" ref="Q1354">_xlfn.XLOOKUP(O1354,BSFC!$A$2:$A$24,_xlfn.XLOOKUP(K1354,BSFC!$B$2:$O$2,BSFC!$B$2:$O$24,,-1),,-1)</f>
        <v>340</v>
      </c>
      <c r="R1354">
        <f t="shared" si="202"/>
        <v>1.3265420051984127</v>
      </c>
      <c r="S1354">
        <f t="shared" si="204"/>
        <v>2.9092058376105768E-4</v>
      </c>
      <c r="T1354">
        <f t="shared" si="205"/>
        <v>9.8912998478759617E-2</v>
      </c>
      <c r="U1354">
        <f t="shared" si="206"/>
        <v>177.98403165336507</v>
      </c>
    </row>
    <row r="1355" spans="1:21">
      <c r="A1355">
        <f t="shared" si="203"/>
        <v>1354</v>
      </c>
      <c r="B1355">
        <f t="shared" si="200"/>
        <v>13.411199999999999</v>
      </c>
      <c r="C1355">
        <f>Specification!$G$32</f>
        <v>219.92450400000001</v>
      </c>
      <c r="D1355">
        <f>0.5*Specification!$K$4*Track!B1355^2*Specification!$K$3*Specification!$K$2</f>
        <v>93.159842569492653</v>
      </c>
      <c r="E1355">
        <v>0</v>
      </c>
      <c r="F1355">
        <f>Specification!$C$23*9.81*SIN((E1355*PI()/180))</f>
        <v>0</v>
      </c>
      <c r="G1355" s="2">
        <f>IF(J1355=1,VLOOKUP(K1355,RPM!$E$2:$H$62,3,FALSE)-F1355-E1355-D1355,IF(J1355=2,VLOOKUP(K1355,RPM!$H$2:$K$62,3,FALSE)-F1355-E1355-D1355,IF(J1355=3,VLOOKUP(K1355,RPM!$K$2:$N$62,3,FALSE)-F1355-E1355-D1355)))</f>
        <v>529.75118105255456</v>
      </c>
      <c r="H1355" s="2">
        <f>IF(J1355=1,Specification!$I$14,IF(J1355=2,Specification!$I$15,IF(J1355=3,Specification!$I$16)))</f>
        <v>578.8367922628039</v>
      </c>
      <c r="I1355">
        <v>0</v>
      </c>
      <c r="J1355">
        <v>3</v>
      </c>
      <c r="K1355">
        <f>IF(J1355=1,VLOOKUP(B1355,RPM!$F$2:$H$62,3,TRUE),IF(J1355=2,VLOOKUP(B1355,RPM!$I$2:$K$62,3,TRUE),IF(J1355=3,VLOOKUP(B1355,RPM!$L$2:$N$62,3,TRUE))))</f>
        <v>4200</v>
      </c>
      <c r="L1355">
        <f t="shared" si="198"/>
        <v>126.56145072219596</v>
      </c>
      <c r="M1355">
        <f t="shared" si="199"/>
        <v>0</v>
      </c>
      <c r="N1355">
        <f>VLOOKUP(K1355,RPM!$A$2:$D$62,4,FALSE)</f>
        <v>18.835642857142858</v>
      </c>
      <c r="O1355">
        <f>VLOOKUP(K1355,RPM!$A$2:$D$62,3,FALSE)</f>
        <v>11.1</v>
      </c>
      <c r="P1355">
        <f t="shared" si="201"/>
        <v>14.045738878571429</v>
      </c>
      <c r="Q1355" cm="1">
        <f t="array" ref="Q1355">_xlfn.XLOOKUP(O1355,BSFC!$A$2:$A$24,_xlfn.XLOOKUP(K1355,BSFC!$B$2:$O$2,BSFC!$B$2:$O$24,,-1),,-1)</f>
        <v>340</v>
      </c>
      <c r="R1355">
        <f t="shared" si="202"/>
        <v>1.3265420051984127</v>
      </c>
      <c r="S1355">
        <f t="shared" si="204"/>
        <v>2.9092058376105768E-4</v>
      </c>
      <c r="T1355">
        <f t="shared" si="205"/>
        <v>9.8912998478759617E-2</v>
      </c>
      <c r="U1355">
        <f t="shared" si="206"/>
        <v>178.08294465184383</v>
      </c>
    </row>
    <row r="1356" spans="1:21">
      <c r="A1356">
        <f t="shared" si="203"/>
        <v>1355</v>
      </c>
      <c r="B1356">
        <f t="shared" si="200"/>
        <v>13.411199999999999</v>
      </c>
      <c r="C1356">
        <f>Specification!$G$32</f>
        <v>219.92450400000001</v>
      </c>
      <c r="D1356">
        <f>0.5*Specification!$K$4*Track!B1356^2*Specification!$K$3*Specification!$K$2</f>
        <v>93.159842569492653</v>
      </c>
      <c r="E1356">
        <v>0</v>
      </c>
      <c r="F1356">
        <f>Specification!$C$23*9.81*SIN((E1356*PI()/180))</f>
        <v>0</v>
      </c>
      <c r="G1356" s="2">
        <f>IF(J1356=1,VLOOKUP(K1356,RPM!$E$2:$H$62,3,FALSE)-F1356-E1356-D1356,IF(J1356=2,VLOOKUP(K1356,RPM!$H$2:$K$62,3,FALSE)-F1356-E1356-D1356,IF(J1356=3,VLOOKUP(K1356,RPM!$K$2:$N$62,3,FALSE)-F1356-E1356-D1356)))</f>
        <v>529.75118105255456</v>
      </c>
      <c r="H1356" s="2">
        <f>IF(J1356=1,Specification!$I$14,IF(J1356=2,Specification!$I$15,IF(J1356=3,Specification!$I$16)))</f>
        <v>578.8367922628039</v>
      </c>
      <c r="I1356">
        <v>0</v>
      </c>
      <c r="J1356">
        <v>3</v>
      </c>
      <c r="K1356">
        <f>IF(J1356=1,VLOOKUP(B1356,RPM!$F$2:$H$62,3,TRUE),IF(J1356=2,VLOOKUP(B1356,RPM!$I$2:$K$62,3,TRUE),IF(J1356=3,VLOOKUP(B1356,RPM!$L$2:$N$62,3,TRUE))))</f>
        <v>4200</v>
      </c>
      <c r="L1356">
        <f t="shared" si="198"/>
        <v>126.63601526526443</v>
      </c>
      <c r="M1356">
        <f t="shared" si="199"/>
        <v>0</v>
      </c>
      <c r="N1356">
        <f>VLOOKUP(K1356,RPM!$A$2:$D$62,4,FALSE)</f>
        <v>18.835642857142858</v>
      </c>
      <c r="O1356">
        <f>VLOOKUP(K1356,RPM!$A$2:$D$62,3,FALSE)</f>
        <v>11.1</v>
      </c>
      <c r="P1356">
        <f t="shared" si="201"/>
        <v>14.045738878571429</v>
      </c>
      <c r="Q1356" cm="1">
        <f t="array" ref="Q1356">_xlfn.XLOOKUP(O1356,BSFC!$A$2:$A$24,_xlfn.XLOOKUP(K1356,BSFC!$B$2:$O$2,BSFC!$B$2:$O$24,,-1),,-1)</f>
        <v>340</v>
      </c>
      <c r="R1356">
        <f t="shared" si="202"/>
        <v>1.3265420051984127</v>
      </c>
      <c r="S1356">
        <f t="shared" si="204"/>
        <v>2.9092058376105768E-4</v>
      </c>
      <c r="T1356">
        <f t="shared" si="205"/>
        <v>9.8912998478759617E-2</v>
      </c>
      <c r="U1356">
        <f t="shared" si="206"/>
        <v>178.1818576503226</v>
      </c>
    </row>
    <row r="1357" spans="1:21">
      <c r="A1357">
        <f t="shared" si="203"/>
        <v>1356</v>
      </c>
      <c r="B1357">
        <f t="shared" si="200"/>
        <v>13.411199999999999</v>
      </c>
      <c r="C1357">
        <f>Specification!$G$32</f>
        <v>219.92450400000001</v>
      </c>
      <c r="D1357">
        <f>0.5*Specification!$K$4*Track!B1357^2*Specification!$K$3*Specification!$K$2</f>
        <v>93.159842569492653</v>
      </c>
      <c r="E1357">
        <v>0</v>
      </c>
      <c r="F1357">
        <f>Specification!$C$23*9.81*SIN((E1357*PI()/180))</f>
        <v>0</v>
      </c>
      <c r="G1357" s="2">
        <f>IF(J1357=1,VLOOKUP(K1357,RPM!$E$2:$H$62,3,FALSE)-F1357-E1357-D1357,IF(J1357=2,VLOOKUP(K1357,RPM!$H$2:$K$62,3,FALSE)-F1357-E1357-D1357,IF(J1357=3,VLOOKUP(K1357,RPM!$K$2:$N$62,3,FALSE)-F1357-E1357-D1357)))</f>
        <v>529.75118105255456</v>
      </c>
      <c r="H1357" s="2">
        <f>IF(J1357=1,Specification!$I$14,IF(J1357=2,Specification!$I$15,IF(J1357=3,Specification!$I$16)))</f>
        <v>578.8367922628039</v>
      </c>
      <c r="I1357">
        <v>0</v>
      </c>
      <c r="J1357">
        <v>3</v>
      </c>
      <c r="K1357">
        <f>IF(J1357=1,VLOOKUP(B1357,RPM!$F$2:$H$62,3,TRUE),IF(J1357=2,VLOOKUP(B1357,RPM!$I$2:$K$62,3,TRUE),IF(J1357=3,VLOOKUP(B1357,RPM!$L$2:$N$62,3,TRUE))))</f>
        <v>4200</v>
      </c>
      <c r="L1357">
        <f t="shared" si="198"/>
        <v>126.71057980833291</v>
      </c>
      <c r="M1357">
        <f t="shared" si="199"/>
        <v>0</v>
      </c>
      <c r="N1357">
        <f>VLOOKUP(K1357,RPM!$A$2:$D$62,4,FALSE)</f>
        <v>18.835642857142858</v>
      </c>
      <c r="O1357">
        <f>VLOOKUP(K1357,RPM!$A$2:$D$62,3,FALSE)</f>
        <v>11.1</v>
      </c>
      <c r="P1357">
        <f t="shared" si="201"/>
        <v>14.045738878571429</v>
      </c>
      <c r="Q1357" cm="1">
        <f t="array" ref="Q1357">_xlfn.XLOOKUP(O1357,BSFC!$A$2:$A$24,_xlfn.XLOOKUP(K1357,BSFC!$B$2:$O$2,BSFC!$B$2:$O$24,,-1),,-1)</f>
        <v>340</v>
      </c>
      <c r="R1357">
        <f t="shared" si="202"/>
        <v>1.3265420051984127</v>
      </c>
      <c r="S1357">
        <f t="shared" si="204"/>
        <v>2.9092058376105768E-4</v>
      </c>
      <c r="T1357">
        <f t="shared" si="205"/>
        <v>9.8912998478759617E-2</v>
      </c>
      <c r="U1357">
        <f t="shared" si="206"/>
        <v>178.28077064880137</v>
      </c>
    </row>
    <row r="1358" spans="1:21">
      <c r="A1358">
        <f t="shared" si="203"/>
        <v>1357</v>
      </c>
      <c r="B1358">
        <f t="shared" si="200"/>
        <v>13.411199999999999</v>
      </c>
      <c r="C1358">
        <f>Specification!$G$32</f>
        <v>219.92450400000001</v>
      </c>
      <c r="D1358">
        <f>0.5*Specification!$K$4*Track!B1358^2*Specification!$K$3*Specification!$K$2</f>
        <v>93.159842569492653</v>
      </c>
      <c r="E1358">
        <v>0</v>
      </c>
      <c r="F1358">
        <f>Specification!$C$23*9.81*SIN((E1358*PI()/180))</f>
        <v>0</v>
      </c>
      <c r="G1358" s="2">
        <f>IF(J1358=1,VLOOKUP(K1358,RPM!$E$2:$H$62,3,FALSE)-F1358-E1358-D1358,IF(J1358=2,VLOOKUP(K1358,RPM!$H$2:$K$62,3,FALSE)-F1358-E1358-D1358,IF(J1358=3,VLOOKUP(K1358,RPM!$K$2:$N$62,3,FALSE)-F1358-E1358-D1358)))</f>
        <v>529.75118105255456</v>
      </c>
      <c r="H1358" s="2">
        <f>IF(J1358=1,Specification!$I$14,IF(J1358=2,Specification!$I$15,IF(J1358=3,Specification!$I$16)))</f>
        <v>578.8367922628039</v>
      </c>
      <c r="I1358">
        <v>0</v>
      </c>
      <c r="J1358">
        <v>3</v>
      </c>
      <c r="K1358">
        <f>IF(J1358=1,VLOOKUP(B1358,RPM!$F$2:$H$62,3,TRUE),IF(J1358=2,VLOOKUP(B1358,RPM!$I$2:$K$62,3,TRUE),IF(J1358=3,VLOOKUP(B1358,RPM!$L$2:$N$62,3,TRUE))))</f>
        <v>4200</v>
      </c>
      <c r="L1358">
        <f t="shared" si="198"/>
        <v>126.78514435140139</v>
      </c>
      <c r="M1358">
        <f t="shared" si="199"/>
        <v>0</v>
      </c>
      <c r="N1358">
        <f>VLOOKUP(K1358,RPM!$A$2:$D$62,4,FALSE)</f>
        <v>18.835642857142858</v>
      </c>
      <c r="O1358">
        <f>VLOOKUP(K1358,RPM!$A$2:$D$62,3,FALSE)</f>
        <v>11.1</v>
      </c>
      <c r="P1358">
        <f t="shared" si="201"/>
        <v>14.045738878571429</v>
      </c>
      <c r="Q1358" cm="1">
        <f t="array" ref="Q1358">_xlfn.XLOOKUP(O1358,BSFC!$A$2:$A$24,_xlfn.XLOOKUP(K1358,BSFC!$B$2:$O$2,BSFC!$B$2:$O$24,,-1),,-1)</f>
        <v>340</v>
      </c>
      <c r="R1358">
        <f t="shared" si="202"/>
        <v>1.3265420051984127</v>
      </c>
      <c r="S1358">
        <f t="shared" si="204"/>
        <v>2.9092058376105768E-4</v>
      </c>
      <c r="T1358">
        <f t="shared" si="205"/>
        <v>9.8912998478759617E-2</v>
      </c>
      <c r="U1358">
        <f t="shared" si="206"/>
        <v>178.37968364728013</v>
      </c>
    </row>
    <row r="1359" spans="1:21">
      <c r="A1359">
        <f t="shared" si="203"/>
        <v>1358</v>
      </c>
      <c r="B1359">
        <f t="shared" si="200"/>
        <v>13.411199999999999</v>
      </c>
      <c r="C1359">
        <f>Specification!$G$32</f>
        <v>219.92450400000001</v>
      </c>
      <c r="D1359">
        <f>0.5*Specification!$K$4*Track!B1359^2*Specification!$K$3*Specification!$K$2</f>
        <v>93.159842569492653</v>
      </c>
      <c r="E1359">
        <v>0</v>
      </c>
      <c r="F1359">
        <f>Specification!$C$23*9.81*SIN((E1359*PI()/180))</f>
        <v>0</v>
      </c>
      <c r="G1359" s="2">
        <f>IF(J1359=1,VLOOKUP(K1359,RPM!$E$2:$H$62,3,FALSE)-F1359-E1359-D1359,IF(J1359=2,VLOOKUP(K1359,RPM!$H$2:$K$62,3,FALSE)-F1359-E1359-D1359,IF(J1359=3,VLOOKUP(K1359,RPM!$K$2:$N$62,3,FALSE)-F1359-E1359-D1359)))</f>
        <v>529.75118105255456</v>
      </c>
      <c r="H1359" s="2">
        <f>IF(J1359=1,Specification!$I$14,IF(J1359=2,Specification!$I$15,IF(J1359=3,Specification!$I$16)))</f>
        <v>578.8367922628039</v>
      </c>
      <c r="I1359">
        <v>0</v>
      </c>
      <c r="J1359">
        <v>3</v>
      </c>
      <c r="K1359">
        <f>IF(J1359=1,VLOOKUP(B1359,RPM!$F$2:$H$62,3,TRUE),IF(J1359=2,VLOOKUP(B1359,RPM!$I$2:$K$62,3,TRUE),IF(J1359=3,VLOOKUP(B1359,RPM!$L$2:$N$62,3,TRUE))))</f>
        <v>4200</v>
      </c>
      <c r="L1359">
        <f t="shared" si="198"/>
        <v>126.85970889446986</v>
      </c>
      <c r="M1359">
        <f t="shared" si="199"/>
        <v>0</v>
      </c>
      <c r="N1359">
        <f>VLOOKUP(K1359,RPM!$A$2:$D$62,4,FALSE)</f>
        <v>18.835642857142858</v>
      </c>
      <c r="O1359">
        <f>VLOOKUP(K1359,RPM!$A$2:$D$62,3,FALSE)</f>
        <v>11.1</v>
      </c>
      <c r="P1359">
        <f t="shared" si="201"/>
        <v>14.045738878571429</v>
      </c>
      <c r="Q1359" cm="1">
        <f t="array" ref="Q1359">_xlfn.XLOOKUP(O1359,BSFC!$A$2:$A$24,_xlfn.XLOOKUP(K1359,BSFC!$B$2:$O$2,BSFC!$B$2:$O$24,,-1),,-1)</f>
        <v>340</v>
      </c>
      <c r="R1359">
        <f t="shared" si="202"/>
        <v>1.3265420051984127</v>
      </c>
      <c r="S1359">
        <f t="shared" si="204"/>
        <v>2.9092058376105768E-4</v>
      </c>
      <c r="T1359">
        <f t="shared" si="205"/>
        <v>9.8912998478759617E-2</v>
      </c>
      <c r="U1359">
        <f t="shared" si="206"/>
        <v>178.4785966457589</v>
      </c>
    </row>
    <row r="1360" spans="1:21">
      <c r="A1360">
        <f t="shared" si="203"/>
        <v>1359</v>
      </c>
      <c r="B1360">
        <f t="shared" si="200"/>
        <v>13.411199999999999</v>
      </c>
      <c r="C1360">
        <f>Specification!$G$32</f>
        <v>219.92450400000001</v>
      </c>
      <c r="D1360">
        <f>0.5*Specification!$K$4*Track!B1360^2*Specification!$K$3*Specification!$K$2</f>
        <v>93.159842569492653</v>
      </c>
      <c r="E1360">
        <v>0</v>
      </c>
      <c r="F1360">
        <f>Specification!$C$23*9.81*SIN((E1360*PI()/180))</f>
        <v>0</v>
      </c>
      <c r="G1360" s="2">
        <f>IF(J1360=1,VLOOKUP(K1360,RPM!$E$2:$H$62,3,FALSE)-F1360-E1360-D1360,IF(J1360=2,VLOOKUP(K1360,RPM!$H$2:$K$62,3,FALSE)-F1360-E1360-D1360,IF(J1360=3,VLOOKUP(K1360,RPM!$K$2:$N$62,3,FALSE)-F1360-E1360-D1360)))</f>
        <v>529.75118105255456</v>
      </c>
      <c r="H1360" s="2">
        <f>IF(J1360=1,Specification!$I$14,IF(J1360=2,Specification!$I$15,IF(J1360=3,Specification!$I$16)))</f>
        <v>578.8367922628039</v>
      </c>
      <c r="I1360">
        <v>0</v>
      </c>
      <c r="J1360">
        <v>3</v>
      </c>
      <c r="K1360">
        <f>IF(J1360=1,VLOOKUP(B1360,RPM!$F$2:$H$62,3,TRUE),IF(J1360=2,VLOOKUP(B1360,RPM!$I$2:$K$62,3,TRUE),IF(J1360=3,VLOOKUP(B1360,RPM!$L$2:$N$62,3,TRUE))))</f>
        <v>4200</v>
      </c>
      <c r="L1360">
        <f t="shared" si="198"/>
        <v>126.93427343753834</v>
      </c>
      <c r="M1360">
        <f t="shared" si="199"/>
        <v>0</v>
      </c>
      <c r="N1360">
        <f>VLOOKUP(K1360,RPM!$A$2:$D$62,4,FALSE)</f>
        <v>18.835642857142858</v>
      </c>
      <c r="O1360">
        <f>VLOOKUP(K1360,RPM!$A$2:$D$62,3,FALSE)</f>
        <v>11.1</v>
      </c>
      <c r="P1360">
        <f t="shared" si="201"/>
        <v>14.045738878571429</v>
      </c>
      <c r="Q1360" cm="1">
        <f t="array" ref="Q1360">_xlfn.XLOOKUP(O1360,BSFC!$A$2:$A$24,_xlfn.XLOOKUP(K1360,BSFC!$B$2:$O$2,BSFC!$B$2:$O$24,,-1),,-1)</f>
        <v>340</v>
      </c>
      <c r="R1360">
        <f t="shared" si="202"/>
        <v>1.3265420051984127</v>
      </c>
      <c r="S1360">
        <f t="shared" si="204"/>
        <v>2.9092058376105768E-4</v>
      </c>
      <c r="T1360">
        <f t="shared" si="205"/>
        <v>9.8912998478759617E-2</v>
      </c>
      <c r="U1360">
        <f t="shared" si="206"/>
        <v>178.57750964423767</v>
      </c>
    </row>
    <row r="1361" spans="1:21">
      <c r="A1361">
        <f t="shared" si="203"/>
        <v>1360</v>
      </c>
      <c r="B1361">
        <f t="shared" si="200"/>
        <v>13.411199999999999</v>
      </c>
      <c r="C1361">
        <f>Specification!$G$32</f>
        <v>219.92450400000001</v>
      </c>
      <c r="D1361">
        <f>0.5*Specification!$K$4*Track!B1361^2*Specification!$K$3*Specification!$K$2</f>
        <v>93.159842569492653</v>
      </c>
      <c r="E1361">
        <v>0</v>
      </c>
      <c r="F1361">
        <f>Specification!$C$23*9.81*SIN((E1361*PI()/180))</f>
        <v>0</v>
      </c>
      <c r="G1361" s="2">
        <f>IF(J1361=1,VLOOKUP(K1361,RPM!$E$2:$H$62,3,FALSE)-F1361-E1361-D1361,IF(J1361=2,VLOOKUP(K1361,RPM!$H$2:$K$62,3,FALSE)-F1361-E1361-D1361,IF(J1361=3,VLOOKUP(K1361,RPM!$K$2:$N$62,3,FALSE)-F1361-E1361-D1361)))</f>
        <v>529.75118105255456</v>
      </c>
      <c r="H1361" s="2">
        <f>IF(J1361=1,Specification!$I$14,IF(J1361=2,Specification!$I$15,IF(J1361=3,Specification!$I$16)))</f>
        <v>578.8367922628039</v>
      </c>
      <c r="I1361">
        <v>0</v>
      </c>
      <c r="J1361">
        <v>3</v>
      </c>
      <c r="K1361">
        <f>IF(J1361=1,VLOOKUP(B1361,RPM!$F$2:$H$62,3,TRUE),IF(J1361=2,VLOOKUP(B1361,RPM!$I$2:$K$62,3,TRUE),IF(J1361=3,VLOOKUP(B1361,RPM!$L$2:$N$62,3,TRUE))))</f>
        <v>4200</v>
      </c>
      <c r="L1361">
        <f t="shared" si="198"/>
        <v>127.00883798060681</v>
      </c>
      <c r="M1361">
        <f t="shared" si="199"/>
        <v>0</v>
      </c>
      <c r="N1361">
        <f>VLOOKUP(K1361,RPM!$A$2:$D$62,4,FALSE)</f>
        <v>18.835642857142858</v>
      </c>
      <c r="O1361">
        <f>VLOOKUP(K1361,RPM!$A$2:$D$62,3,FALSE)</f>
        <v>11.1</v>
      </c>
      <c r="P1361">
        <f t="shared" si="201"/>
        <v>14.045738878571429</v>
      </c>
      <c r="Q1361" cm="1">
        <f t="array" ref="Q1361">_xlfn.XLOOKUP(O1361,BSFC!$A$2:$A$24,_xlfn.XLOOKUP(K1361,BSFC!$B$2:$O$2,BSFC!$B$2:$O$24,,-1),,-1)</f>
        <v>340</v>
      </c>
      <c r="R1361">
        <f t="shared" si="202"/>
        <v>1.3265420051984127</v>
      </c>
      <c r="S1361">
        <f t="shared" si="204"/>
        <v>2.9092058376105768E-4</v>
      </c>
      <c r="T1361">
        <f t="shared" si="205"/>
        <v>9.8912998478759617E-2</v>
      </c>
      <c r="U1361">
        <f t="shared" si="206"/>
        <v>178.67642264271643</v>
      </c>
    </row>
    <row r="1362" spans="1:21">
      <c r="A1362">
        <f t="shared" si="203"/>
        <v>1361</v>
      </c>
      <c r="B1362">
        <f t="shared" si="200"/>
        <v>13.411199999999999</v>
      </c>
      <c r="C1362">
        <f>Specification!$G$32</f>
        <v>219.92450400000001</v>
      </c>
      <c r="D1362">
        <f>0.5*Specification!$K$4*Track!B1362^2*Specification!$K$3*Specification!$K$2</f>
        <v>93.159842569492653</v>
      </c>
      <c r="E1362">
        <v>0</v>
      </c>
      <c r="F1362">
        <f>Specification!$C$23*9.81*SIN((E1362*PI()/180))</f>
        <v>0</v>
      </c>
      <c r="G1362" s="2">
        <f>IF(J1362=1,VLOOKUP(K1362,RPM!$E$2:$H$62,3,FALSE)-F1362-E1362-D1362,IF(J1362=2,VLOOKUP(K1362,RPM!$H$2:$K$62,3,FALSE)-F1362-E1362-D1362,IF(J1362=3,VLOOKUP(K1362,RPM!$K$2:$N$62,3,FALSE)-F1362-E1362-D1362)))</f>
        <v>529.75118105255456</v>
      </c>
      <c r="H1362" s="2">
        <f>IF(J1362=1,Specification!$I$14,IF(J1362=2,Specification!$I$15,IF(J1362=3,Specification!$I$16)))</f>
        <v>578.8367922628039</v>
      </c>
      <c r="I1362">
        <v>0</v>
      </c>
      <c r="J1362">
        <v>3</v>
      </c>
      <c r="K1362">
        <f>IF(J1362=1,VLOOKUP(B1362,RPM!$F$2:$H$62,3,TRUE),IF(J1362=2,VLOOKUP(B1362,RPM!$I$2:$K$62,3,TRUE),IF(J1362=3,VLOOKUP(B1362,RPM!$L$2:$N$62,3,TRUE))))</f>
        <v>4200</v>
      </c>
      <c r="L1362">
        <f t="shared" si="198"/>
        <v>127.08340252367529</v>
      </c>
      <c r="M1362">
        <f t="shared" si="199"/>
        <v>0</v>
      </c>
      <c r="N1362">
        <f>VLOOKUP(K1362,RPM!$A$2:$D$62,4,FALSE)</f>
        <v>18.835642857142858</v>
      </c>
      <c r="O1362">
        <f>VLOOKUP(K1362,RPM!$A$2:$D$62,3,FALSE)</f>
        <v>11.1</v>
      </c>
      <c r="P1362">
        <f t="shared" si="201"/>
        <v>14.045738878571429</v>
      </c>
      <c r="Q1362" cm="1">
        <f t="array" ref="Q1362">_xlfn.XLOOKUP(O1362,BSFC!$A$2:$A$24,_xlfn.XLOOKUP(K1362,BSFC!$B$2:$O$2,BSFC!$B$2:$O$24,,-1),,-1)</f>
        <v>340</v>
      </c>
      <c r="R1362">
        <f t="shared" si="202"/>
        <v>1.3265420051984127</v>
      </c>
      <c r="S1362">
        <f t="shared" si="204"/>
        <v>2.9092058376105768E-4</v>
      </c>
      <c r="T1362">
        <f t="shared" si="205"/>
        <v>9.8912998478759617E-2</v>
      </c>
      <c r="U1362">
        <f t="shared" si="206"/>
        <v>178.7753356411952</v>
      </c>
    </row>
    <row r="1363" spans="1:21">
      <c r="A1363">
        <f t="shared" si="203"/>
        <v>1362</v>
      </c>
      <c r="B1363">
        <f t="shared" si="200"/>
        <v>13.411199999999999</v>
      </c>
      <c r="C1363">
        <f>Specification!$G$32</f>
        <v>219.92450400000001</v>
      </c>
      <c r="D1363">
        <f>0.5*Specification!$K$4*Track!B1363^2*Specification!$K$3*Specification!$K$2</f>
        <v>93.159842569492653</v>
      </c>
      <c r="E1363">
        <v>0</v>
      </c>
      <c r="F1363">
        <f>Specification!$C$23*9.81*SIN((E1363*PI()/180))</f>
        <v>0</v>
      </c>
      <c r="G1363" s="2">
        <f>IF(J1363=1,VLOOKUP(K1363,RPM!$E$2:$H$62,3,FALSE)-F1363-E1363-D1363,IF(J1363=2,VLOOKUP(K1363,RPM!$H$2:$K$62,3,FALSE)-F1363-E1363-D1363,IF(J1363=3,VLOOKUP(K1363,RPM!$K$2:$N$62,3,FALSE)-F1363-E1363-D1363)))</f>
        <v>529.75118105255456</v>
      </c>
      <c r="H1363" s="2">
        <f>IF(J1363=1,Specification!$I$14,IF(J1363=2,Specification!$I$15,IF(J1363=3,Specification!$I$16)))</f>
        <v>578.8367922628039</v>
      </c>
      <c r="I1363">
        <v>0</v>
      </c>
      <c r="J1363">
        <v>3</v>
      </c>
      <c r="K1363">
        <f>IF(J1363=1,VLOOKUP(B1363,RPM!$F$2:$H$62,3,TRUE),IF(J1363=2,VLOOKUP(B1363,RPM!$I$2:$K$62,3,TRUE),IF(J1363=3,VLOOKUP(B1363,RPM!$L$2:$N$62,3,TRUE))))</f>
        <v>4200</v>
      </c>
      <c r="L1363">
        <f t="shared" si="198"/>
        <v>127.15796706674377</v>
      </c>
      <c r="M1363">
        <f t="shared" si="199"/>
        <v>0</v>
      </c>
      <c r="N1363">
        <f>VLOOKUP(K1363,RPM!$A$2:$D$62,4,FALSE)</f>
        <v>18.835642857142858</v>
      </c>
      <c r="O1363">
        <f>VLOOKUP(K1363,RPM!$A$2:$D$62,3,FALSE)</f>
        <v>11.1</v>
      </c>
      <c r="P1363">
        <f t="shared" si="201"/>
        <v>14.045738878571429</v>
      </c>
      <c r="Q1363" cm="1">
        <f t="array" ref="Q1363">_xlfn.XLOOKUP(O1363,BSFC!$A$2:$A$24,_xlfn.XLOOKUP(K1363,BSFC!$B$2:$O$2,BSFC!$B$2:$O$24,,-1),,-1)</f>
        <v>340</v>
      </c>
      <c r="R1363">
        <f t="shared" si="202"/>
        <v>1.3265420051984127</v>
      </c>
      <c r="S1363">
        <f t="shared" si="204"/>
        <v>2.9092058376105768E-4</v>
      </c>
      <c r="T1363">
        <f t="shared" si="205"/>
        <v>9.8912998478759617E-2</v>
      </c>
      <c r="U1363">
        <f t="shared" si="206"/>
        <v>178.87424863967397</v>
      </c>
    </row>
    <row r="1364" spans="1:21">
      <c r="A1364">
        <f t="shared" si="203"/>
        <v>1363</v>
      </c>
      <c r="B1364">
        <f t="shared" si="200"/>
        <v>13.411199999999999</v>
      </c>
      <c r="C1364">
        <f>Specification!$G$32</f>
        <v>219.92450400000001</v>
      </c>
      <c r="D1364">
        <f>0.5*Specification!$K$4*Track!B1364^2*Specification!$K$3*Specification!$K$2</f>
        <v>93.159842569492653</v>
      </c>
      <c r="E1364">
        <v>0</v>
      </c>
      <c r="F1364">
        <f>Specification!$C$23*9.81*SIN((E1364*PI()/180))</f>
        <v>0</v>
      </c>
      <c r="G1364" s="2">
        <f>IF(J1364=1,VLOOKUP(K1364,RPM!$E$2:$H$62,3,FALSE)-F1364-E1364-D1364,IF(J1364=2,VLOOKUP(K1364,RPM!$H$2:$K$62,3,FALSE)-F1364-E1364-D1364,IF(J1364=3,VLOOKUP(K1364,RPM!$K$2:$N$62,3,FALSE)-F1364-E1364-D1364)))</f>
        <v>529.75118105255456</v>
      </c>
      <c r="H1364" s="2">
        <f>IF(J1364=1,Specification!$I$14,IF(J1364=2,Specification!$I$15,IF(J1364=3,Specification!$I$16)))</f>
        <v>578.8367922628039</v>
      </c>
      <c r="I1364">
        <v>0</v>
      </c>
      <c r="J1364">
        <v>3</v>
      </c>
      <c r="K1364">
        <f>IF(J1364=1,VLOOKUP(B1364,RPM!$F$2:$H$62,3,TRUE),IF(J1364=2,VLOOKUP(B1364,RPM!$I$2:$K$62,3,TRUE),IF(J1364=3,VLOOKUP(B1364,RPM!$L$2:$N$62,3,TRUE))))</f>
        <v>4200</v>
      </c>
      <c r="L1364">
        <f t="shared" si="198"/>
        <v>127.23253160981224</v>
      </c>
      <c r="M1364">
        <f t="shared" si="199"/>
        <v>0</v>
      </c>
      <c r="N1364">
        <f>VLOOKUP(K1364,RPM!$A$2:$D$62,4,FALSE)</f>
        <v>18.835642857142858</v>
      </c>
      <c r="O1364">
        <f>VLOOKUP(K1364,RPM!$A$2:$D$62,3,FALSE)</f>
        <v>11.1</v>
      </c>
      <c r="P1364">
        <f t="shared" si="201"/>
        <v>14.045738878571429</v>
      </c>
      <c r="Q1364" cm="1">
        <f t="array" ref="Q1364">_xlfn.XLOOKUP(O1364,BSFC!$A$2:$A$24,_xlfn.XLOOKUP(K1364,BSFC!$B$2:$O$2,BSFC!$B$2:$O$24,,-1),,-1)</f>
        <v>340</v>
      </c>
      <c r="R1364">
        <f t="shared" si="202"/>
        <v>1.3265420051984127</v>
      </c>
      <c r="S1364">
        <f t="shared" si="204"/>
        <v>2.9092058376105768E-4</v>
      </c>
      <c r="T1364">
        <f t="shared" si="205"/>
        <v>9.8912998478759617E-2</v>
      </c>
      <c r="U1364">
        <f t="shared" si="206"/>
        <v>178.97316163815273</v>
      </c>
    </row>
    <row r="1365" spans="1:21">
      <c r="A1365">
        <f t="shared" si="203"/>
        <v>1364</v>
      </c>
      <c r="B1365">
        <f t="shared" si="200"/>
        <v>13.411199999999999</v>
      </c>
      <c r="C1365">
        <f>Specification!$G$32</f>
        <v>219.92450400000001</v>
      </c>
      <c r="D1365">
        <f>0.5*Specification!$K$4*Track!B1365^2*Specification!$K$3*Specification!$K$2</f>
        <v>93.159842569492653</v>
      </c>
      <c r="E1365">
        <v>0</v>
      </c>
      <c r="F1365">
        <f>Specification!$C$23*9.81*SIN((E1365*PI()/180))</f>
        <v>0</v>
      </c>
      <c r="G1365" s="2">
        <f>IF(J1365=1,VLOOKUP(K1365,RPM!$E$2:$H$62,3,FALSE)-F1365-E1365-D1365,IF(J1365=2,VLOOKUP(K1365,RPM!$H$2:$K$62,3,FALSE)-F1365-E1365-D1365,IF(J1365=3,VLOOKUP(K1365,RPM!$K$2:$N$62,3,FALSE)-F1365-E1365-D1365)))</f>
        <v>529.75118105255456</v>
      </c>
      <c r="H1365" s="2">
        <f>IF(J1365=1,Specification!$I$14,IF(J1365=2,Specification!$I$15,IF(J1365=3,Specification!$I$16)))</f>
        <v>578.8367922628039</v>
      </c>
      <c r="I1365">
        <v>0</v>
      </c>
      <c r="J1365">
        <v>3</v>
      </c>
      <c r="K1365">
        <f>IF(J1365=1,VLOOKUP(B1365,RPM!$F$2:$H$62,3,TRUE),IF(J1365=2,VLOOKUP(B1365,RPM!$I$2:$K$62,3,TRUE),IF(J1365=3,VLOOKUP(B1365,RPM!$L$2:$N$62,3,TRUE))))</f>
        <v>4200</v>
      </c>
      <c r="L1365">
        <f t="shared" si="198"/>
        <v>127.30709615288072</v>
      </c>
      <c r="M1365">
        <f t="shared" si="199"/>
        <v>0</v>
      </c>
      <c r="N1365">
        <f>VLOOKUP(K1365,RPM!$A$2:$D$62,4,FALSE)</f>
        <v>18.835642857142858</v>
      </c>
      <c r="O1365">
        <f>VLOOKUP(K1365,RPM!$A$2:$D$62,3,FALSE)</f>
        <v>11.1</v>
      </c>
      <c r="P1365">
        <f t="shared" si="201"/>
        <v>14.045738878571429</v>
      </c>
      <c r="Q1365" cm="1">
        <f t="array" ref="Q1365">_xlfn.XLOOKUP(O1365,BSFC!$A$2:$A$24,_xlfn.XLOOKUP(K1365,BSFC!$B$2:$O$2,BSFC!$B$2:$O$24,,-1),,-1)</f>
        <v>340</v>
      </c>
      <c r="R1365">
        <f t="shared" si="202"/>
        <v>1.3265420051984127</v>
      </c>
      <c r="S1365">
        <f t="shared" si="204"/>
        <v>2.9092058376105768E-4</v>
      </c>
      <c r="T1365">
        <f t="shared" si="205"/>
        <v>9.8912998478759617E-2</v>
      </c>
      <c r="U1365">
        <f t="shared" si="206"/>
        <v>179.0720746366315</v>
      </c>
    </row>
    <row r="1366" spans="1:21">
      <c r="A1366">
        <f t="shared" si="203"/>
        <v>1365</v>
      </c>
      <c r="B1366">
        <f t="shared" si="200"/>
        <v>13.411199999999999</v>
      </c>
      <c r="C1366">
        <f>Specification!$G$32</f>
        <v>219.92450400000001</v>
      </c>
      <c r="D1366">
        <f>0.5*Specification!$K$4*Track!B1366^2*Specification!$K$3*Specification!$K$2</f>
        <v>93.159842569492653</v>
      </c>
      <c r="E1366">
        <v>0</v>
      </c>
      <c r="F1366">
        <f>Specification!$C$23*9.81*SIN((E1366*PI()/180))</f>
        <v>0</v>
      </c>
      <c r="G1366" s="2">
        <f>IF(J1366=1,VLOOKUP(K1366,RPM!$E$2:$H$62,3,FALSE)-F1366-E1366-D1366,IF(J1366=2,VLOOKUP(K1366,RPM!$H$2:$K$62,3,FALSE)-F1366-E1366-D1366,IF(J1366=3,VLOOKUP(K1366,RPM!$K$2:$N$62,3,FALSE)-F1366-E1366-D1366)))</f>
        <v>529.75118105255456</v>
      </c>
      <c r="H1366" s="2">
        <f>IF(J1366=1,Specification!$I$14,IF(J1366=2,Specification!$I$15,IF(J1366=3,Specification!$I$16)))</f>
        <v>578.8367922628039</v>
      </c>
      <c r="I1366">
        <v>0</v>
      </c>
      <c r="J1366">
        <v>3</v>
      </c>
      <c r="K1366">
        <f>IF(J1366=1,VLOOKUP(B1366,RPM!$F$2:$H$62,3,TRUE),IF(J1366=2,VLOOKUP(B1366,RPM!$I$2:$K$62,3,TRUE),IF(J1366=3,VLOOKUP(B1366,RPM!$L$2:$N$62,3,TRUE))))</f>
        <v>4200</v>
      </c>
      <c r="L1366">
        <f t="shared" si="198"/>
        <v>127.38166069594919</v>
      </c>
      <c r="M1366">
        <f t="shared" si="199"/>
        <v>0</v>
      </c>
      <c r="N1366">
        <f>VLOOKUP(K1366,RPM!$A$2:$D$62,4,FALSE)</f>
        <v>18.835642857142858</v>
      </c>
      <c r="O1366">
        <f>VLOOKUP(K1366,RPM!$A$2:$D$62,3,FALSE)</f>
        <v>11.1</v>
      </c>
      <c r="P1366">
        <f t="shared" si="201"/>
        <v>14.045738878571429</v>
      </c>
      <c r="Q1366" cm="1">
        <f t="array" ref="Q1366">_xlfn.XLOOKUP(O1366,BSFC!$A$2:$A$24,_xlfn.XLOOKUP(K1366,BSFC!$B$2:$O$2,BSFC!$B$2:$O$24,,-1),,-1)</f>
        <v>340</v>
      </c>
      <c r="R1366">
        <f t="shared" si="202"/>
        <v>1.3265420051984127</v>
      </c>
      <c r="S1366">
        <f t="shared" si="204"/>
        <v>2.9092058376105768E-4</v>
      </c>
      <c r="T1366">
        <f t="shared" si="205"/>
        <v>9.8912998478759617E-2</v>
      </c>
      <c r="U1366">
        <f t="shared" si="206"/>
        <v>179.17098763511027</v>
      </c>
    </row>
    <row r="1367" spans="1:21">
      <c r="A1367">
        <f t="shared" si="203"/>
        <v>1366</v>
      </c>
      <c r="B1367">
        <f t="shared" si="200"/>
        <v>13.411199999999999</v>
      </c>
      <c r="C1367">
        <f>Specification!$G$32</f>
        <v>219.92450400000001</v>
      </c>
      <c r="D1367">
        <f>0.5*Specification!$K$4*Track!B1367^2*Specification!$K$3*Specification!$K$2</f>
        <v>93.159842569492653</v>
      </c>
      <c r="E1367">
        <v>0</v>
      </c>
      <c r="F1367">
        <f>Specification!$C$23*9.81*SIN((E1367*PI()/180))</f>
        <v>0</v>
      </c>
      <c r="G1367" s="2">
        <f>IF(J1367=1,VLOOKUP(K1367,RPM!$E$2:$H$62,3,FALSE)-F1367-E1367-D1367,IF(J1367=2,VLOOKUP(K1367,RPM!$H$2:$K$62,3,FALSE)-F1367-E1367-D1367,IF(J1367=3,VLOOKUP(K1367,RPM!$K$2:$N$62,3,FALSE)-F1367-E1367-D1367)))</f>
        <v>529.75118105255456</v>
      </c>
      <c r="H1367" s="2">
        <f>IF(J1367=1,Specification!$I$14,IF(J1367=2,Specification!$I$15,IF(J1367=3,Specification!$I$16)))</f>
        <v>578.8367922628039</v>
      </c>
      <c r="I1367">
        <v>0</v>
      </c>
      <c r="J1367">
        <v>3</v>
      </c>
      <c r="K1367">
        <f>IF(J1367=1,VLOOKUP(B1367,RPM!$F$2:$H$62,3,TRUE),IF(J1367=2,VLOOKUP(B1367,RPM!$I$2:$K$62,3,TRUE),IF(J1367=3,VLOOKUP(B1367,RPM!$L$2:$N$62,3,TRUE))))</f>
        <v>4200</v>
      </c>
      <c r="L1367">
        <f t="shared" si="198"/>
        <v>127.45622523901767</v>
      </c>
      <c r="M1367">
        <f t="shared" si="199"/>
        <v>0</v>
      </c>
      <c r="N1367">
        <f>VLOOKUP(K1367,RPM!$A$2:$D$62,4,FALSE)</f>
        <v>18.835642857142858</v>
      </c>
      <c r="O1367">
        <f>VLOOKUP(K1367,RPM!$A$2:$D$62,3,FALSE)</f>
        <v>11.1</v>
      </c>
      <c r="P1367">
        <f t="shared" si="201"/>
        <v>14.045738878571429</v>
      </c>
      <c r="Q1367" cm="1">
        <f t="array" ref="Q1367">_xlfn.XLOOKUP(O1367,BSFC!$A$2:$A$24,_xlfn.XLOOKUP(K1367,BSFC!$B$2:$O$2,BSFC!$B$2:$O$24,,-1),,-1)</f>
        <v>340</v>
      </c>
      <c r="R1367">
        <f t="shared" si="202"/>
        <v>1.3265420051984127</v>
      </c>
      <c r="S1367">
        <f t="shared" si="204"/>
        <v>2.9092058376105768E-4</v>
      </c>
      <c r="T1367">
        <f t="shared" si="205"/>
        <v>9.8912998478759617E-2</v>
      </c>
      <c r="U1367">
        <f t="shared" si="206"/>
        <v>179.26990063358903</v>
      </c>
    </row>
    <row r="1368" spans="1:21">
      <c r="A1368">
        <f t="shared" si="203"/>
        <v>1367</v>
      </c>
      <c r="B1368">
        <f t="shared" si="200"/>
        <v>13.411199999999999</v>
      </c>
      <c r="C1368">
        <f>Specification!$G$32</f>
        <v>219.92450400000001</v>
      </c>
      <c r="D1368">
        <f>0.5*Specification!$K$4*Track!B1368^2*Specification!$K$3*Specification!$K$2</f>
        <v>93.159842569492653</v>
      </c>
      <c r="E1368">
        <v>0</v>
      </c>
      <c r="F1368">
        <f>Specification!$C$23*9.81*SIN((E1368*PI()/180))</f>
        <v>0</v>
      </c>
      <c r="G1368" s="2">
        <f>IF(J1368=1,VLOOKUP(K1368,RPM!$E$2:$H$62,3,FALSE)-F1368-E1368-D1368,IF(J1368=2,VLOOKUP(K1368,RPM!$H$2:$K$62,3,FALSE)-F1368-E1368-D1368,IF(J1368=3,VLOOKUP(K1368,RPM!$K$2:$N$62,3,FALSE)-F1368-E1368-D1368)))</f>
        <v>529.75118105255456</v>
      </c>
      <c r="H1368" s="2">
        <f>IF(J1368=1,Specification!$I$14,IF(J1368=2,Specification!$I$15,IF(J1368=3,Specification!$I$16)))</f>
        <v>578.8367922628039</v>
      </c>
      <c r="I1368">
        <v>0</v>
      </c>
      <c r="J1368">
        <v>3</v>
      </c>
      <c r="K1368">
        <f>IF(J1368=1,VLOOKUP(B1368,RPM!$F$2:$H$62,3,TRUE),IF(J1368=2,VLOOKUP(B1368,RPM!$I$2:$K$62,3,TRUE),IF(J1368=3,VLOOKUP(B1368,RPM!$L$2:$N$62,3,TRUE))))</f>
        <v>4200</v>
      </c>
      <c r="L1368">
        <f t="shared" si="198"/>
        <v>127.53078978208615</v>
      </c>
      <c r="M1368">
        <f t="shared" si="199"/>
        <v>0</v>
      </c>
      <c r="N1368">
        <f>VLOOKUP(K1368,RPM!$A$2:$D$62,4,FALSE)</f>
        <v>18.835642857142858</v>
      </c>
      <c r="O1368">
        <f>VLOOKUP(K1368,RPM!$A$2:$D$62,3,FALSE)</f>
        <v>11.1</v>
      </c>
      <c r="P1368">
        <f t="shared" si="201"/>
        <v>14.045738878571429</v>
      </c>
      <c r="Q1368" cm="1">
        <f t="array" ref="Q1368">_xlfn.XLOOKUP(O1368,BSFC!$A$2:$A$24,_xlfn.XLOOKUP(K1368,BSFC!$B$2:$O$2,BSFC!$B$2:$O$24,,-1),,-1)</f>
        <v>340</v>
      </c>
      <c r="R1368">
        <f t="shared" si="202"/>
        <v>1.3265420051984127</v>
      </c>
      <c r="S1368">
        <f t="shared" si="204"/>
        <v>2.9092058376105768E-4</v>
      </c>
      <c r="T1368">
        <f t="shared" si="205"/>
        <v>9.8912998478759617E-2</v>
      </c>
      <c r="U1368">
        <f t="shared" si="206"/>
        <v>179.3688136320678</v>
      </c>
    </row>
    <row r="1369" spans="1:21">
      <c r="A1369">
        <f t="shared" si="203"/>
        <v>1368</v>
      </c>
      <c r="B1369">
        <f t="shared" si="200"/>
        <v>13.411199999999999</v>
      </c>
      <c r="C1369">
        <f>Specification!$G$32</f>
        <v>219.92450400000001</v>
      </c>
      <c r="D1369">
        <f>0.5*Specification!$K$4*Track!B1369^2*Specification!$K$3*Specification!$K$2</f>
        <v>93.159842569492653</v>
      </c>
      <c r="E1369">
        <v>0</v>
      </c>
      <c r="F1369">
        <f>Specification!$C$23*9.81*SIN((E1369*PI()/180))</f>
        <v>0</v>
      </c>
      <c r="G1369" s="2">
        <f>IF(J1369=1,VLOOKUP(K1369,RPM!$E$2:$H$62,3,FALSE)-F1369-E1369-D1369,IF(J1369=2,VLOOKUP(K1369,RPM!$H$2:$K$62,3,FALSE)-F1369-E1369-D1369,IF(J1369=3,VLOOKUP(K1369,RPM!$K$2:$N$62,3,FALSE)-F1369-E1369-D1369)))</f>
        <v>529.75118105255456</v>
      </c>
      <c r="H1369" s="2">
        <f>IF(J1369=1,Specification!$I$14,IF(J1369=2,Specification!$I$15,IF(J1369=3,Specification!$I$16)))</f>
        <v>578.8367922628039</v>
      </c>
      <c r="I1369">
        <v>0</v>
      </c>
      <c r="J1369">
        <v>3</v>
      </c>
      <c r="K1369">
        <f>IF(J1369=1,VLOOKUP(B1369,RPM!$F$2:$H$62,3,TRUE),IF(J1369=2,VLOOKUP(B1369,RPM!$I$2:$K$62,3,TRUE),IF(J1369=3,VLOOKUP(B1369,RPM!$L$2:$N$62,3,TRUE))))</f>
        <v>4200</v>
      </c>
      <c r="L1369">
        <f t="shared" si="198"/>
        <v>127.60535432515462</v>
      </c>
      <c r="M1369">
        <f t="shared" si="199"/>
        <v>0</v>
      </c>
      <c r="N1369">
        <f>VLOOKUP(K1369,RPM!$A$2:$D$62,4,FALSE)</f>
        <v>18.835642857142858</v>
      </c>
      <c r="O1369">
        <f>VLOOKUP(K1369,RPM!$A$2:$D$62,3,FALSE)</f>
        <v>11.1</v>
      </c>
      <c r="P1369">
        <f t="shared" si="201"/>
        <v>14.045738878571429</v>
      </c>
      <c r="Q1369" cm="1">
        <f t="array" ref="Q1369">_xlfn.XLOOKUP(O1369,BSFC!$A$2:$A$24,_xlfn.XLOOKUP(K1369,BSFC!$B$2:$O$2,BSFC!$B$2:$O$24,,-1),,-1)</f>
        <v>340</v>
      </c>
      <c r="R1369">
        <f t="shared" si="202"/>
        <v>1.3265420051984127</v>
      </c>
      <c r="S1369">
        <f t="shared" si="204"/>
        <v>2.9092058376105768E-4</v>
      </c>
      <c r="T1369">
        <f t="shared" si="205"/>
        <v>9.8912998478759617E-2</v>
      </c>
      <c r="U1369">
        <f t="shared" si="206"/>
        <v>179.46772663054657</v>
      </c>
    </row>
    <row r="1370" spans="1:21">
      <c r="A1370">
        <f t="shared" si="203"/>
        <v>1369</v>
      </c>
      <c r="B1370">
        <f t="shared" si="200"/>
        <v>13.411199999999999</v>
      </c>
      <c r="C1370">
        <f>Specification!$G$32</f>
        <v>219.92450400000001</v>
      </c>
      <c r="D1370">
        <f>0.5*Specification!$K$4*Track!B1370^2*Specification!$K$3*Specification!$K$2</f>
        <v>93.159842569492653</v>
      </c>
      <c r="E1370">
        <v>0</v>
      </c>
      <c r="F1370">
        <f>Specification!$C$23*9.81*SIN((E1370*PI()/180))</f>
        <v>0</v>
      </c>
      <c r="G1370" s="2">
        <f>IF(J1370=1,VLOOKUP(K1370,RPM!$E$2:$H$62,3,FALSE)-F1370-E1370-D1370,IF(J1370=2,VLOOKUP(K1370,RPM!$H$2:$K$62,3,FALSE)-F1370-E1370-D1370,IF(J1370=3,VLOOKUP(K1370,RPM!$K$2:$N$62,3,FALSE)-F1370-E1370-D1370)))</f>
        <v>529.75118105255456</v>
      </c>
      <c r="H1370" s="2">
        <f>IF(J1370=1,Specification!$I$14,IF(J1370=2,Specification!$I$15,IF(J1370=3,Specification!$I$16)))</f>
        <v>578.8367922628039</v>
      </c>
      <c r="I1370">
        <v>0</v>
      </c>
      <c r="J1370">
        <v>3</v>
      </c>
      <c r="K1370">
        <f>IF(J1370=1,VLOOKUP(B1370,RPM!$F$2:$H$62,3,TRUE),IF(J1370=2,VLOOKUP(B1370,RPM!$I$2:$K$62,3,TRUE),IF(J1370=3,VLOOKUP(B1370,RPM!$L$2:$N$62,3,TRUE))))</f>
        <v>4200</v>
      </c>
      <c r="L1370">
        <f t="shared" si="198"/>
        <v>127.6799188682231</v>
      </c>
      <c r="M1370">
        <f t="shared" si="199"/>
        <v>0</v>
      </c>
      <c r="N1370">
        <f>VLOOKUP(K1370,RPM!$A$2:$D$62,4,FALSE)</f>
        <v>18.835642857142858</v>
      </c>
      <c r="O1370">
        <f>VLOOKUP(K1370,RPM!$A$2:$D$62,3,FALSE)</f>
        <v>11.1</v>
      </c>
      <c r="P1370">
        <f t="shared" si="201"/>
        <v>14.045738878571429</v>
      </c>
      <c r="Q1370" cm="1">
        <f t="array" ref="Q1370">_xlfn.XLOOKUP(O1370,BSFC!$A$2:$A$24,_xlfn.XLOOKUP(K1370,BSFC!$B$2:$O$2,BSFC!$B$2:$O$24,,-1),,-1)</f>
        <v>340</v>
      </c>
      <c r="R1370">
        <f t="shared" si="202"/>
        <v>1.3265420051984127</v>
      </c>
      <c r="S1370">
        <f t="shared" si="204"/>
        <v>2.9092058376105768E-4</v>
      </c>
      <c r="T1370">
        <f t="shared" si="205"/>
        <v>9.8912998478759617E-2</v>
      </c>
      <c r="U1370">
        <f t="shared" si="206"/>
        <v>179.56663962902533</v>
      </c>
    </row>
    <row r="1371" spans="1:21">
      <c r="A1371">
        <f t="shared" si="203"/>
        <v>1370</v>
      </c>
      <c r="B1371">
        <f t="shared" si="200"/>
        <v>13.411199999999999</v>
      </c>
      <c r="C1371">
        <f>Specification!$G$32</f>
        <v>219.92450400000001</v>
      </c>
      <c r="D1371">
        <f>0.5*Specification!$K$4*Track!B1371^2*Specification!$K$3*Specification!$K$2</f>
        <v>93.159842569492653</v>
      </c>
      <c r="E1371">
        <v>0</v>
      </c>
      <c r="F1371">
        <f>Specification!$C$23*9.81*SIN((E1371*PI()/180))</f>
        <v>0</v>
      </c>
      <c r="G1371" s="2">
        <f>IF(J1371=1,VLOOKUP(K1371,RPM!$E$2:$H$62,3,FALSE)-F1371-E1371-D1371,IF(J1371=2,VLOOKUP(K1371,RPM!$H$2:$K$62,3,FALSE)-F1371-E1371-D1371,IF(J1371=3,VLOOKUP(K1371,RPM!$K$2:$N$62,3,FALSE)-F1371-E1371-D1371)))</f>
        <v>529.75118105255456</v>
      </c>
      <c r="H1371" s="2">
        <f>IF(J1371=1,Specification!$I$14,IF(J1371=2,Specification!$I$15,IF(J1371=3,Specification!$I$16)))</f>
        <v>578.8367922628039</v>
      </c>
      <c r="I1371">
        <v>0</v>
      </c>
      <c r="J1371">
        <v>3</v>
      </c>
      <c r="K1371">
        <f>IF(J1371=1,VLOOKUP(B1371,RPM!$F$2:$H$62,3,TRUE),IF(J1371=2,VLOOKUP(B1371,RPM!$I$2:$K$62,3,TRUE),IF(J1371=3,VLOOKUP(B1371,RPM!$L$2:$N$62,3,TRUE))))</f>
        <v>4200</v>
      </c>
      <c r="L1371">
        <f t="shared" si="198"/>
        <v>127.75448341129157</v>
      </c>
      <c r="M1371">
        <f t="shared" si="199"/>
        <v>0</v>
      </c>
      <c r="N1371">
        <f>VLOOKUP(K1371,RPM!$A$2:$D$62,4,FALSE)</f>
        <v>18.835642857142858</v>
      </c>
      <c r="O1371">
        <f>VLOOKUP(K1371,RPM!$A$2:$D$62,3,FALSE)</f>
        <v>11.1</v>
      </c>
      <c r="P1371">
        <f t="shared" si="201"/>
        <v>14.045738878571429</v>
      </c>
      <c r="Q1371" cm="1">
        <f t="array" ref="Q1371">_xlfn.XLOOKUP(O1371,BSFC!$A$2:$A$24,_xlfn.XLOOKUP(K1371,BSFC!$B$2:$O$2,BSFC!$B$2:$O$24,,-1),,-1)</f>
        <v>340</v>
      </c>
      <c r="R1371">
        <f t="shared" si="202"/>
        <v>1.3265420051984127</v>
      </c>
      <c r="S1371">
        <f t="shared" si="204"/>
        <v>2.9092058376105768E-4</v>
      </c>
      <c r="T1371">
        <f t="shared" si="205"/>
        <v>9.8912998478759617E-2</v>
      </c>
      <c r="U1371">
        <f t="shared" si="206"/>
        <v>179.6655526275041</v>
      </c>
    </row>
    <row r="1372" spans="1:21">
      <c r="A1372">
        <f t="shared" si="203"/>
        <v>1371</v>
      </c>
      <c r="B1372">
        <f t="shared" si="200"/>
        <v>13.411199999999999</v>
      </c>
      <c r="C1372">
        <f>Specification!$G$32</f>
        <v>219.92450400000001</v>
      </c>
      <c r="D1372">
        <f>0.5*Specification!$K$4*Track!B1372^2*Specification!$K$3*Specification!$K$2</f>
        <v>93.159842569492653</v>
      </c>
      <c r="E1372">
        <v>0</v>
      </c>
      <c r="F1372">
        <f>Specification!$C$23*9.81*SIN((E1372*PI()/180))</f>
        <v>0</v>
      </c>
      <c r="G1372" s="2">
        <f>IF(J1372=1,VLOOKUP(K1372,RPM!$E$2:$H$62,3,FALSE)-F1372-E1372-D1372,IF(J1372=2,VLOOKUP(K1372,RPM!$H$2:$K$62,3,FALSE)-F1372-E1372-D1372,IF(J1372=3,VLOOKUP(K1372,RPM!$K$2:$N$62,3,FALSE)-F1372-E1372-D1372)))</f>
        <v>529.75118105255456</v>
      </c>
      <c r="H1372" s="2">
        <f>IF(J1372=1,Specification!$I$14,IF(J1372=2,Specification!$I$15,IF(J1372=3,Specification!$I$16)))</f>
        <v>578.8367922628039</v>
      </c>
      <c r="I1372">
        <v>0</v>
      </c>
      <c r="J1372">
        <v>3</v>
      </c>
      <c r="K1372">
        <f>IF(J1372=1,VLOOKUP(B1372,RPM!$F$2:$H$62,3,TRUE),IF(J1372=2,VLOOKUP(B1372,RPM!$I$2:$K$62,3,TRUE),IF(J1372=3,VLOOKUP(B1372,RPM!$L$2:$N$62,3,TRUE))))</f>
        <v>4200</v>
      </c>
      <c r="L1372">
        <f t="shared" si="198"/>
        <v>127.82904795436005</v>
      </c>
      <c r="M1372">
        <f t="shared" si="199"/>
        <v>0</v>
      </c>
      <c r="N1372">
        <f>VLOOKUP(K1372,RPM!$A$2:$D$62,4,FALSE)</f>
        <v>18.835642857142858</v>
      </c>
      <c r="O1372">
        <f>VLOOKUP(K1372,RPM!$A$2:$D$62,3,FALSE)</f>
        <v>11.1</v>
      </c>
      <c r="P1372">
        <f t="shared" si="201"/>
        <v>14.045738878571429</v>
      </c>
      <c r="Q1372" cm="1">
        <f t="array" ref="Q1372">_xlfn.XLOOKUP(O1372,BSFC!$A$2:$A$24,_xlfn.XLOOKUP(K1372,BSFC!$B$2:$O$2,BSFC!$B$2:$O$24,,-1),,-1)</f>
        <v>340</v>
      </c>
      <c r="R1372">
        <f t="shared" si="202"/>
        <v>1.3265420051984127</v>
      </c>
      <c r="S1372">
        <f t="shared" si="204"/>
        <v>2.9092058376105768E-4</v>
      </c>
      <c r="T1372">
        <f t="shared" si="205"/>
        <v>9.8912998478759617E-2</v>
      </c>
      <c r="U1372">
        <f t="shared" si="206"/>
        <v>179.76446562598287</v>
      </c>
    </row>
    <row r="1373" spans="1:21">
      <c r="A1373">
        <f t="shared" si="203"/>
        <v>1372</v>
      </c>
      <c r="B1373">
        <f t="shared" si="200"/>
        <v>13.411199999999999</v>
      </c>
      <c r="C1373">
        <f>Specification!$G$32</f>
        <v>219.92450400000001</v>
      </c>
      <c r="D1373">
        <f>0.5*Specification!$K$4*Track!B1373^2*Specification!$K$3*Specification!$K$2</f>
        <v>93.159842569492653</v>
      </c>
      <c r="E1373">
        <v>0</v>
      </c>
      <c r="F1373">
        <f>Specification!$C$23*9.81*SIN((E1373*PI()/180))</f>
        <v>0</v>
      </c>
      <c r="G1373" s="2">
        <f>IF(J1373=1,VLOOKUP(K1373,RPM!$E$2:$H$62,3,FALSE)-F1373-E1373-D1373,IF(J1373=2,VLOOKUP(K1373,RPM!$H$2:$K$62,3,FALSE)-F1373-E1373-D1373,IF(J1373=3,VLOOKUP(K1373,RPM!$K$2:$N$62,3,FALSE)-F1373-E1373-D1373)))</f>
        <v>529.75118105255456</v>
      </c>
      <c r="H1373" s="2">
        <f>IF(J1373=1,Specification!$I$14,IF(J1373=2,Specification!$I$15,IF(J1373=3,Specification!$I$16)))</f>
        <v>578.8367922628039</v>
      </c>
      <c r="I1373">
        <v>0</v>
      </c>
      <c r="J1373">
        <v>3</v>
      </c>
      <c r="K1373">
        <f>IF(J1373=1,VLOOKUP(B1373,RPM!$F$2:$H$62,3,TRUE),IF(J1373=2,VLOOKUP(B1373,RPM!$I$2:$K$62,3,TRUE),IF(J1373=3,VLOOKUP(B1373,RPM!$L$2:$N$62,3,TRUE))))</f>
        <v>4200</v>
      </c>
      <c r="L1373">
        <f t="shared" si="198"/>
        <v>127.90361249742853</v>
      </c>
      <c r="M1373">
        <f t="shared" si="199"/>
        <v>0</v>
      </c>
      <c r="N1373">
        <f>VLOOKUP(K1373,RPM!$A$2:$D$62,4,FALSE)</f>
        <v>18.835642857142858</v>
      </c>
      <c r="O1373">
        <f>VLOOKUP(K1373,RPM!$A$2:$D$62,3,FALSE)</f>
        <v>11.1</v>
      </c>
      <c r="P1373">
        <f t="shared" si="201"/>
        <v>14.045738878571429</v>
      </c>
      <c r="Q1373" cm="1">
        <f t="array" ref="Q1373">_xlfn.XLOOKUP(O1373,BSFC!$A$2:$A$24,_xlfn.XLOOKUP(K1373,BSFC!$B$2:$O$2,BSFC!$B$2:$O$24,,-1),,-1)</f>
        <v>340</v>
      </c>
      <c r="R1373">
        <f t="shared" si="202"/>
        <v>1.3265420051984127</v>
      </c>
      <c r="S1373">
        <f t="shared" si="204"/>
        <v>2.9092058376105768E-4</v>
      </c>
      <c r="T1373">
        <f t="shared" si="205"/>
        <v>9.8912998478759617E-2</v>
      </c>
      <c r="U1373">
        <f t="shared" si="206"/>
        <v>179.86337862446163</v>
      </c>
    </row>
    <row r="1374" spans="1:21">
      <c r="A1374">
        <f t="shared" si="203"/>
        <v>1373</v>
      </c>
      <c r="B1374">
        <f t="shared" si="200"/>
        <v>13.411199999999999</v>
      </c>
      <c r="C1374">
        <f>Specification!$G$32</f>
        <v>219.92450400000001</v>
      </c>
      <c r="D1374">
        <f>0.5*Specification!$K$4*Track!B1374^2*Specification!$K$3*Specification!$K$2</f>
        <v>93.159842569492653</v>
      </c>
      <c r="E1374">
        <v>0</v>
      </c>
      <c r="F1374">
        <f>Specification!$C$23*9.81*SIN((E1374*PI()/180))</f>
        <v>0</v>
      </c>
      <c r="G1374" s="2">
        <f>IF(J1374=1,VLOOKUP(K1374,RPM!$E$2:$H$62,3,FALSE)-F1374-E1374-D1374,IF(J1374=2,VLOOKUP(K1374,RPM!$H$2:$K$62,3,FALSE)-F1374-E1374-D1374,IF(J1374=3,VLOOKUP(K1374,RPM!$K$2:$N$62,3,FALSE)-F1374-E1374-D1374)))</f>
        <v>529.75118105255456</v>
      </c>
      <c r="H1374" s="2">
        <f>IF(J1374=1,Specification!$I$14,IF(J1374=2,Specification!$I$15,IF(J1374=3,Specification!$I$16)))</f>
        <v>578.8367922628039</v>
      </c>
      <c r="I1374">
        <v>0</v>
      </c>
      <c r="J1374">
        <v>3</v>
      </c>
      <c r="K1374">
        <f>IF(J1374=1,VLOOKUP(B1374,RPM!$F$2:$H$62,3,TRUE),IF(J1374=2,VLOOKUP(B1374,RPM!$I$2:$K$62,3,TRUE),IF(J1374=3,VLOOKUP(B1374,RPM!$L$2:$N$62,3,TRUE))))</f>
        <v>4200</v>
      </c>
      <c r="L1374">
        <f t="shared" si="198"/>
        <v>127.978177040497</v>
      </c>
      <c r="M1374">
        <f t="shared" si="199"/>
        <v>0</v>
      </c>
      <c r="N1374">
        <f>VLOOKUP(K1374,RPM!$A$2:$D$62,4,FALSE)</f>
        <v>18.835642857142858</v>
      </c>
      <c r="O1374">
        <f>VLOOKUP(K1374,RPM!$A$2:$D$62,3,FALSE)</f>
        <v>11.1</v>
      </c>
      <c r="P1374">
        <f t="shared" si="201"/>
        <v>14.045738878571429</v>
      </c>
      <c r="Q1374" cm="1">
        <f t="array" ref="Q1374">_xlfn.XLOOKUP(O1374,BSFC!$A$2:$A$24,_xlfn.XLOOKUP(K1374,BSFC!$B$2:$O$2,BSFC!$B$2:$O$24,,-1),,-1)</f>
        <v>340</v>
      </c>
      <c r="R1374">
        <f t="shared" si="202"/>
        <v>1.3265420051984127</v>
      </c>
      <c r="S1374">
        <f t="shared" si="204"/>
        <v>2.9092058376105768E-4</v>
      </c>
      <c r="T1374">
        <f t="shared" si="205"/>
        <v>9.8912998478759617E-2</v>
      </c>
      <c r="U1374">
        <f t="shared" si="206"/>
        <v>179.9622916229404</v>
      </c>
    </row>
    <row r="1375" spans="1:21">
      <c r="A1375">
        <f t="shared" si="203"/>
        <v>1374</v>
      </c>
      <c r="B1375">
        <f t="shared" si="200"/>
        <v>13.411199999999999</v>
      </c>
      <c r="C1375">
        <f>Specification!$G$32</f>
        <v>219.92450400000001</v>
      </c>
      <c r="D1375">
        <f>0.5*Specification!$K$4*Track!B1375^2*Specification!$K$3*Specification!$K$2</f>
        <v>93.159842569492653</v>
      </c>
      <c r="E1375">
        <v>0</v>
      </c>
      <c r="F1375">
        <f>Specification!$C$23*9.81*SIN((E1375*PI()/180))</f>
        <v>0</v>
      </c>
      <c r="G1375" s="2">
        <f>IF(J1375=1,VLOOKUP(K1375,RPM!$E$2:$H$62,3,FALSE)-F1375-E1375-D1375,IF(J1375=2,VLOOKUP(K1375,RPM!$H$2:$K$62,3,FALSE)-F1375-E1375-D1375,IF(J1375=3,VLOOKUP(K1375,RPM!$K$2:$N$62,3,FALSE)-F1375-E1375-D1375)))</f>
        <v>529.75118105255456</v>
      </c>
      <c r="H1375" s="2">
        <f>IF(J1375=1,Specification!$I$14,IF(J1375=2,Specification!$I$15,IF(J1375=3,Specification!$I$16)))</f>
        <v>578.8367922628039</v>
      </c>
      <c r="I1375">
        <v>0</v>
      </c>
      <c r="J1375">
        <v>3</v>
      </c>
      <c r="K1375">
        <f>IF(J1375=1,VLOOKUP(B1375,RPM!$F$2:$H$62,3,TRUE),IF(J1375=2,VLOOKUP(B1375,RPM!$I$2:$K$62,3,TRUE),IF(J1375=3,VLOOKUP(B1375,RPM!$L$2:$N$62,3,TRUE))))</f>
        <v>4200</v>
      </c>
      <c r="L1375">
        <f t="shared" si="198"/>
        <v>128.05274158356548</v>
      </c>
      <c r="M1375">
        <f t="shared" si="199"/>
        <v>0</v>
      </c>
      <c r="N1375">
        <f>VLOOKUP(K1375,RPM!$A$2:$D$62,4,FALSE)</f>
        <v>18.835642857142858</v>
      </c>
      <c r="O1375">
        <f>VLOOKUP(K1375,RPM!$A$2:$D$62,3,FALSE)</f>
        <v>11.1</v>
      </c>
      <c r="P1375">
        <f t="shared" si="201"/>
        <v>14.045738878571429</v>
      </c>
      <c r="Q1375" cm="1">
        <f t="array" ref="Q1375">_xlfn.XLOOKUP(O1375,BSFC!$A$2:$A$24,_xlfn.XLOOKUP(K1375,BSFC!$B$2:$O$2,BSFC!$B$2:$O$24,,-1),,-1)</f>
        <v>340</v>
      </c>
      <c r="R1375">
        <f t="shared" si="202"/>
        <v>1.3265420051984127</v>
      </c>
      <c r="S1375">
        <f t="shared" si="204"/>
        <v>2.9092058376105768E-4</v>
      </c>
      <c r="T1375">
        <f t="shared" si="205"/>
        <v>9.8912998478759617E-2</v>
      </c>
      <c r="U1375">
        <f t="shared" si="206"/>
        <v>180.06120462141917</v>
      </c>
    </row>
    <row r="1376" spans="1:21">
      <c r="A1376">
        <f t="shared" si="203"/>
        <v>1375</v>
      </c>
      <c r="B1376">
        <f t="shared" si="200"/>
        <v>13.411199999999999</v>
      </c>
      <c r="C1376">
        <f>Specification!$G$32</f>
        <v>219.92450400000001</v>
      </c>
      <c r="D1376">
        <f>0.5*Specification!$K$4*Track!B1376^2*Specification!$K$3*Specification!$K$2</f>
        <v>93.159842569492653</v>
      </c>
      <c r="E1376">
        <v>0</v>
      </c>
      <c r="F1376">
        <f>Specification!$C$23*9.81*SIN((E1376*PI()/180))</f>
        <v>0</v>
      </c>
      <c r="G1376" s="2">
        <f>IF(J1376=1,VLOOKUP(K1376,RPM!$E$2:$H$62,3,FALSE)-F1376-E1376-D1376,IF(J1376=2,VLOOKUP(K1376,RPM!$H$2:$K$62,3,FALSE)-F1376-E1376-D1376,IF(J1376=3,VLOOKUP(K1376,RPM!$K$2:$N$62,3,FALSE)-F1376-E1376-D1376)))</f>
        <v>529.75118105255456</v>
      </c>
      <c r="H1376" s="2">
        <f>IF(J1376=1,Specification!$I$14,IF(J1376=2,Specification!$I$15,IF(J1376=3,Specification!$I$16)))</f>
        <v>578.8367922628039</v>
      </c>
      <c r="I1376">
        <v>0</v>
      </c>
      <c r="J1376">
        <v>3</v>
      </c>
      <c r="K1376">
        <f>IF(J1376=1,VLOOKUP(B1376,RPM!$F$2:$H$62,3,TRUE),IF(J1376=2,VLOOKUP(B1376,RPM!$I$2:$K$62,3,TRUE),IF(J1376=3,VLOOKUP(B1376,RPM!$L$2:$N$62,3,TRUE))))</f>
        <v>4200</v>
      </c>
      <c r="L1376">
        <f t="shared" si="198"/>
        <v>128.12730612663395</v>
      </c>
      <c r="M1376">
        <f t="shared" si="199"/>
        <v>0</v>
      </c>
      <c r="N1376">
        <f>VLOOKUP(K1376,RPM!$A$2:$D$62,4,FALSE)</f>
        <v>18.835642857142858</v>
      </c>
      <c r="O1376">
        <f>VLOOKUP(K1376,RPM!$A$2:$D$62,3,FALSE)</f>
        <v>11.1</v>
      </c>
      <c r="P1376">
        <f t="shared" si="201"/>
        <v>14.045738878571429</v>
      </c>
      <c r="Q1376" cm="1">
        <f t="array" ref="Q1376">_xlfn.XLOOKUP(O1376,BSFC!$A$2:$A$24,_xlfn.XLOOKUP(K1376,BSFC!$B$2:$O$2,BSFC!$B$2:$O$24,,-1),,-1)</f>
        <v>340</v>
      </c>
      <c r="R1376">
        <f t="shared" si="202"/>
        <v>1.3265420051984127</v>
      </c>
      <c r="S1376">
        <f t="shared" si="204"/>
        <v>2.9092058376105768E-4</v>
      </c>
      <c r="T1376">
        <f t="shared" si="205"/>
        <v>9.8912998478759617E-2</v>
      </c>
      <c r="U1376">
        <f t="shared" si="206"/>
        <v>180.16011761989793</v>
      </c>
    </row>
    <row r="1377" spans="1:21">
      <c r="A1377">
        <f t="shared" si="203"/>
        <v>1376</v>
      </c>
      <c r="B1377">
        <f t="shared" si="200"/>
        <v>13.411199999999999</v>
      </c>
      <c r="C1377">
        <f>Specification!$G$32</f>
        <v>219.92450400000001</v>
      </c>
      <c r="D1377">
        <f>0.5*Specification!$K$4*Track!B1377^2*Specification!$K$3*Specification!$K$2</f>
        <v>93.159842569492653</v>
      </c>
      <c r="E1377">
        <v>0</v>
      </c>
      <c r="F1377">
        <f>Specification!$C$23*9.81*SIN((E1377*PI()/180))</f>
        <v>0</v>
      </c>
      <c r="G1377" s="2">
        <f>IF(J1377=1,VLOOKUP(K1377,RPM!$E$2:$H$62,3,FALSE)-F1377-E1377-D1377,IF(J1377=2,VLOOKUP(K1377,RPM!$H$2:$K$62,3,FALSE)-F1377-E1377-D1377,IF(J1377=3,VLOOKUP(K1377,RPM!$K$2:$N$62,3,FALSE)-F1377-E1377-D1377)))</f>
        <v>529.75118105255456</v>
      </c>
      <c r="H1377" s="2">
        <f>IF(J1377=1,Specification!$I$14,IF(J1377=2,Specification!$I$15,IF(J1377=3,Specification!$I$16)))</f>
        <v>578.8367922628039</v>
      </c>
      <c r="I1377">
        <v>0</v>
      </c>
      <c r="J1377">
        <v>3</v>
      </c>
      <c r="K1377">
        <f>IF(J1377=1,VLOOKUP(B1377,RPM!$F$2:$H$62,3,TRUE),IF(J1377=2,VLOOKUP(B1377,RPM!$I$2:$K$62,3,TRUE),IF(J1377=3,VLOOKUP(B1377,RPM!$L$2:$N$62,3,TRUE))))</f>
        <v>4200</v>
      </c>
      <c r="L1377">
        <f t="shared" si="198"/>
        <v>128.20187066970243</v>
      </c>
      <c r="M1377">
        <f t="shared" si="199"/>
        <v>0</v>
      </c>
      <c r="N1377">
        <f>VLOOKUP(K1377,RPM!$A$2:$D$62,4,FALSE)</f>
        <v>18.835642857142858</v>
      </c>
      <c r="O1377">
        <f>VLOOKUP(K1377,RPM!$A$2:$D$62,3,FALSE)</f>
        <v>11.1</v>
      </c>
      <c r="P1377">
        <f t="shared" si="201"/>
        <v>14.045738878571429</v>
      </c>
      <c r="Q1377" cm="1">
        <f t="array" ref="Q1377">_xlfn.XLOOKUP(O1377,BSFC!$A$2:$A$24,_xlfn.XLOOKUP(K1377,BSFC!$B$2:$O$2,BSFC!$B$2:$O$24,,-1),,-1)</f>
        <v>340</v>
      </c>
      <c r="R1377">
        <f t="shared" si="202"/>
        <v>1.3265420051984127</v>
      </c>
      <c r="S1377">
        <f t="shared" si="204"/>
        <v>2.9092058376105768E-4</v>
      </c>
      <c r="T1377">
        <f t="shared" si="205"/>
        <v>9.8912998478759617E-2</v>
      </c>
      <c r="U1377">
        <f t="shared" si="206"/>
        <v>180.2590306183767</v>
      </c>
    </row>
    <row r="1378" spans="1:21">
      <c r="A1378">
        <f t="shared" si="203"/>
        <v>1377</v>
      </c>
      <c r="B1378">
        <f t="shared" si="200"/>
        <v>13.411199999999999</v>
      </c>
      <c r="C1378">
        <f>Specification!$G$32</f>
        <v>219.92450400000001</v>
      </c>
      <c r="D1378">
        <f>0.5*Specification!$K$4*Track!B1378^2*Specification!$K$3*Specification!$K$2</f>
        <v>93.159842569492653</v>
      </c>
      <c r="E1378">
        <v>0</v>
      </c>
      <c r="F1378">
        <f>Specification!$C$23*9.81*SIN((E1378*PI()/180))</f>
        <v>0</v>
      </c>
      <c r="G1378" s="2">
        <f>IF(J1378=1,VLOOKUP(K1378,RPM!$E$2:$H$62,3,FALSE)-F1378-E1378-D1378,IF(J1378=2,VLOOKUP(K1378,RPM!$H$2:$K$62,3,FALSE)-F1378-E1378-D1378,IF(J1378=3,VLOOKUP(K1378,RPM!$K$2:$N$62,3,FALSE)-F1378-E1378-D1378)))</f>
        <v>529.75118105255456</v>
      </c>
      <c r="H1378" s="2">
        <f>IF(J1378=1,Specification!$I$14,IF(J1378=2,Specification!$I$15,IF(J1378=3,Specification!$I$16)))</f>
        <v>578.8367922628039</v>
      </c>
      <c r="I1378">
        <v>0</v>
      </c>
      <c r="J1378">
        <v>3</v>
      </c>
      <c r="K1378">
        <f>IF(J1378=1,VLOOKUP(B1378,RPM!$F$2:$H$62,3,TRUE),IF(J1378=2,VLOOKUP(B1378,RPM!$I$2:$K$62,3,TRUE),IF(J1378=3,VLOOKUP(B1378,RPM!$L$2:$N$62,3,TRUE))))</f>
        <v>4200</v>
      </c>
      <c r="L1378">
        <f t="shared" si="198"/>
        <v>128.27643521277091</v>
      </c>
      <c r="M1378">
        <f t="shared" si="199"/>
        <v>0</v>
      </c>
      <c r="N1378">
        <f>VLOOKUP(K1378,RPM!$A$2:$D$62,4,FALSE)</f>
        <v>18.835642857142858</v>
      </c>
      <c r="O1378">
        <f>VLOOKUP(K1378,RPM!$A$2:$D$62,3,FALSE)</f>
        <v>11.1</v>
      </c>
      <c r="P1378">
        <f t="shared" si="201"/>
        <v>14.045738878571429</v>
      </c>
      <c r="Q1378" cm="1">
        <f t="array" ref="Q1378">_xlfn.XLOOKUP(O1378,BSFC!$A$2:$A$24,_xlfn.XLOOKUP(K1378,BSFC!$B$2:$O$2,BSFC!$B$2:$O$24,,-1),,-1)</f>
        <v>340</v>
      </c>
      <c r="R1378">
        <f t="shared" si="202"/>
        <v>1.3265420051984127</v>
      </c>
      <c r="S1378">
        <f t="shared" si="204"/>
        <v>2.9092058376105768E-4</v>
      </c>
      <c r="T1378">
        <f t="shared" si="205"/>
        <v>9.8912998478759617E-2</v>
      </c>
      <c r="U1378">
        <f t="shared" si="206"/>
        <v>180.35794361685547</v>
      </c>
    </row>
    <row r="1379" spans="1:21">
      <c r="A1379">
        <f t="shared" si="203"/>
        <v>1378</v>
      </c>
      <c r="B1379">
        <f t="shared" si="200"/>
        <v>13.411199999999999</v>
      </c>
      <c r="C1379">
        <f>Specification!$G$32</f>
        <v>219.92450400000001</v>
      </c>
      <c r="D1379">
        <f>0.5*Specification!$K$4*Track!B1379^2*Specification!$K$3*Specification!$K$2</f>
        <v>93.159842569492653</v>
      </c>
      <c r="E1379">
        <v>0</v>
      </c>
      <c r="F1379">
        <f>Specification!$C$23*9.81*SIN((E1379*PI()/180))</f>
        <v>0</v>
      </c>
      <c r="G1379" s="2">
        <f>IF(J1379=1,VLOOKUP(K1379,RPM!$E$2:$H$62,3,FALSE)-F1379-E1379-D1379,IF(J1379=2,VLOOKUP(K1379,RPM!$H$2:$K$62,3,FALSE)-F1379-E1379-D1379,IF(J1379=3,VLOOKUP(K1379,RPM!$K$2:$N$62,3,FALSE)-F1379-E1379-D1379)))</f>
        <v>529.75118105255456</v>
      </c>
      <c r="H1379" s="2">
        <f>IF(J1379=1,Specification!$I$14,IF(J1379=2,Specification!$I$15,IF(J1379=3,Specification!$I$16)))</f>
        <v>578.8367922628039</v>
      </c>
      <c r="I1379">
        <v>0</v>
      </c>
      <c r="J1379">
        <v>3</v>
      </c>
      <c r="K1379">
        <f>IF(J1379=1,VLOOKUP(B1379,RPM!$F$2:$H$62,3,TRUE),IF(J1379=2,VLOOKUP(B1379,RPM!$I$2:$K$62,3,TRUE),IF(J1379=3,VLOOKUP(B1379,RPM!$L$2:$N$62,3,TRUE))))</f>
        <v>4200</v>
      </c>
      <c r="L1379">
        <f t="shared" si="198"/>
        <v>128.35099975583938</v>
      </c>
      <c r="M1379">
        <f t="shared" si="199"/>
        <v>0</v>
      </c>
      <c r="N1379">
        <f>VLOOKUP(K1379,RPM!$A$2:$D$62,4,FALSE)</f>
        <v>18.835642857142858</v>
      </c>
      <c r="O1379">
        <f>VLOOKUP(K1379,RPM!$A$2:$D$62,3,FALSE)</f>
        <v>11.1</v>
      </c>
      <c r="P1379">
        <f t="shared" si="201"/>
        <v>14.045738878571429</v>
      </c>
      <c r="Q1379" cm="1">
        <f t="array" ref="Q1379">_xlfn.XLOOKUP(O1379,BSFC!$A$2:$A$24,_xlfn.XLOOKUP(K1379,BSFC!$B$2:$O$2,BSFC!$B$2:$O$24,,-1),,-1)</f>
        <v>340</v>
      </c>
      <c r="R1379">
        <f t="shared" si="202"/>
        <v>1.3265420051984127</v>
      </c>
      <c r="S1379">
        <f t="shared" si="204"/>
        <v>2.9092058376105768E-4</v>
      </c>
      <c r="T1379">
        <f t="shared" si="205"/>
        <v>9.8912998478759617E-2</v>
      </c>
      <c r="U1379">
        <f t="shared" si="206"/>
        <v>180.45685661533423</v>
      </c>
    </row>
    <row r="1380" spans="1:21">
      <c r="A1380">
        <f t="shared" si="203"/>
        <v>1379</v>
      </c>
      <c r="B1380">
        <f t="shared" si="200"/>
        <v>13.411199999999999</v>
      </c>
      <c r="C1380">
        <f>Specification!$G$32</f>
        <v>219.92450400000001</v>
      </c>
      <c r="D1380">
        <f>0.5*Specification!$K$4*Track!B1380^2*Specification!$K$3*Specification!$K$2</f>
        <v>93.159842569492653</v>
      </c>
      <c r="E1380">
        <v>0</v>
      </c>
      <c r="F1380">
        <f>Specification!$C$23*9.81*SIN((E1380*PI()/180))</f>
        <v>0</v>
      </c>
      <c r="G1380" s="2">
        <f>IF(J1380=1,VLOOKUP(K1380,RPM!$E$2:$H$62,3,FALSE)-F1380-E1380-D1380,IF(J1380=2,VLOOKUP(K1380,RPM!$H$2:$K$62,3,FALSE)-F1380-E1380-D1380,IF(J1380=3,VLOOKUP(K1380,RPM!$K$2:$N$62,3,FALSE)-F1380-E1380-D1380)))</f>
        <v>529.75118105255456</v>
      </c>
      <c r="H1380" s="2">
        <f>IF(J1380=1,Specification!$I$14,IF(J1380=2,Specification!$I$15,IF(J1380=3,Specification!$I$16)))</f>
        <v>578.8367922628039</v>
      </c>
      <c r="I1380">
        <v>0</v>
      </c>
      <c r="J1380">
        <v>3</v>
      </c>
      <c r="K1380">
        <f>IF(J1380=1,VLOOKUP(B1380,RPM!$F$2:$H$62,3,TRUE),IF(J1380=2,VLOOKUP(B1380,RPM!$I$2:$K$62,3,TRUE),IF(J1380=3,VLOOKUP(B1380,RPM!$L$2:$N$62,3,TRUE))))</f>
        <v>4200</v>
      </c>
      <c r="L1380">
        <f t="shared" si="198"/>
        <v>128.42556429890786</v>
      </c>
      <c r="M1380">
        <f t="shared" si="199"/>
        <v>0</v>
      </c>
      <c r="N1380">
        <f>VLOOKUP(K1380,RPM!$A$2:$D$62,4,FALSE)</f>
        <v>18.835642857142858</v>
      </c>
      <c r="O1380">
        <f>VLOOKUP(K1380,RPM!$A$2:$D$62,3,FALSE)</f>
        <v>11.1</v>
      </c>
      <c r="P1380">
        <f t="shared" si="201"/>
        <v>14.045738878571429</v>
      </c>
      <c r="Q1380" cm="1">
        <f t="array" ref="Q1380">_xlfn.XLOOKUP(O1380,BSFC!$A$2:$A$24,_xlfn.XLOOKUP(K1380,BSFC!$B$2:$O$2,BSFC!$B$2:$O$24,,-1),,-1)</f>
        <v>340</v>
      </c>
      <c r="R1380">
        <f t="shared" si="202"/>
        <v>1.3265420051984127</v>
      </c>
      <c r="S1380">
        <f t="shared" si="204"/>
        <v>2.9092058376105768E-4</v>
      </c>
      <c r="T1380">
        <f t="shared" si="205"/>
        <v>9.8912998478759617E-2</v>
      </c>
      <c r="U1380">
        <f t="shared" si="206"/>
        <v>180.555769613813</v>
      </c>
    </row>
    <row r="1381" spans="1:21">
      <c r="A1381">
        <f t="shared" si="203"/>
        <v>1380</v>
      </c>
      <c r="B1381">
        <f t="shared" si="200"/>
        <v>13.411199999999999</v>
      </c>
      <c r="C1381">
        <f>Specification!$G$32</f>
        <v>219.92450400000001</v>
      </c>
      <c r="D1381">
        <f>0.5*Specification!$K$4*Track!B1381^2*Specification!$K$3*Specification!$K$2</f>
        <v>93.159842569492653</v>
      </c>
      <c r="E1381">
        <v>0</v>
      </c>
      <c r="F1381">
        <f>Specification!$C$23*9.81*SIN((E1381*PI()/180))</f>
        <v>0</v>
      </c>
      <c r="G1381" s="2">
        <f>IF(J1381=1,VLOOKUP(K1381,RPM!$E$2:$H$62,3,FALSE)-F1381-E1381-D1381,IF(J1381=2,VLOOKUP(K1381,RPM!$H$2:$K$62,3,FALSE)-F1381-E1381-D1381,IF(J1381=3,VLOOKUP(K1381,RPM!$K$2:$N$62,3,FALSE)-F1381-E1381-D1381)))</f>
        <v>529.75118105255456</v>
      </c>
      <c r="H1381" s="2">
        <f>IF(J1381=1,Specification!$I$14,IF(J1381=2,Specification!$I$15,IF(J1381=3,Specification!$I$16)))</f>
        <v>578.8367922628039</v>
      </c>
      <c r="I1381">
        <v>0</v>
      </c>
      <c r="J1381">
        <v>3</v>
      </c>
      <c r="K1381">
        <f>IF(J1381=1,VLOOKUP(B1381,RPM!$F$2:$H$62,3,TRUE),IF(J1381=2,VLOOKUP(B1381,RPM!$I$2:$K$62,3,TRUE),IF(J1381=3,VLOOKUP(B1381,RPM!$L$2:$N$62,3,TRUE))))</f>
        <v>4200</v>
      </c>
      <c r="L1381">
        <f t="shared" si="198"/>
        <v>128.50012884197633</v>
      </c>
      <c r="M1381">
        <f t="shared" si="199"/>
        <v>0</v>
      </c>
      <c r="N1381">
        <f>VLOOKUP(K1381,RPM!$A$2:$D$62,4,FALSE)</f>
        <v>18.835642857142858</v>
      </c>
      <c r="O1381">
        <f>VLOOKUP(K1381,RPM!$A$2:$D$62,3,FALSE)</f>
        <v>11.1</v>
      </c>
      <c r="P1381">
        <f t="shared" si="201"/>
        <v>14.045738878571429</v>
      </c>
      <c r="Q1381" cm="1">
        <f t="array" ref="Q1381">_xlfn.XLOOKUP(O1381,BSFC!$A$2:$A$24,_xlfn.XLOOKUP(K1381,BSFC!$B$2:$O$2,BSFC!$B$2:$O$24,,-1),,-1)</f>
        <v>340</v>
      </c>
      <c r="R1381">
        <f t="shared" si="202"/>
        <v>1.3265420051984127</v>
      </c>
      <c r="S1381">
        <f t="shared" si="204"/>
        <v>2.9092058376105768E-4</v>
      </c>
      <c r="T1381">
        <f t="shared" si="205"/>
        <v>9.8912998478759617E-2</v>
      </c>
      <c r="U1381">
        <f t="shared" si="206"/>
        <v>180.65468261229177</v>
      </c>
    </row>
    <row r="1382" spans="1:21">
      <c r="A1382">
        <f t="shared" si="203"/>
        <v>1381</v>
      </c>
      <c r="B1382">
        <f t="shared" si="200"/>
        <v>13.411199999999999</v>
      </c>
      <c r="C1382">
        <f>Specification!$G$32</f>
        <v>219.92450400000001</v>
      </c>
      <c r="D1382">
        <f>0.5*Specification!$K$4*Track!B1382^2*Specification!$K$3*Specification!$K$2</f>
        <v>93.159842569492653</v>
      </c>
      <c r="E1382">
        <v>0</v>
      </c>
      <c r="F1382">
        <f>Specification!$C$23*9.81*SIN((E1382*PI()/180))</f>
        <v>0</v>
      </c>
      <c r="G1382" s="2">
        <f>IF(J1382=1,VLOOKUP(K1382,RPM!$E$2:$H$62,3,FALSE)-F1382-E1382-D1382,IF(J1382=2,VLOOKUP(K1382,RPM!$H$2:$K$62,3,FALSE)-F1382-E1382-D1382,IF(J1382=3,VLOOKUP(K1382,RPM!$K$2:$N$62,3,FALSE)-F1382-E1382-D1382)))</f>
        <v>529.75118105255456</v>
      </c>
      <c r="H1382" s="2">
        <f>IF(J1382=1,Specification!$I$14,IF(J1382=2,Specification!$I$15,IF(J1382=3,Specification!$I$16)))</f>
        <v>578.8367922628039</v>
      </c>
      <c r="I1382">
        <v>0</v>
      </c>
      <c r="J1382">
        <v>3</v>
      </c>
      <c r="K1382">
        <f>IF(J1382=1,VLOOKUP(B1382,RPM!$F$2:$H$62,3,TRUE),IF(J1382=2,VLOOKUP(B1382,RPM!$I$2:$K$62,3,TRUE),IF(J1382=3,VLOOKUP(B1382,RPM!$L$2:$N$62,3,TRUE))))</f>
        <v>4200</v>
      </c>
      <c r="L1382">
        <f t="shared" si="198"/>
        <v>128.57469338504481</v>
      </c>
      <c r="M1382">
        <f t="shared" si="199"/>
        <v>0</v>
      </c>
      <c r="N1382">
        <f>VLOOKUP(K1382,RPM!$A$2:$D$62,4,FALSE)</f>
        <v>18.835642857142858</v>
      </c>
      <c r="O1382">
        <f>VLOOKUP(K1382,RPM!$A$2:$D$62,3,FALSE)</f>
        <v>11.1</v>
      </c>
      <c r="P1382">
        <f t="shared" si="201"/>
        <v>14.045738878571429</v>
      </c>
      <c r="Q1382" cm="1">
        <f t="array" ref="Q1382">_xlfn.XLOOKUP(O1382,BSFC!$A$2:$A$24,_xlfn.XLOOKUP(K1382,BSFC!$B$2:$O$2,BSFC!$B$2:$O$24,,-1),,-1)</f>
        <v>340</v>
      </c>
      <c r="R1382">
        <f t="shared" si="202"/>
        <v>1.3265420051984127</v>
      </c>
      <c r="S1382">
        <f t="shared" si="204"/>
        <v>2.9092058376105768E-4</v>
      </c>
      <c r="T1382">
        <f t="shared" si="205"/>
        <v>9.8912998478759617E-2</v>
      </c>
      <c r="U1382">
        <f t="shared" si="206"/>
        <v>180.75359561077053</v>
      </c>
    </row>
    <row r="1383" spans="1:21">
      <c r="A1383">
        <f t="shared" si="203"/>
        <v>1382</v>
      </c>
      <c r="B1383">
        <f t="shared" si="200"/>
        <v>13.411199999999999</v>
      </c>
      <c r="C1383">
        <f>Specification!$G$32</f>
        <v>219.92450400000001</v>
      </c>
      <c r="D1383">
        <f>0.5*Specification!$K$4*Track!B1383^2*Specification!$K$3*Specification!$K$2</f>
        <v>93.159842569492653</v>
      </c>
      <c r="E1383">
        <v>0</v>
      </c>
      <c r="F1383">
        <f>Specification!$C$23*9.81*SIN((E1383*PI()/180))</f>
        <v>0</v>
      </c>
      <c r="G1383" s="2">
        <f>IF(J1383=1,VLOOKUP(K1383,RPM!$E$2:$H$62,3,FALSE)-F1383-E1383-D1383,IF(J1383=2,VLOOKUP(K1383,RPM!$H$2:$K$62,3,FALSE)-F1383-E1383-D1383,IF(J1383=3,VLOOKUP(K1383,RPM!$K$2:$N$62,3,FALSE)-F1383-E1383-D1383)))</f>
        <v>529.75118105255456</v>
      </c>
      <c r="H1383" s="2">
        <f>IF(J1383=1,Specification!$I$14,IF(J1383=2,Specification!$I$15,IF(J1383=3,Specification!$I$16)))</f>
        <v>578.8367922628039</v>
      </c>
      <c r="I1383">
        <v>0</v>
      </c>
      <c r="J1383">
        <v>3</v>
      </c>
      <c r="K1383">
        <f>IF(J1383=1,VLOOKUP(B1383,RPM!$F$2:$H$62,3,TRUE),IF(J1383=2,VLOOKUP(B1383,RPM!$I$2:$K$62,3,TRUE),IF(J1383=3,VLOOKUP(B1383,RPM!$L$2:$N$62,3,TRUE))))</f>
        <v>4200</v>
      </c>
      <c r="L1383">
        <f t="shared" si="198"/>
        <v>128.64925792811329</v>
      </c>
      <c r="M1383">
        <f t="shared" si="199"/>
        <v>0</v>
      </c>
      <c r="N1383">
        <f>VLOOKUP(K1383,RPM!$A$2:$D$62,4,FALSE)</f>
        <v>18.835642857142858</v>
      </c>
      <c r="O1383">
        <f>VLOOKUP(K1383,RPM!$A$2:$D$62,3,FALSE)</f>
        <v>11.1</v>
      </c>
      <c r="P1383">
        <f t="shared" si="201"/>
        <v>14.045738878571429</v>
      </c>
      <c r="Q1383" cm="1">
        <f t="array" ref="Q1383">_xlfn.XLOOKUP(O1383,BSFC!$A$2:$A$24,_xlfn.XLOOKUP(K1383,BSFC!$B$2:$O$2,BSFC!$B$2:$O$24,,-1),,-1)</f>
        <v>340</v>
      </c>
      <c r="R1383">
        <f t="shared" si="202"/>
        <v>1.3265420051984127</v>
      </c>
      <c r="S1383">
        <f t="shared" si="204"/>
        <v>2.9092058376105768E-4</v>
      </c>
      <c r="T1383">
        <f t="shared" si="205"/>
        <v>9.8912998478759617E-2</v>
      </c>
      <c r="U1383">
        <f t="shared" si="206"/>
        <v>180.8525086092493</v>
      </c>
    </row>
    <row r="1384" spans="1:21">
      <c r="A1384">
        <f t="shared" si="203"/>
        <v>1383</v>
      </c>
      <c r="B1384">
        <f t="shared" si="200"/>
        <v>13.411199999999999</v>
      </c>
      <c r="C1384">
        <f>Specification!$G$32</f>
        <v>219.92450400000001</v>
      </c>
      <c r="D1384">
        <f>0.5*Specification!$K$4*Track!B1384^2*Specification!$K$3*Specification!$K$2</f>
        <v>93.159842569492653</v>
      </c>
      <c r="E1384">
        <v>0</v>
      </c>
      <c r="F1384">
        <f>Specification!$C$23*9.81*SIN((E1384*PI()/180))</f>
        <v>0</v>
      </c>
      <c r="G1384" s="2">
        <f>IF(J1384=1,VLOOKUP(K1384,RPM!$E$2:$H$62,3,FALSE)-F1384-E1384-D1384,IF(J1384=2,VLOOKUP(K1384,RPM!$H$2:$K$62,3,FALSE)-F1384-E1384-D1384,IF(J1384=3,VLOOKUP(K1384,RPM!$K$2:$N$62,3,FALSE)-F1384-E1384-D1384)))</f>
        <v>529.75118105255456</v>
      </c>
      <c r="H1384" s="2">
        <f>IF(J1384=1,Specification!$I$14,IF(J1384=2,Specification!$I$15,IF(J1384=3,Specification!$I$16)))</f>
        <v>578.8367922628039</v>
      </c>
      <c r="I1384">
        <v>0</v>
      </c>
      <c r="J1384">
        <v>3</v>
      </c>
      <c r="K1384">
        <f>IF(J1384=1,VLOOKUP(B1384,RPM!$F$2:$H$62,3,TRUE),IF(J1384=2,VLOOKUP(B1384,RPM!$I$2:$K$62,3,TRUE),IF(J1384=3,VLOOKUP(B1384,RPM!$L$2:$N$62,3,TRUE))))</f>
        <v>4200</v>
      </c>
      <c r="L1384">
        <f t="shared" si="198"/>
        <v>128.72382247118176</v>
      </c>
      <c r="M1384">
        <f t="shared" si="199"/>
        <v>0</v>
      </c>
      <c r="N1384">
        <f>VLOOKUP(K1384,RPM!$A$2:$D$62,4,FALSE)</f>
        <v>18.835642857142858</v>
      </c>
      <c r="O1384">
        <f>VLOOKUP(K1384,RPM!$A$2:$D$62,3,FALSE)</f>
        <v>11.1</v>
      </c>
      <c r="P1384">
        <f t="shared" si="201"/>
        <v>14.045738878571429</v>
      </c>
      <c r="Q1384" cm="1">
        <f t="array" ref="Q1384">_xlfn.XLOOKUP(O1384,BSFC!$A$2:$A$24,_xlfn.XLOOKUP(K1384,BSFC!$B$2:$O$2,BSFC!$B$2:$O$24,,-1),,-1)</f>
        <v>340</v>
      </c>
      <c r="R1384">
        <f t="shared" si="202"/>
        <v>1.3265420051984127</v>
      </c>
      <c r="S1384">
        <f t="shared" si="204"/>
        <v>2.9092058376105768E-4</v>
      </c>
      <c r="T1384">
        <f t="shared" si="205"/>
        <v>9.8912998478759617E-2</v>
      </c>
      <c r="U1384">
        <f t="shared" si="206"/>
        <v>180.95142160772807</v>
      </c>
    </row>
    <row r="1385" spans="1:21">
      <c r="A1385">
        <f t="shared" si="203"/>
        <v>1384</v>
      </c>
      <c r="B1385">
        <f t="shared" si="200"/>
        <v>13.411199999999999</v>
      </c>
      <c r="C1385">
        <f>Specification!$G$32</f>
        <v>219.92450400000001</v>
      </c>
      <c r="D1385">
        <f>0.5*Specification!$K$4*Track!B1385^2*Specification!$K$3*Specification!$K$2</f>
        <v>93.159842569492653</v>
      </c>
      <c r="E1385">
        <v>0</v>
      </c>
      <c r="F1385">
        <f>Specification!$C$23*9.81*SIN((E1385*PI()/180))</f>
        <v>0</v>
      </c>
      <c r="G1385" s="2">
        <f>IF(J1385=1,VLOOKUP(K1385,RPM!$E$2:$H$62,3,FALSE)-F1385-E1385-D1385,IF(J1385=2,VLOOKUP(K1385,RPM!$H$2:$K$62,3,FALSE)-F1385-E1385-D1385,IF(J1385=3,VLOOKUP(K1385,RPM!$K$2:$N$62,3,FALSE)-F1385-E1385-D1385)))</f>
        <v>529.75118105255456</v>
      </c>
      <c r="H1385" s="2">
        <f>IF(J1385=1,Specification!$I$14,IF(J1385=2,Specification!$I$15,IF(J1385=3,Specification!$I$16)))</f>
        <v>578.8367922628039</v>
      </c>
      <c r="I1385">
        <v>0</v>
      </c>
      <c r="J1385">
        <v>3</v>
      </c>
      <c r="K1385">
        <f>IF(J1385=1,VLOOKUP(B1385,RPM!$F$2:$H$62,3,TRUE),IF(J1385=2,VLOOKUP(B1385,RPM!$I$2:$K$62,3,TRUE),IF(J1385=3,VLOOKUP(B1385,RPM!$L$2:$N$62,3,TRUE))))</f>
        <v>4200</v>
      </c>
      <c r="L1385">
        <f t="shared" si="198"/>
        <v>128.79838701425024</v>
      </c>
      <c r="M1385">
        <f t="shared" si="199"/>
        <v>0</v>
      </c>
      <c r="N1385">
        <f>VLOOKUP(K1385,RPM!$A$2:$D$62,4,FALSE)</f>
        <v>18.835642857142858</v>
      </c>
      <c r="O1385">
        <f>VLOOKUP(K1385,RPM!$A$2:$D$62,3,FALSE)</f>
        <v>11.1</v>
      </c>
      <c r="P1385">
        <f t="shared" si="201"/>
        <v>14.045738878571429</v>
      </c>
      <c r="Q1385" cm="1">
        <f t="array" ref="Q1385">_xlfn.XLOOKUP(O1385,BSFC!$A$2:$A$24,_xlfn.XLOOKUP(K1385,BSFC!$B$2:$O$2,BSFC!$B$2:$O$24,,-1),,-1)</f>
        <v>340</v>
      </c>
      <c r="R1385">
        <f t="shared" si="202"/>
        <v>1.3265420051984127</v>
      </c>
      <c r="S1385">
        <f t="shared" si="204"/>
        <v>2.9092058376105768E-4</v>
      </c>
      <c r="T1385">
        <f t="shared" si="205"/>
        <v>9.8912998478759617E-2</v>
      </c>
      <c r="U1385">
        <f t="shared" si="206"/>
        <v>181.05033460620683</v>
      </c>
    </row>
    <row r="1386" spans="1:21">
      <c r="A1386">
        <f t="shared" si="203"/>
        <v>1385</v>
      </c>
      <c r="B1386">
        <f t="shared" si="200"/>
        <v>13.411199999999999</v>
      </c>
      <c r="C1386">
        <f>Specification!$G$32</f>
        <v>219.92450400000001</v>
      </c>
      <c r="D1386">
        <f>0.5*Specification!$K$4*Track!B1386^2*Specification!$K$3*Specification!$K$2</f>
        <v>93.159842569492653</v>
      </c>
      <c r="E1386">
        <v>0</v>
      </c>
      <c r="F1386">
        <f>Specification!$C$23*9.81*SIN((E1386*PI()/180))</f>
        <v>0</v>
      </c>
      <c r="G1386" s="2">
        <f>IF(J1386=1,VLOOKUP(K1386,RPM!$E$2:$H$62,3,FALSE)-F1386-E1386-D1386,IF(J1386=2,VLOOKUP(K1386,RPM!$H$2:$K$62,3,FALSE)-F1386-E1386-D1386,IF(J1386=3,VLOOKUP(K1386,RPM!$K$2:$N$62,3,FALSE)-F1386-E1386-D1386)))</f>
        <v>529.75118105255456</v>
      </c>
      <c r="H1386" s="2">
        <f>IF(J1386=1,Specification!$I$14,IF(J1386=2,Specification!$I$15,IF(J1386=3,Specification!$I$16)))</f>
        <v>578.8367922628039</v>
      </c>
      <c r="I1386">
        <v>0</v>
      </c>
      <c r="J1386">
        <v>3</v>
      </c>
      <c r="K1386">
        <f>IF(J1386=1,VLOOKUP(B1386,RPM!$F$2:$H$62,3,TRUE),IF(J1386=2,VLOOKUP(B1386,RPM!$I$2:$K$62,3,TRUE),IF(J1386=3,VLOOKUP(B1386,RPM!$L$2:$N$62,3,TRUE))))</f>
        <v>4200</v>
      </c>
      <c r="L1386">
        <f t="shared" si="198"/>
        <v>128.87295155731871</v>
      </c>
      <c r="M1386">
        <f t="shared" si="199"/>
        <v>0</v>
      </c>
      <c r="N1386">
        <f>VLOOKUP(K1386,RPM!$A$2:$D$62,4,FALSE)</f>
        <v>18.835642857142858</v>
      </c>
      <c r="O1386">
        <f>VLOOKUP(K1386,RPM!$A$2:$D$62,3,FALSE)</f>
        <v>11.1</v>
      </c>
      <c r="P1386">
        <f t="shared" si="201"/>
        <v>14.045738878571429</v>
      </c>
      <c r="Q1386" cm="1">
        <f t="array" ref="Q1386">_xlfn.XLOOKUP(O1386,BSFC!$A$2:$A$24,_xlfn.XLOOKUP(K1386,BSFC!$B$2:$O$2,BSFC!$B$2:$O$24,,-1),,-1)</f>
        <v>340</v>
      </c>
      <c r="R1386">
        <f t="shared" si="202"/>
        <v>1.3265420051984127</v>
      </c>
      <c r="S1386">
        <f t="shared" si="204"/>
        <v>2.9092058376105768E-4</v>
      </c>
      <c r="T1386">
        <f t="shared" si="205"/>
        <v>9.8912998478759617E-2</v>
      </c>
      <c r="U1386">
        <f t="shared" si="206"/>
        <v>181.1492476046856</v>
      </c>
    </row>
    <row r="1387" spans="1:21">
      <c r="A1387">
        <f t="shared" si="203"/>
        <v>1386</v>
      </c>
      <c r="B1387">
        <f t="shared" si="200"/>
        <v>13.411199999999999</v>
      </c>
      <c r="C1387">
        <f>Specification!$G$32</f>
        <v>219.92450400000001</v>
      </c>
      <c r="D1387">
        <f>0.5*Specification!$K$4*Track!B1387^2*Specification!$K$3*Specification!$K$2</f>
        <v>93.159842569492653</v>
      </c>
      <c r="E1387">
        <v>0</v>
      </c>
      <c r="F1387">
        <f>Specification!$C$23*9.81*SIN((E1387*PI()/180))</f>
        <v>0</v>
      </c>
      <c r="G1387" s="2">
        <f>IF(J1387=1,VLOOKUP(K1387,RPM!$E$2:$H$62,3,FALSE)-F1387-E1387-D1387,IF(J1387=2,VLOOKUP(K1387,RPM!$H$2:$K$62,3,FALSE)-F1387-E1387-D1387,IF(J1387=3,VLOOKUP(K1387,RPM!$K$2:$N$62,3,FALSE)-F1387-E1387-D1387)))</f>
        <v>529.75118105255456</v>
      </c>
      <c r="H1387" s="2">
        <f>IF(J1387=1,Specification!$I$14,IF(J1387=2,Specification!$I$15,IF(J1387=3,Specification!$I$16)))</f>
        <v>578.8367922628039</v>
      </c>
      <c r="I1387">
        <v>0</v>
      </c>
      <c r="J1387">
        <v>3</v>
      </c>
      <c r="K1387">
        <f>IF(J1387=1,VLOOKUP(B1387,RPM!$F$2:$H$62,3,TRUE),IF(J1387=2,VLOOKUP(B1387,RPM!$I$2:$K$62,3,TRUE),IF(J1387=3,VLOOKUP(B1387,RPM!$L$2:$N$62,3,TRUE))))</f>
        <v>4200</v>
      </c>
      <c r="L1387">
        <f t="shared" si="198"/>
        <v>128.94751610038719</v>
      </c>
      <c r="M1387">
        <f t="shared" si="199"/>
        <v>0</v>
      </c>
      <c r="N1387">
        <f>VLOOKUP(K1387,RPM!$A$2:$D$62,4,FALSE)</f>
        <v>18.835642857142858</v>
      </c>
      <c r="O1387">
        <f>VLOOKUP(K1387,RPM!$A$2:$D$62,3,FALSE)</f>
        <v>11.1</v>
      </c>
      <c r="P1387">
        <f t="shared" si="201"/>
        <v>14.045738878571429</v>
      </c>
      <c r="Q1387" cm="1">
        <f t="array" ref="Q1387">_xlfn.XLOOKUP(O1387,BSFC!$A$2:$A$24,_xlfn.XLOOKUP(K1387,BSFC!$B$2:$O$2,BSFC!$B$2:$O$24,,-1),,-1)</f>
        <v>340</v>
      </c>
      <c r="R1387">
        <f t="shared" si="202"/>
        <v>1.3265420051984127</v>
      </c>
      <c r="S1387">
        <f t="shared" si="204"/>
        <v>2.9092058376105768E-4</v>
      </c>
      <c r="T1387">
        <f t="shared" si="205"/>
        <v>9.8912998478759617E-2</v>
      </c>
      <c r="U1387">
        <f t="shared" si="206"/>
        <v>181.24816060316437</v>
      </c>
    </row>
    <row r="1388" spans="1:21">
      <c r="A1388">
        <f t="shared" si="203"/>
        <v>1387</v>
      </c>
      <c r="B1388">
        <f t="shared" si="200"/>
        <v>13.411199999999999</v>
      </c>
      <c r="C1388">
        <f>Specification!$G$32</f>
        <v>219.92450400000001</v>
      </c>
      <c r="D1388">
        <f>0.5*Specification!$K$4*Track!B1388^2*Specification!$K$3*Specification!$K$2</f>
        <v>93.159842569492653</v>
      </c>
      <c r="E1388">
        <v>0</v>
      </c>
      <c r="F1388">
        <f>Specification!$C$23*9.81*SIN((E1388*PI()/180))</f>
        <v>0</v>
      </c>
      <c r="G1388" s="2">
        <f>IF(J1388=1,VLOOKUP(K1388,RPM!$E$2:$H$62,3,FALSE)-F1388-E1388-D1388,IF(J1388=2,VLOOKUP(K1388,RPM!$H$2:$K$62,3,FALSE)-F1388-E1388-D1388,IF(J1388=3,VLOOKUP(K1388,RPM!$K$2:$N$62,3,FALSE)-F1388-E1388-D1388)))</f>
        <v>529.75118105255456</v>
      </c>
      <c r="H1388" s="2">
        <f>IF(J1388=1,Specification!$I$14,IF(J1388=2,Specification!$I$15,IF(J1388=3,Specification!$I$16)))</f>
        <v>578.8367922628039</v>
      </c>
      <c r="I1388">
        <v>0</v>
      </c>
      <c r="J1388">
        <v>3</v>
      </c>
      <c r="K1388">
        <f>IF(J1388=1,VLOOKUP(B1388,RPM!$F$2:$H$62,3,TRUE),IF(J1388=2,VLOOKUP(B1388,RPM!$I$2:$K$62,3,TRUE),IF(J1388=3,VLOOKUP(B1388,RPM!$L$2:$N$62,3,TRUE))))</f>
        <v>4200</v>
      </c>
      <c r="L1388">
        <f t="shared" si="198"/>
        <v>129.02208064345567</v>
      </c>
      <c r="M1388">
        <f t="shared" si="199"/>
        <v>0</v>
      </c>
      <c r="N1388">
        <f>VLOOKUP(K1388,RPM!$A$2:$D$62,4,FALSE)</f>
        <v>18.835642857142858</v>
      </c>
      <c r="O1388">
        <f>VLOOKUP(K1388,RPM!$A$2:$D$62,3,FALSE)</f>
        <v>11.1</v>
      </c>
      <c r="P1388">
        <f t="shared" si="201"/>
        <v>14.045738878571429</v>
      </c>
      <c r="Q1388" cm="1">
        <f t="array" ref="Q1388">_xlfn.XLOOKUP(O1388,BSFC!$A$2:$A$24,_xlfn.XLOOKUP(K1388,BSFC!$B$2:$O$2,BSFC!$B$2:$O$24,,-1),,-1)</f>
        <v>340</v>
      </c>
      <c r="R1388">
        <f t="shared" si="202"/>
        <v>1.3265420051984127</v>
      </c>
      <c r="S1388">
        <f t="shared" si="204"/>
        <v>2.9092058376105768E-4</v>
      </c>
      <c r="T1388">
        <f t="shared" si="205"/>
        <v>9.8912998478759617E-2</v>
      </c>
      <c r="U1388">
        <f t="shared" si="206"/>
        <v>181.34707360164313</v>
      </c>
    </row>
    <row r="1389" spans="1:21">
      <c r="A1389">
        <f t="shared" si="203"/>
        <v>1388</v>
      </c>
      <c r="B1389">
        <f t="shared" si="200"/>
        <v>13.411199999999999</v>
      </c>
      <c r="C1389">
        <f>Specification!$G$32</f>
        <v>219.92450400000001</v>
      </c>
      <c r="D1389">
        <f>0.5*Specification!$K$4*Track!B1389^2*Specification!$K$3*Specification!$K$2</f>
        <v>93.159842569492653</v>
      </c>
      <c r="E1389">
        <v>0</v>
      </c>
      <c r="F1389">
        <f>Specification!$C$23*9.81*SIN((E1389*PI()/180))</f>
        <v>0</v>
      </c>
      <c r="G1389" s="2">
        <f>IF(J1389=1,VLOOKUP(K1389,RPM!$E$2:$H$62,3,FALSE)-F1389-E1389-D1389,IF(J1389=2,VLOOKUP(K1389,RPM!$H$2:$K$62,3,FALSE)-F1389-E1389-D1389,IF(J1389=3,VLOOKUP(K1389,RPM!$K$2:$N$62,3,FALSE)-F1389-E1389-D1389)))</f>
        <v>529.75118105255456</v>
      </c>
      <c r="H1389" s="2">
        <f>IF(J1389=1,Specification!$I$14,IF(J1389=2,Specification!$I$15,IF(J1389=3,Specification!$I$16)))</f>
        <v>578.8367922628039</v>
      </c>
      <c r="I1389">
        <v>0</v>
      </c>
      <c r="J1389">
        <v>3</v>
      </c>
      <c r="K1389">
        <f>IF(J1389=1,VLOOKUP(B1389,RPM!$F$2:$H$62,3,TRUE),IF(J1389=2,VLOOKUP(B1389,RPM!$I$2:$K$62,3,TRUE),IF(J1389=3,VLOOKUP(B1389,RPM!$L$2:$N$62,3,TRUE))))</f>
        <v>4200</v>
      </c>
      <c r="L1389">
        <f t="shared" si="198"/>
        <v>129.09664518652414</v>
      </c>
      <c r="M1389">
        <f t="shared" si="199"/>
        <v>0</v>
      </c>
      <c r="N1389">
        <f>VLOOKUP(K1389,RPM!$A$2:$D$62,4,FALSE)</f>
        <v>18.835642857142858</v>
      </c>
      <c r="O1389">
        <f>VLOOKUP(K1389,RPM!$A$2:$D$62,3,FALSE)</f>
        <v>11.1</v>
      </c>
      <c r="P1389">
        <f t="shared" si="201"/>
        <v>14.045738878571429</v>
      </c>
      <c r="Q1389" cm="1">
        <f t="array" ref="Q1389">_xlfn.XLOOKUP(O1389,BSFC!$A$2:$A$24,_xlfn.XLOOKUP(K1389,BSFC!$B$2:$O$2,BSFC!$B$2:$O$24,,-1),,-1)</f>
        <v>340</v>
      </c>
      <c r="R1389">
        <f t="shared" si="202"/>
        <v>1.3265420051984127</v>
      </c>
      <c r="S1389">
        <f t="shared" si="204"/>
        <v>2.9092058376105768E-4</v>
      </c>
      <c r="T1389">
        <f t="shared" si="205"/>
        <v>9.8912998478759617E-2</v>
      </c>
      <c r="U1389">
        <f t="shared" si="206"/>
        <v>181.4459866001219</v>
      </c>
    </row>
    <row r="1390" spans="1:21">
      <c r="A1390">
        <f t="shared" si="203"/>
        <v>1389</v>
      </c>
      <c r="B1390">
        <f t="shared" si="200"/>
        <v>13.411199999999999</v>
      </c>
      <c r="C1390">
        <f>Specification!$G$32</f>
        <v>219.92450400000001</v>
      </c>
      <c r="D1390">
        <f>0.5*Specification!$K$4*Track!B1390^2*Specification!$K$3*Specification!$K$2</f>
        <v>93.159842569492653</v>
      </c>
      <c r="E1390">
        <v>0</v>
      </c>
      <c r="F1390">
        <f>Specification!$C$23*9.81*SIN((E1390*PI()/180))</f>
        <v>0</v>
      </c>
      <c r="G1390" s="2">
        <f>IF(J1390=1,VLOOKUP(K1390,RPM!$E$2:$H$62,3,FALSE)-F1390-E1390-D1390,IF(J1390=2,VLOOKUP(K1390,RPM!$H$2:$K$62,3,FALSE)-F1390-E1390-D1390,IF(J1390=3,VLOOKUP(K1390,RPM!$K$2:$N$62,3,FALSE)-F1390-E1390-D1390)))</f>
        <v>529.75118105255456</v>
      </c>
      <c r="H1390" s="2">
        <f>IF(J1390=1,Specification!$I$14,IF(J1390=2,Specification!$I$15,IF(J1390=3,Specification!$I$16)))</f>
        <v>578.8367922628039</v>
      </c>
      <c r="I1390">
        <v>0</v>
      </c>
      <c r="J1390">
        <v>3</v>
      </c>
      <c r="K1390">
        <f>IF(J1390=1,VLOOKUP(B1390,RPM!$F$2:$H$62,3,TRUE),IF(J1390=2,VLOOKUP(B1390,RPM!$I$2:$K$62,3,TRUE),IF(J1390=3,VLOOKUP(B1390,RPM!$L$2:$N$62,3,TRUE))))</f>
        <v>4200</v>
      </c>
      <c r="L1390">
        <f t="shared" ref="L1390:L1453" si="207">IF(I1390=0,ABS(1/B1390)+L1389,ABS((B1391-B1390)/I1390)+L1389)</f>
        <v>129.17120972959262</v>
      </c>
      <c r="M1390">
        <f t="shared" ref="M1390:M1453" si="208">TAN(E1390*PI()/180)+M1389</f>
        <v>0</v>
      </c>
      <c r="N1390">
        <f>VLOOKUP(K1390,RPM!$A$2:$D$62,4,FALSE)</f>
        <v>18.835642857142858</v>
      </c>
      <c r="O1390">
        <f>VLOOKUP(K1390,RPM!$A$2:$D$62,3,FALSE)</f>
        <v>11.1</v>
      </c>
      <c r="P1390">
        <f t="shared" si="201"/>
        <v>14.045738878571429</v>
      </c>
      <c r="Q1390" cm="1">
        <f t="array" ref="Q1390">_xlfn.XLOOKUP(O1390,BSFC!$A$2:$A$24,_xlfn.XLOOKUP(K1390,BSFC!$B$2:$O$2,BSFC!$B$2:$O$24,,-1),,-1)</f>
        <v>340</v>
      </c>
      <c r="R1390">
        <f t="shared" si="202"/>
        <v>1.3265420051984127</v>
      </c>
      <c r="S1390">
        <f t="shared" si="204"/>
        <v>2.9092058376105768E-4</v>
      </c>
      <c r="T1390">
        <f t="shared" si="205"/>
        <v>9.8912998478759617E-2</v>
      </c>
      <c r="U1390">
        <f t="shared" si="206"/>
        <v>181.54489959860067</v>
      </c>
    </row>
    <row r="1391" spans="1:21">
      <c r="A1391">
        <f t="shared" si="203"/>
        <v>1390</v>
      </c>
      <c r="B1391">
        <f t="shared" si="200"/>
        <v>13.411199999999999</v>
      </c>
      <c r="C1391">
        <f>Specification!$G$32</f>
        <v>219.92450400000001</v>
      </c>
      <c r="D1391">
        <f>0.5*Specification!$K$4*Track!B1391^2*Specification!$K$3*Specification!$K$2</f>
        <v>93.159842569492653</v>
      </c>
      <c r="E1391">
        <v>0</v>
      </c>
      <c r="F1391">
        <f>Specification!$C$23*9.81*SIN((E1391*PI()/180))</f>
        <v>0</v>
      </c>
      <c r="G1391" s="2">
        <f>IF(J1391=1,VLOOKUP(K1391,RPM!$E$2:$H$62,3,FALSE)-F1391-E1391-D1391,IF(J1391=2,VLOOKUP(K1391,RPM!$H$2:$K$62,3,FALSE)-F1391-E1391-D1391,IF(J1391=3,VLOOKUP(K1391,RPM!$K$2:$N$62,3,FALSE)-F1391-E1391-D1391)))</f>
        <v>529.75118105255456</v>
      </c>
      <c r="H1391" s="2">
        <f>IF(J1391=1,Specification!$I$14,IF(J1391=2,Specification!$I$15,IF(J1391=3,Specification!$I$16)))</f>
        <v>578.8367922628039</v>
      </c>
      <c r="I1391">
        <v>0</v>
      </c>
      <c r="J1391">
        <v>3</v>
      </c>
      <c r="K1391">
        <f>IF(J1391=1,VLOOKUP(B1391,RPM!$F$2:$H$62,3,TRUE),IF(J1391=2,VLOOKUP(B1391,RPM!$I$2:$K$62,3,TRUE),IF(J1391=3,VLOOKUP(B1391,RPM!$L$2:$N$62,3,TRUE))))</f>
        <v>4200</v>
      </c>
      <c r="L1391">
        <f t="shared" si="207"/>
        <v>129.24577427266109</v>
      </c>
      <c r="M1391">
        <f t="shared" si="208"/>
        <v>0</v>
      </c>
      <c r="N1391">
        <f>VLOOKUP(K1391,RPM!$A$2:$D$62,4,FALSE)</f>
        <v>18.835642857142858</v>
      </c>
      <c r="O1391">
        <f>VLOOKUP(K1391,RPM!$A$2:$D$62,3,FALSE)</f>
        <v>11.1</v>
      </c>
      <c r="P1391">
        <f t="shared" si="201"/>
        <v>14.045738878571429</v>
      </c>
      <c r="Q1391" cm="1">
        <f t="array" ref="Q1391">_xlfn.XLOOKUP(O1391,BSFC!$A$2:$A$24,_xlfn.XLOOKUP(K1391,BSFC!$B$2:$O$2,BSFC!$B$2:$O$24,,-1),,-1)</f>
        <v>340</v>
      </c>
      <c r="R1391">
        <f t="shared" si="202"/>
        <v>1.3265420051984127</v>
      </c>
      <c r="S1391">
        <f t="shared" si="204"/>
        <v>2.9092058376105768E-4</v>
      </c>
      <c r="T1391">
        <f t="shared" si="205"/>
        <v>9.8912998478759617E-2</v>
      </c>
      <c r="U1391">
        <f t="shared" si="206"/>
        <v>181.64381259707943</v>
      </c>
    </row>
    <row r="1392" spans="1:21">
      <c r="A1392">
        <f t="shared" si="203"/>
        <v>1391</v>
      </c>
      <c r="B1392">
        <f t="shared" si="200"/>
        <v>13.411199999999999</v>
      </c>
      <c r="C1392">
        <f>Specification!$G$32</f>
        <v>219.92450400000001</v>
      </c>
      <c r="D1392">
        <f>0.5*Specification!$K$4*Track!B1392^2*Specification!$K$3*Specification!$K$2</f>
        <v>93.159842569492653</v>
      </c>
      <c r="E1392">
        <v>0</v>
      </c>
      <c r="F1392">
        <f>Specification!$C$23*9.81*SIN((E1392*PI()/180))</f>
        <v>0</v>
      </c>
      <c r="G1392" s="2">
        <f>IF(J1392=1,VLOOKUP(K1392,RPM!$E$2:$H$62,3,FALSE)-F1392-E1392-D1392,IF(J1392=2,VLOOKUP(K1392,RPM!$H$2:$K$62,3,FALSE)-F1392-E1392-D1392,IF(J1392=3,VLOOKUP(K1392,RPM!$K$2:$N$62,3,FALSE)-F1392-E1392-D1392)))</f>
        <v>529.75118105255456</v>
      </c>
      <c r="H1392" s="2">
        <f>IF(J1392=1,Specification!$I$14,IF(J1392=2,Specification!$I$15,IF(J1392=3,Specification!$I$16)))</f>
        <v>578.8367922628039</v>
      </c>
      <c r="I1392">
        <v>0</v>
      </c>
      <c r="J1392">
        <v>3</v>
      </c>
      <c r="K1392">
        <f>IF(J1392=1,VLOOKUP(B1392,RPM!$F$2:$H$62,3,TRUE),IF(J1392=2,VLOOKUP(B1392,RPM!$I$2:$K$62,3,TRUE),IF(J1392=3,VLOOKUP(B1392,RPM!$L$2:$N$62,3,TRUE))))</f>
        <v>4200</v>
      </c>
      <c r="L1392">
        <f t="shared" si="207"/>
        <v>129.32033881572957</v>
      </c>
      <c r="M1392">
        <f t="shared" si="208"/>
        <v>0</v>
      </c>
      <c r="N1392">
        <f>VLOOKUP(K1392,RPM!$A$2:$D$62,4,FALSE)</f>
        <v>18.835642857142858</v>
      </c>
      <c r="O1392">
        <f>VLOOKUP(K1392,RPM!$A$2:$D$62,3,FALSE)</f>
        <v>11.1</v>
      </c>
      <c r="P1392">
        <f t="shared" si="201"/>
        <v>14.045738878571429</v>
      </c>
      <c r="Q1392" cm="1">
        <f t="array" ref="Q1392">_xlfn.XLOOKUP(O1392,BSFC!$A$2:$A$24,_xlfn.XLOOKUP(K1392,BSFC!$B$2:$O$2,BSFC!$B$2:$O$24,,-1),,-1)</f>
        <v>340</v>
      </c>
      <c r="R1392">
        <f t="shared" si="202"/>
        <v>1.3265420051984127</v>
      </c>
      <c r="S1392">
        <f t="shared" si="204"/>
        <v>2.9092058376105768E-4</v>
      </c>
      <c r="T1392">
        <f t="shared" si="205"/>
        <v>9.8912998478759617E-2</v>
      </c>
      <c r="U1392">
        <f t="shared" si="206"/>
        <v>181.7427255955582</v>
      </c>
    </row>
    <row r="1393" spans="1:21">
      <c r="A1393">
        <f t="shared" si="203"/>
        <v>1392</v>
      </c>
      <c r="B1393">
        <f t="shared" ref="B1393:B1456" si="209">IF(SQRT(B1392^2+2*I1392)&gt;13.4112,13.4112,SQRT(B1392^2+2*I1392))</f>
        <v>13.411199999999999</v>
      </c>
      <c r="C1393">
        <f>Specification!$G$32</f>
        <v>219.92450400000001</v>
      </c>
      <c r="D1393">
        <f>0.5*Specification!$K$4*Track!B1393^2*Specification!$K$3*Specification!$K$2</f>
        <v>93.159842569492653</v>
      </c>
      <c r="E1393">
        <v>0</v>
      </c>
      <c r="F1393">
        <f>Specification!$C$23*9.81*SIN((E1393*PI()/180))</f>
        <v>0</v>
      </c>
      <c r="G1393" s="2">
        <f>IF(J1393=1,VLOOKUP(K1393,RPM!$E$2:$H$62,3,FALSE)-F1393-E1393-D1393,IF(J1393=2,VLOOKUP(K1393,RPM!$H$2:$K$62,3,FALSE)-F1393-E1393-D1393,IF(J1393=3,VLOOKUP(K1393,RPM!$K$2:$N$62,3,FALSE)-F1393-E1393-D1393)))</f>
        <v>529.75118105255456</v>
      </c>
      <c r="H1393" s="2">
        <f>IF(J1393=1,Specification!$I$14,IF(J1393=2,Specification!$I$15,IF(J1393=3,Specification!$I$16)))</f>
        <v>578.8367922628039</v>
      </c>
      <c r="I1393">
        <v>0</v>
      </c>
      <c r="J1393">
        <v>3</v>
      </c>
      <c r="K1393">
        <f>IF(J1393=1,VLOOKUP(B1393,RPM!$F$2:$H$62,3,TRUE),IF(J1393=2,VLOOKUP(B1393,RPM!$I$2:$K$62,3,TRUE),IF(J1393=3,VLOOKUP(B1393,RPM!$L$2:$N$62,3,TRUE))))</f>
        <v>4200</v>
      </c>
      <c r="L1393">
        <f t="shared" si="207"/>
        <v>129.39490335879805</v>
      </c>
      <c r="M1393">
        <f t="shared" si="208"/>
        <v>0</v>
      </c>
      <c r="N1393">
        <f>VLOOKUP(K1393,RPM!$A$2:$D$62,4,FALSE)</f>
        <v>18.835642857142858</v>
      </c>
      <c r="O1393">
        <f>VLOOKUP(K1393,RPM!$A$2:$D$62,3,FALSE)</f>
        <v>11.1</v>
      </c>
      <c r="P1393">
        <f t="shared" si="201"/>
        <v>14.045738878571429</v>
      </c>
      <c r="Q1393" cm="1">
        <f t="array" ref="Q1393">_xlfn.XLOOKUP(O1393,BSFC!$A$2:$A$24,_xlfn.XLOOKUP(K1393,BSFC!$B$2:$O$2,BSFC!$B$2:$O$24,,-1),,-1)</f>
        <v>340</v>
      </c>
      <c r="R1393">
        <f t="shared" si="202"/>
        <v>1.3265420051984127</v>
      </c>
      <c r="S1393">
        <f t="shared" si="204"/>
        <v>2.9092058376105768E-4</v>
      </c>
      <c r="T1393">
        <f t="shared" si="205"/>
        <v>9.8912998478759617E-2</v>
      </c>
      <c r="U1393">
        <f t="shared" si="206"/>
        <v>181.84163859403697</v>
      </c>
    </row>
    <row r="1394" spans="1:21">
      <c r="A1394">
        <f t="shared" si="203"/>
        <v>1393</v>
      </c>
      <c r="B1394">
        <f t="shared" si="209"/>
        <v>13.411199999999999</v>
      </c>
      <c r="C1394">
        <f>Specification!$G$32</f>
        <v>219.92450400000001</v>
      </c>
      <c r="D1394">
        <f>0.5*Specification!$K$4*Track!B1394^2*Specification!$K$3*Specification!$K$2</f>
        <v>93.159842569492653</v>
      </c>
      <c r="E1394">
        <v>0</v>
      </c>
      <c r="F1394">
        <f>Specification!$C$23*9.81*SIN((E1394*PI()/180))</f>
        <v>0</v>
      </c>
      <c r="G1394" s="2">
        <f>IF(J1394=1,VLOOKUP(K1394,RPM!$E$2:$H$62,3,FALSE)-F1394-E1394-D1394,IF(J1394=2,VLOOKUP(K1394,RPM!$H$2:$K$62,3,FALSE)-F1394-E1394-D1394,IF(J1394=3,VLOOKUP(K1394,RPM!$K$2:$N$62,3,FALSE)-F1394-E1394-D1394)))</f>
        <v>529.75118105255456</v>
      </c>
      <c r="H1394" s="2">
        <f>IF(J1394=1,Specification!$I$14,IF(J1394=2,Specification!$I$15,IF(J1394=3,Specification!$I$16)))</f>
        <v>578.8367922628039</v>
      </c>
      <c r="I1394">
        <v>0</v>
      </c>
      <c r="J1394">
        <v>3</v>
      </c>
      <c r="K1394">
        <f>IF(J1394=1,VLOOKUP(B1394,RPM!$F$2:$H$62,3,TRUE),IF(J1394=2,VLOOKUP(B1394,RPM!$I$2:$K$62,3,TRUE),IF(J1394=3,VLOOKUP(B1394,RPM!$L$2:$N$62,3,TRUE))))</f>
        <v>4200</v>
      </c>
      <c r="L1394">
        <f t="shared" si="207"/>
        <v>129.46946790186652</v>
      </c>
      <c r="M1394">
        <f t="shared" si="208"/>
        <v>0</v>
      </c>
      <c r="N1394">
        <f>VLOOKUP(K1394,RPM!$A$2:$D$62,4,FALSE)</f>
        <v>18.835642857142858</v>
      </c>
      <c r="O1394">
        <f>VLOOKUP(K1394,RPM!$A$2:$D$62,3,FALSE)</f>
        <v>11.1</v>
      </c>
      <c r="P1394">
        <f t="shared" si="201"/>
        <v>14.045738878571429</v>
      </c>
      <c r="Q1394" cm="1">
        <f t="array" ref="Q1394">_xlfn.XLOOKUP(O1394,BSFC!$A$2:$A$24,_xlfn.XLOOKUP(K1394,BSFC!$B$2:$O$2,BSFC!$B$2:$O$24,,-1),,-1)</f>
        <v>340</v>
      </c>
      <c r="R1394">
        <f t="shared" si="202"/>
        <v>1.3265420051984127</v>
      </c>
      <c r="S1394">
        <f t="shared" si="204"/>
        <v>2.9092058376105768E-4</v>
      </c>
      <c r="T1394">
        <f t="shared" si="205"/>
        <v>9.8912998478759617E-2</v>
      </c>
      <c r="U1394">
        <f t="shared" si="206"/>
        <v>181.94055159251573</v>
      </c>
    </row>
    <row r="1395" spans="1:21">
      <c r="A1395">
        <f t="shared" si="203"/>
        <v>1394</v>
      </c>
      <c r="B1395">
        <f t="shared" si="209"/>
        <v>13.411199999999999</v>
      </c>
      <c r="C1395">
        <f>Specification!$G$32</f>
        <v>219.92450400000001</v>
      </c>
      <c r="D1395">
        <f>0.5*Specification!$K$4*Track!B1395^2*Specification!$K$3*Specification!$K$2</f>
        <v>93.159842569492653</v>
      </c>
      <c r="E1395">
        <v>0</v>
      </c>
      <c r="F1395">
        <f>Specification!$C$23*9.81*SIN((E1395*PI()/180))</f>
        <v>0</v>
      </c>
      <c r="G1395" s="2">
        <f>IF(J1395=1,VLOOKUP(K1395,RPM!$E$2:$H$62,3,FALSE)-F1395-E1395-D1395,IF(J1395=2,VLOOKUP(K1395,RPM!$H$2:$K$62,3,FALSE)-F1395-E1395-D1395,IF(J1395=3,VLOOKUP(K1395,RPM!$K$2:$N$62,3,FALSE)-F1395-E1395-D1395)))</f>
        <v>529.75118105255456</v>
      </c>
      <c r="H1395" s="2">
        <f>IF(J1395=1,Specification!$I$14,IF(J1395=2,Specification!$I$15,IF(J1395=3,Specification!$I$16)))</f>
        <v>578.8367922628039</v>
      </c>
      <c r="I1395">
        <v>0</v>
      </c>
      <c r="J1395">
        <v>3</v>
      </c>
      <c r="K1395">
        <f>IF(J1395=1,VLOOKUP(B1395,RPM!$F$2:$H$62,3,TRUE),IF(J1395=2,VLOOKUP(B1395,RPM!$I$2:$K$62,3,TRUE),IF(J1395=3,VLOOKUP(B1395,RPM!$L$2:$N$62,3,TRUE))))</f>
        <v>4200</v>
      </c>
      <c r="L1395">
        <f t="shared" si="207"/>
        <v>129.544032444935</v>
      </c>
      <c r="M1395">
        <f t="shared" si="208"/>
        <v>0</v>
      </c>
      <c r="N1395">
        <f>VLOOKUP(K1395,RPM!$A$2:$D$62,4,FALSE)</f>
        <v>18.835642857142858</v>
      </c>
      <c r="O1395">
        <f>VLOOKUP(K1395,RPM!$A$2:$D$62,3,FALSE)</f>
        <v>11.1</v>
      </c>
      <c r="P1395">
        <f t="shared" si="201"/>
        <v>14.045738878571429</v>
      </c>
      <c r="Q1395" cm="1">
        <f t="array" ref="Q1395">_xlfn.XLOOKUP(O1395,BSFC!$A$2:$A$24,_xlfn.XLOOKUP(K1395,BSFC!$B$2:$O$2,BSFC!$B$2:$O$24,,-1),,-1)</f>
        <v>340</v>
      </c>
      <c r="R1395">
        <f t="shared" si="202"/>
        <v>1.3265420051984127</v>
      </c>
      <c r="S1395">
        <f t="shared" si="204"/>
        <v>2.9092058376105768E-4</v>
      </c>
      <c r="T1395">
        <f t="shared" si="205"/>
        <v>9.8912998478759617E-2</v>
      </c>
      <c r="U1395">
        <f t="shared" si="206"/>
        <v>182.0394645909945</v>
      </c>
    </row>
    <row r="1396" spans="1:21">
      <c r="A1396">
        <f t="shared" si="203"/>
        <v>1395</v>
      </c>
      <c r="B1396">
        <f t="shared" si="209"/>
        <v>13.411199999999999</v>
      </c>
      <c r="C1396">
        <f>Specification!$G$32</f>
        <v>219.92450400000001</v>
      </c>
      <c r="D1396">
        <f>0.5*Specification!$K$4*Track!B1396^2*Specification!$K$3*Specification!$K$2</f>
        <v>93.159842569492653</v>
      </c>
      <c r="E1396">
        <v>0</v>
      </c>
      <c r="F1396">
        <f>Specification!$C$23*9.81*SIN((E1396*PI()/180))</f>
        <v>0</v>
      </c>
      <c r="G1396" s="2">
        <f>IF(J1396=1,VLOOKUP(K1396,RPM!$E$2:$H$62,3,FALSE)-F1396-E1396-D1396,IF(J1396=2,VLOOKUP(K1396,RPM!$H$2:$K$62,3,FALSE)-F1396-E1396-D1396,IF(J1396=3,VLOOKUP(K1396,RPM!$K$2:$N$62,3,FALSE)-F1396-E1396-D1396)))</f>
        <v>529.75118105255456</v>
      </c>
      <c r="H1396" s="2">
        <f>IF(J1396=1,Specification!$I$14,IF(J1396=2,Specification!$I$15,IF(J1396=3,Specification!$I$16)))</f>
        <v>578.8367922628039</v>
      </c>
      <c r="I1396">
        <v>0</v>
      </c>
      <c r="J1396">
        <v>3</v>
      </c>
      <c r="K1396">
        <f>IF(J1396=1,VLOOKUP(B1396,RPM!$F$2:$H$62,3,TRUE),IF(J1396=2,VLOOKUP(B1396,RPM!$I$2:$K$62,3,TRUE),IF(J1396=3,VLOOKUP(B1396,RPM!$L$2:$N$62,3,TRUE))))</f>
        <v>4200</v>
      </c>
      <c r="L1396">
        <f t="shared" si="207"/>
        <v>129.61859698800347</v>
      </c>
      <c r="M1396">
        <f t="shared" si="208"/>
        <v>0</v>
      </c>
      <c r="N1396">
        <f>VLOOKUP(K1396,RPM!$A$2:$D$62,4,FALSE)</f>
        <v>18.835642857142858</v>
      </c>
      <c r="O1396">
        <f>VLOOKUP(K1396,RPM!$A$2:$D$62,3,FALSE)</f>
        <v>11.1</v>
      </c>
      <c r="P1396">
        <f t="shared" si="201"/>
        <v>14.045738878571429</v>
      </c>
      <c r="Q1396" cm="1">
        <f t="array" ref="Q1396">_xlfn.XLOOKUP(O1396,BSFC!$A$2:$A$24,_xlfn.XLOOKUP(K1396,BSFC!$B$2:$O$2,BSFC!$B$2:$O$24,,-1),,-1)</f>
        <v>340</v>
      </c>
      <c r="R1396">
        <f t="shared" si="202"/>
        <v>1.3265420051984127</v>
      </c>
      <c r="S1396">
        <f t="shared" si="204"/>
        <v>2.9092058376105768E-4</v>
      </c>
      <c r="T1396">
        <f t="shared" si="205"/>
        <v>9.8912998478759617E-2</v>
      </c>
      <c r="U1396">
        <f t="shared" si="206"/>
        <v>182.13837758947327</v>
      </c>
    </row>
    <row r="1397" spans="1:21">
      <c r="A1397">
        <f t="shared" si="203"/>
        <v>1396</v>
      </c>
      <c r="B1397">
        <f t="shared" si="209"/>
        <v>13.411199999999999</v>
      </c>
      <c r="C1397">
        <f>Specification!$G$32</f>
        <v>219.92450400000001</v>
      </c>
      <c r="D1397">
        <f>0.5*Specification!$K$4*Track!B1397^2*Specification!$K$3*Specification!$K$2</f>
        <v>93.159842569492653</v>
      </c>
      <c r="E1397">
        <v>0</v>
      </c>
      <c r="F1397">
        <f>Specification!$C$23*9.81*SIN((E1397*PI()/180))</f>
        <v>0</v>
      </c>
      <c r="G1397" s="2">
        <f>IF(J1397=1,VLOOKUP(K1397,RPM!$E$2:$H$62,3,FALSE)-F1397-E1397-D1397,IF(J1397=2,VLOOKUP(K1397,RPM!$H$2:$K$62,3,FALSE)-F1397-E1397-D1397,IF(J1397=3,VLOOKUP(K1397,RPM!$K$2:$N$62,3,FALSE)-F1397-E1397-D1397)))</f>
        <v>529.75118105255456</v>
      </c>
      <c r="H1397" s="2">
        <f>IF(J1397=1,Specification!$I$14,IF(J1397=2,Specification!$I$15,IF(J1397=3,Specification!$I$16)))</f>
        <v>578.8367922628039</v>
      </c>
      <c r="I1397">
        <v>0</v>
      </c>
      <c r="J1397">
        <v>3</v>
      </c>
      <c r="K1397">
        <f>IF(J1397=1,VLOOKUP(B1397,RPM!$F$2:$H$62,3,TRUE),IF(J1397=2,VLOOKUP(B1397,RPM!$I$2:$K$62,3,TRUE),IF(J1397=3,VLOOKUP(B1397,RPM!$L$2:$N$62,3,TRUE))))</f>
        <v>4200</v>
      </c>
      <c r="L1397">
        <f t="shared" si="207"/>
        <v>129.69316153107195</v>
      </c>
      <c r="M1397">
        <f t="shared" si="208"/>
        <v>0</v>
      </c>
      <c r="N1397">
        <f>VLOOKUP(K1397,RPM!$A$2:$D$62,4,FALSE)</f>
        <v>18.835642857142858</v>
      </c>
      <c r="O1397">
        <f>VLOOKUP(K1397,RPM!$A$2:$D$62,3,FALSE)</f>
        <v>11.1</v>
      </c>
      <c r="P1397">
        <f t="shared" si="201"/>
        <v>14.045738878571429</v>
      </c>
      <c r="Q1397" cm="1">
        <f t="array" ref="Q1397">_xlfn.XLOOKUP(O1397,BSFC!$A$2:$A$24,_xlfn.XLOOKUP(K1397,BSFC!$B$2:$O$2,BSFC!$B$2:$O$24,,-1),,-1)</f>
        <v>340</v>
      </c>
      <c r="R1397">
        <f t="shared" si="202"/>
        <v>1.3265420051984127</v>
      </c>
      <c r="S1397">
        <f t="shared" si="204"/>
        <v>2.9092058376105768E-4</v>
      </c>
      <c r="T1397">
        <f t="shared" si="205"/>
        <v>9.8912998478759617E-2</v>
      </c>
      <c r="U1397">
        <f t="shared" si="206"/>
        <v>182.23729058795203</v>
      </c>
    </row>
    <row r="1398" spans="1:21">
      <c r="A1398">
        <f t="shared" si="203"/>
        <v>1397</v>
      </c>
      <c r="B1398">
        <f t="shared" si="209"/>
        <v>13.411199999999999</v>
      </c>
      <c r="C1398">
        <f>Specification!$G$32</f>
        <v>219.92450400000001</v>
      </c>
      <c r="D1398">
        <f>0.5*Specification!$K$4*Track!B1398^2*Specification!$K$3*Specification!$K$2</f>
        <v>93.159842569492653</v>
      </c>
      <c r="E1398">
        <v>0</v>
      </c>
      <c r="F1398">
        <f>Specification!$C$23*9.81*SIN((E1398*PI()/180))</f>
        <v>0</v>
      </c>
      <c r="G1398" s="2">
        <f>IF(J1398=1,VLOOKUP(K1398,RPM!$E$2:$H$62,3,FALSE)-F1398-E1398-D1398,IF(J1398=2,VLOOKUP(K1398,RPM!$H$2:$K$62,3,FALSE)-F1398-E1398-D1398,IF(J1398=3,VLOOKUP(K1398,RPM!$K$2:$N$62,3,FALSE)-F1398-E1398-D1398)))</f>
        <v>529.75118105255456</v>
      </c>
      <c r="H1398" s="2">
        <f>IF(J1398=1,Specification!$I$14,IF(J1398=2,Specification!$I$15,IF(J1398=3,Specification!$I$16)))</f>
        <v>578.8367922628039</v>
      </c>
      <c r="I1398">
        <v>0</v>
      </c>
      <c r="J1398">
        <v>3</v>
      </c>
      <c r="K1398">
        <f>IF(J1398=1,VLOOKUP(B1398,RPM!$F$2:$H$62,3,TRUE),IF(J1398=2,VLOOKUP(B1398,RPM!$I$2:$K$62,3,TRUE),IF(J1398=3,VLOOKUP(B1398,RPM!$L$2:$N$62,3,TRUE))))</f>
        <v>4200</v>
      </c>
      <c r="L1398">
        <f t="shared" si="207"/>
        <v>129.76772607414043</v>
      </c>
      <c r="M1398">
        <f t="shared" si="208"/>
        <v>0</v>
      </c>
      <c r="N1398">
        <f>VLOOKUP(K1398,RPM!$A$2:$D$62,4,FALSE)</f>
        <v>18.835642857142858</v>
      </c>
      <c r="O1398">
        <f>VLOOKUP(K1398,RPM!$A$2:$D$62,3,FALSE)</f>
        <v>11.1</v>
      </c>
      <c r="P1398">
        <f t="shared" si="201"/>
        <v>14.045738878571429</v>
      </c>
      <c r="Q1398" cm="1">
        <f t="array" ref="Q1398">_xlfn.XLOOKUP(O1398,BSFC!$A$2:$A$24,_xlfn.XLOOKUP(K1398,BSFC!$B$2:$O$2,BSFC!$B$2:$O$24,,-1),,-1)</f>
        <v>340</v>
      </c>
      <c r="R1398">
        <f t="shared" si="202"/>
        <v>1.3265420051984127</v>
      </c>
      <c r="S1398">
        <f t="shared" si="204"/>
        <v>2.9092058376105768E-4</v>
      </c>
      <c r="T1398">
        <f t="shared" si="205"/>
        <v>9.8912998478759617E-2</v>
      </c>
      <c r="U1398">
        <f t="shared" si="206"/>
        <v>182.3362035864308</v>
      </c>
    </row>
    <row r="1399" spans="1:21">
      <c r="A1399">
        <f t="shared" si="203"/>
        <v>1398</v>
      </c>
      <c r="B1399">
        <f t="shared" si="209"/>
        <v>13.411199999999999</v>
      </c>
      <c r="C1399">
        <f>Specification!$G$32</f>
        <v>219.92450400000001</v>
      </c>
      <c r="D1399">
        <f>0.5*Specification!$K$4*Track!B1399^2*Specification!$K$3*Specification!$K$2</f>
        <v>93.159842569492653</v>
      </c>
      <c r="E1399">
        <v>0</v>
      </c>
      <c r="F1399">
        <f>Specification!$C$23*9.81*SIN((E1399*PI()/180))</f>
        <v>0</v>
      </c>
      <c r="G1399" s="2">
        <f>IF(J1399=1,VLOOKUP(K1399,RPM!$E$2:$H$62,3,FALSE)-F1399-E1399-D1399,IF(J1399=2,VLOOKUP(K1399,RPM!$H$2:$K$62,3,FALSE)-F1399-E1399-D1399,IF(J1399=3,VLOOKUP(K1399,RPM!$K$2:$N$62,3,FALSE)-F1399-E1399-D1399)))</f>
        <v>860.8480314462555</v>
      </c>
      <c r="H1399" s="2">
        <f>IF(J1399=1,Specification!$I$14,IF(J1399=2,Specification!$I$15,IF(J1399=3,Specification!$I$16)))</f>
        <v>580.58318951778165</v>
      </c>
      <c r="I1399">
        <f>Specification!$F$13</f>
        <v>-4.3172635751116699</v>
      </c>
      <c r="J1399">
        <v>2</v>
      </c>
      <c r="K1399">
        <f>IF(J1399=1,VLOOKUP(B1399,RPM!$F$2:$H$62,3,TRUE),IF(J1399=2,VLOOKUP(B1399,RPM!$I$2:$K$62,3,TRUE),IF(J1399=3,VLOOKUP(B1399,RPM!$L$2:$N$62,3,TRUE))))</f>
        <v>6000</v>
      </c>
      <c r="L1399">
        <f t="shared" si="207"/>
        <v>129.84320766727132</v>
      </c>
      <c r="M1399">
        <f t="shared" si="208"/>
        <v>0</v>
      </c>
      <c r="N1399">
        <f>VLOOKUP(K1399,RPM!$A$2:$D$62,4,FALSE)</f>
        <v>20.193166666666666</v>
      </c>
      <c r="O1399">
        <f>VLOOKUP(K1399,RPM!$A$2:$D$62,3,FALSE)</f>
        <v>17</v>
      </c>
      <c r="P1399">
        <f t="shared" si="201"/>
        <v>15.058044383333334</v>
      </c>
      <c r="Q1399" cm="1">
        <f t="array" ref="Q1399">_xlfn.XLOOKUP(O1399,BSFC!$A$2:$A$24,_xlfn.XLOOKUP(K1399,BSFC!$B$2:$O$2,BSFC!$B$2:$O$24,,-1),,-1)</f>
        <v>360</v>
      </c>
      <c r="R1399">
        <f t="shared" si="202"/>
        <v>1.5058044383333336</v>
      </c>
      <c r="S1399">
        <f t="shared" si="204"/>
        <v>3.157236609693402E-4</v>
      </c>
      <c r="T1399">
        <f t="shared" si="205"/>
        <v>0.11366051794896247</v>
      </c>
      <c r="U1399">
        <f t="shared" si="206"/>
        <v>182.44986410437977</v>
      </c>
    </row>
    <row r="1400" spans="1:21">
      <c r="A1400">
        <f t="shared" si="203"/>
        <v>1399</v>
      </c>
      <c r="B1400">
        <f t="shared" si="209"/>
        <v>13.085326067384665</v>
      </c>
      <c r="C1400">
        <f>Specification!$G$32</f>
        <v>219.92450400000001</v>
      </c>
      <c r="D1400">
        <f>0.5*Specification!$K$4*Track!B1400^2*Specification!$K$3*Specification!$K$2</f>
        <v>88.687531252911555</v>
      </c>
      <c r="E1400">
        <v>0</v>
      </c>
      <c r="F1400">
        <f>Specification!$C$23*9.81*SIN((E1400*PI()/180))</f>
        <v>0</v>
      </c>
      <c r="G1400" s="2">
        <f>IF(J1400=1,VLOOKUP(K1400,RPM!$E$2:$H$62,3,FALSE)-F1400-E1400-D1400,IF(J1400=2,VLOOKUP(K1400,RPM!$H$2:$K$62,3,FALSE)-F1400-E1400-D1400,IF(J1400=3,VLOOKUP(K1400,RPM!$K$2:$N$62,3,FALSE)-F1400-E1400-D1400)))</f>
        <v>881.26169068756599</v>
      </c>
      <c r="H1400" s="2">
        <f>IF(J1400=1,Specification!$I$14,IF(J1400=2,Specification!$I$15,IF(J1400=3,Specification!$I$16)))</f>
        <v>580.58318951778165</v>
      </c>
      <c r="I1400">
        <f>Specification!$F$13</f>
        <v>-4.3172635751116699</v>
      </c>
      <c r="J1400">
        <v>2</v>
      </c>
      <c r="K1400">
        <f>IF(J1400=1,VLOOKUP(B1400,RPM!$F$2:$H$62,3,TRUE),IF(J1400=2,VLOOKUP(B1400,RPM!$I$2:$K$62,3,TRUE),IF(J1400=3,VLOOKUP(B1400,RPM!$L$2:$N$62,3,TRUE))))</f>
        <v>5900</v>
      </c>
      <c r="L1400">
        <f t="shared" si="207"/>
        <v>129.92061767478981</v>
      </c>
      <c r="M1400">
        <f t="shared" si="208"/>
        <v>0</v>
      </c>
      <c r="N1400">
        <f>VLOOKUP(K1400,RPM!$A$2:$D$62,4,FALSE)</f>
        <v>20.530591864406777</v>
      </c>
      <c r="O1400">
        <f>VLOOKUP(K1400,RPM!$A$2:$D$62,3,FALSE)</f>
        <v>16.995999999999999</v>
      </c>
      <c r="P1400">
        <f t="shared" si="201"/>
        <v>15.309662353288134</v>
      </c>
      <c r="Q1400" cm="1">
        <f t="array" ref="Q1400">_xlfn.XLOOKUP(O1400,BSFC!$A$2:$A$24,_xlfn.XLOOKUP(K1400,BSFC!$B$2:$O$2,BSFC!$B$2:$O$24,,-1),,-1)</f>
        <v>350</v>
      </c>
      <c r="R1400">
        <f t="shared" si="202"/>
        <v>1.4884393954585686</v>
      </c>
      <c r="S1400">
        <f t="shared" si="204"/>
        <v>3.2920029940934712E-4</v>
      </c>
      <c r="T1400">
        <f t="shared" si="205"/>
        <v>0.11522010479327149</v>
      </c>
      <c r="U1400">
        <f t="shared" si="206"/>
        <v>182.56508420917305</v>
      </c>
    </row>
    <row r="1401" spans="1:21">
      <c r="A1401">
        <f t="shared" si="203"/>
        <v>1400</v>
      </c>
      <c r="B1401">
        <f t="shared" si="209"/>
        <v>12.75112666157596</v>
      </c>
      <c r="C1401">
        <f>Specification!$G$32</f>
        <v>219.92450400000001</v>
      </c>
      <c r="D1401">
        <f>0.5*Specification!$K$4*Track!B1401^2*Specification!$K$3*Specification!$K$2</f>
        <v>84.21521993633047</v>
      </c>
      <c r="E1401">
        <v>0</v>
      </c>
      <c r="F1401">
        <f>Specification!$C$23*9.81*SIN((E1401*PI()/180))</f>
        <v>0</v>
      </c>
      <c r="G1401" s="2">
        <f>IF(J1401=1,VLOOKUP(K1401,RPM!$E$2:$H$62,3,FALSE)-F1401-E1401-D1401,IF(J1401=2,VLOOKUP(K1401,RPM!$H$2:$K$62,3,FALSE)-F1401-E1401-D1401,IF(J1401=3,VLOOKUP(K1401,RPM!$K$2:$N$62,3,FALSE)-F1401-E1401-D1401)))</f>
        <v>919.29473447726264</v>
      </c>
      <c r="H1401" s="2">
        <f>IF(J1401=1,Specification!$I$14,IF(J1401=2,Specification!$I$15,IF(J1401=3,Specification!$I$16)))</f>
        <v>580.58318951778165</v>
      </c>
      <c r="I1401">
        <f>Specification!$F$13</f>
        <v>-4.3172635751116699</v>
      </c>
      <c r="J1401">
        <v>2</v>
      </c>
      <c r="K1401">
        <f>IF(J1401=1,VLOOKUP(B1401,RPM!$F$2:$H$62,3,TRUE),IF(J1401=2,VLOOKUP(B1401,RPM!$I$2:$K$62,3,TRUE),IF(J1401=3,VLOOKUP(B1401,RPM!$L$2:$N$62,3,TRUE))))</f>
        <v>5700</v>
      </c>
      <c r="L1401">
        <f t="shared" si="207"/>
        <v>130.00011191419017</v>
      </c>
      <c r="M1401">
        <f t="shared" si="208"/>
        <v>0</v>
      </c>
      <c r="N1401">
        <f>VLOOKUP(K1401,RPM!$A$2:$D$62,4,FALSE)</f>
        <v>21.240960701754386</v>
      </c>
      <c r="O1401">
        <f>VLOOKUP(K1401,RPM!$A$2:$D$62,3,FALSE)</f>
        <v>16.988</v>
      </c>
      <c r="P1401">
        <f t="shared" si="201"/>
        <v>15.839384395298246</v>
      </c>
      <c r="Q1401" cm="1">
        <f t="array" ref="Q1401">_xlfn.XLOOKUP(O1401,BSFC!$A$2:$A$24,_xlfn.XLOOKUP(K1401,BSFC!$B$2:$O$2,BSFC!$B$2:$O$24,,-1),,-1)</f>
        <v>350</v>
      </c>
      <c r="R1401">
        <f t="shared" si="202"/>
        <v>1.5399401495428851</v>
      </c>
      <c r="S1401">
        <f t="shared" si="204"/>
        <v>3.497610597428292E-4</v>
      </c>
      <c r="T1401">
        <f t="shared" si="205"/>
        <v>0.12241637090999022</v>
      </c>
      <c r="U1401">
        <f t="shared" si="206"/>
        <v>182.68750058008305</v>
      </c>
    </row>
    <row r="1402" spans="1:21">
      <c r="A1402">
        <f t="shared" si="203"/>
        <v>1401</v>
      </c>
      <c r="B1402">
        <f t="shared" si="209"/>
        <v>12.407929077381526</v>
      </c>
      <c r="C1402">
        <f>Specification!$G$32</f>
        <v>219.92450400000001</v>
      </c>
      <c r="D1402">
        <f>0.5*Specification!$K$4*Track!B1402^2*Specification!$K$3*Specification!$K$2</f>
        <v>79.7429086197494</v>
      </c>
      <c r="E1402">
        <v>0</v>
      </c>
      <c r="F1402">
        <f>Specification!$C$23*9.81*SIN((E1402*PI()/180))</f>
        <v>0</v>
      </c>
      <c r="G1402" s="2">
        <f>IF(J1402=1,VLOOKUP(K1402,RPM!$E$2:$H$62,3,FALSE)-F1402-E1402-D1402,IF(J1402=2,VLOOKUP(K1402,RPM!$H$2:$K$62,3,FALSE)-F1402-E1402-D1402,IF(J1402=3,VLOOKUP(K1402,RPM!$K$2:$N$62,3,FALSE)-F1402-E1402-D1402)))</f>
        <v>959.76855881045822</v>
      </c>
      <c r="H1402" s="2">
        <f>IF(J1402=1,Specification!$I$14,IF(J1402=2,Specification!$I$15,IF(J1402=3,Specification!$I$16)))</f>
        <v>580.58318951778165</v>
      </c>
      <c r="I1402">
        <f>Specification!$F$13</f>
        <v>-4.3172635751116699</v>
      </c>
      <c r="J1402">
        <v>2</v>
      </c>
      <c r="K1402">
        <f>IF(J1402=1,VLOOKUP(B1402,RPM!$F$2:$H$62,3,TRUE),IF(J1402=2,VLOOKUP(B1402,RPM!$I$2:$K$62,3,TRUE),IF(J1402=3,VLOOKUP(B1402,RPM!$L$2:$N$62,3,TRUE))))</f>
        <v>5500</v>
      </c>
      <c r="L1402">
        <f t="shared" si="207"/>
        <v>130.08186839027579</v>
      </c>
      <c r="M1402">
        <f t="shared" si="208"/>
        <v>0</v>
      </c>
      <c r="N1402">
        <f>VLOOKUP(K1402,RPM!$A$2:$D$62,4,FALSE)</f>
        <v>22.00299272727273</v>
      </c>
      <c r="O1402">
        <f>VLOOKUP(K1402,RPM!$A$2:$D$62,3,FALSE)</f>
        <v>16.98</v>
      </c>
      <c r="P1402">
        <f t="shared" si="201"/>
        <v>16.407631676727274</v>
      </c>
      <c r="Q1402" cm="1">
        <f t="array" ref="Q1402">_xlfn.XLOOKUP(O1402,BSFC!$A$2:$A$24,_xlfn.XLOOKUP(K1402,BSFC!$B$2:$O$2,BSFC!$B$2:$O$24,,-1),,-1)</f>
        <v>350</v>
      </c>
      <c r="R1402">
        <f t="shared" si="202"/>
        <v>1.5951864130151516</v>
      </c>
      <c r="S1402">
        <f t="shared" si="204"/>
        <v>3.726194852222069E-4</v>
      </c>
      <c r="T1402">
        <f t="shared" si="205"/>
        <v>0.13041681982777242</v>
      </c>
      <c r="U1402">
        <f t="shared" si="206"/>
        <v>182.81791739991084</v>
      </c>
    </row>
    <row r="1403" spans="1:21">
      <c r="A1403">
        <f t="shared" si="203"/>
        <v>1402</v>
      </c>
      <c r="B1403">
        <f t="shared" si="209"/>
        <v>12.054964821147619</v>
      </c>
      <c r="C1403">
        <f>Specification!$G$32</f>
        <v>219.92450400000001</v>
      </c>
      <c r="D1403">
        <f>0.5*Specification!$K$4*Track!B1403^2*Specification!$K$3*Specification!$K$2</f>
        <v>75.270597303168316</v>
      </c>
      <c r="E1403">
        <v>0</v>
      </c>
      <c r="F1403">
        <f>Specification!$C$23*9.81*SIN((E1403*PI()/180))</f>
        <v>0</v>
      </c>
      <c r="G1403" s="2">
        <f>IF(J1403=1,VLOOKUP(K1403,RPM!$E$2:$H$62,3,FALSE)-F1403-E1403-D1403,IF(J1403=2,VLOOKUP(K1403,RPM!$H$2:$K$62,3,FALSE)-F1403-E1403-D1403,IF(J1403=3,VLOOKUP(K1403,RPM!$K$2:$N$62,3,FALSE)-F1403-E1403-D1403)))</f>
        <v>946.32842281931619</v>
      </c>
      <c r="H1403" s="2">
        <f>IF(J1403=1,Specification!$I$14,IF(J1403=2,Specification!$I$15,IF(J1403=3,Specification!$I$16)))</f>
        <v>580.58318951778165</v>
      </c>
      <c r="I1403">
        <f>Specification!$F$13</f>
        <v>-4.3172635751116699</v>
      </c>
      <c r="J1403">
        <v>2</v>
      </c>
      <c r="K1403">
        <f>IF(J1403=1,VLOOKUP(B1403,RPM!$F$2:$H$62,3,TRUE),IF(J1403=2,VLOOKUP(B1403,RPM!$I$2:$K$62,3,TRUE),IF(J1403=3,VLOOKUP(B1403,RPM!$L$2:$N$62,3,TRUE))))</f>
        <v>5400</v>
      </c>
      <c r="L1403">
        <f t="shared" si="207"/>
        <v>130.16609198747705</v>
      </c>
      <c r="M1403">
        <f t="shared" si="208"/>
        <v>0</v>
      </c>
      <c r="N1403">
        <f>VLOOKUP(K1403,RPM!$A$2:$D$62,4,FALSE)</f>
        <v>21.623845925925924</v>
      </c>
      <c r="O1403">
        <f>VLOOKUP(K1403,RPM!$A$2:$D$62,3,FALSE)</f>
        <v>16.384</v>
      </c>
      <c r="P1403">
        <f t="shared" si="201"/>
        <v>16.124901906962961</v>
      </c>
      <c r="Q1403" cm="1">
        <f t="array" ref="Q1403">_xlfn.XLOOKUP(O1403,BSFC!$A$2:$A$24,_xlfn.XLOOKUP(K1403,BSFC!$B$2:$O$2,BSFC!$B$2:$O$24,,-1),,-1)</f>
        <v>350</v>
      </c>
      <c r="R1403">
        <f t="shared" si="202"/>
        <v>1.5676987965102878</v>
      </c>
      <c r="S1403">
        <f t="shared" si="204"/>
        <v>3.7724923420051631E-4</v>
      </c>
      <c r="T1403">
        <f t="shared" si="205"/>
        <v>0.13203723197018072</v>
      </c>
      <c r="U1403">
        <f t="shared" si="206"/>
        <v>182.94995463188101</v>
      </c>
    </row>
    <row r="1404" spans="1:21">
      <c r="A1404">
        <f t="shared" si="203"/>
        <v>1403</v>
      </c>
      <c r="B1404">
        <f t="shared" si="209"/>
        <v>11.69134935278573</v>
      </c>
      <c r="C1404">
        <f>Specification!$G$32</f>
        <v>219.92450400000001</v>
      </c>
      <c r="D1404">
        <f>0.5*Specification!$K$4*Track!B1404^2*Specification!$K$3*Specification!$K$2</f>
        <v>70.798285986587231</v>
      </c>
      <c r="E1404">
        <v>0</v>
      </c>
      <c r="F1404">
        <f>Specification!$C$23*9.81*SIN((E1404*PI()/180))</f>
        <v>0</v>
      </c>
      <c r="G1404" s="2">
        <f>IF(J1404=1,VLOOKUP(K1404,RPM!$E$2:$H$62,3,FALSE)-F1404-E1404-D1404,IF(J1404=2,VLOOKUP(K1404,RPM!$H$2:$K$62,3,FALSE)-F1404-E1404-D1404,IF(J1404=3,VLOOKUP(K1404,RPM!$K$2:$N$62,3,FALSE)-F1404-E1404-D1404)))</f>
        <v>912.90901867725302</v>
      </c>
      <c r="H1404" s="2">
        <f>IF(J1404=1,Specification!$I$14,IF(J1404=2,Specification!$I$15,IF(J1404=3,Specification!$I$16)))</f>
        <v>580.58318951778165</v>
      </c>
      <c r="I1404">
        <f>Specification!$F$13</f>
        <v>-4.3172635751116699</v>
      </c>
      <c r="J1404">
        <v>2</v>
      </c>
      <c r="K1404">
        <f>IF(J1404=1,VLOOKUP(B1404,RPM!$F$2:$H$62,3,TRUE),IF(J1404=2,VLOOKUP(B1404,RPM!$I$2:$K$62,3,TRUE),IF(J1404=3,VLOOKUP(B1404,RPM!$L$2:$N$62,3,TRUE))))</f>
        <v>5200</v>
      </c>
      <c r="L1404">
        <f t="shared" si="207"/>
        <v>130.25302052081761</v>
      </c>
      <c r="M1404">
        <f t="shared" si="208"/>
        <v>0</v>
      </c>
      <c r="N1404">
        <f>VLOOKUP(K1404,RPM!$A$2:$D$62,4,FALSE)</f>
        <v>20.821804615384618</v>
      </c>
      <c r="O1404">
        <f>VLOOKUP(K1404,RPM!$A$2:$D$62,3,FALSE)</f>
        <v>15.192</v>
      </c>
      <c r="P1404">
        <f t="shared" si="201"/>
        <v>15.526819701692311</v>
      </c>
      <c r="Q1404" cm="1">
        <f t="array" ref="Q1404">_xlfn.XLOOKUP(O1404,BSFC!$A$2:$A$24,_xlfn.XLOOKUP(K1404,BSFC!$B$2:$O$2,BSFC!$B$2:$O$24,,-1),,-1)</f>
        <v>325</v>
      </c>
      <c r="R1404">
        <f t="shared" si="202"/>
        <v>1.4017267786250003</v>
      </c>
      <c r="S1404">
        <f t="shared" si="204"/>
        <v>3.749232400309877E-4</v>
      </c>
      <c r="T1404">
        <f t="shared" si="205"/>
        <v>0.121850053010071</v>
      </c>
      <c r="U1404">
        <f t="shared" si="206"/>
        <v>183.07180468489108</v>
      </c>
    </row>
    <row r="1405" spans="1:21">
      <c r="A1405">
        <f t="shared" si="203"/>
        <v>1404</v>
      </c>
      <c r="B1405">
        <f t="shared" si="209"/>
        <v>11.316055962156602</v>
      </c>
      <c r="C1405">
        <f>Specification!$G$32</f>
        <v>219.92450400000001</v>
      </c>
      <c r="D1405">
        <f>0.5*Specification!$K$4*Track!B1405^2*Specification!$K$3*Specification!$K$2</f>
        <v>66.325974670006147</v>
      </c>
      <c r="E1405">
        <v>0</v>
      </c>
      <c r="F1405">
        <f>Specification!$C$23*9.81*SIN((E1405*PI()/180))</f>
        <v>0</v>
      </c>
      <c r="G1405" s="2">
        <f>IF(J1405=1,VLOOKUP(K1405,RPM!$E$2:$H$62,3,FALSE)-F1405-E1405-D1405,IF(J1405=2,VLOOKUP(K1405,RPM!$H$2:$K$62,3,FALSE)-F1405-E1405-D1405,IF(J1405=3,VLOOKUP(K1405,RPM!$K$2:$N$62,3,FALSE)-F1405-E1405-D1405)))</f>
        <v>897.3210100451397</v>
      </c>
      <c r="H1405" s="2">
        <f>IF(J1405=1,Specification!$I$14,IF(J1405=2,Specification!$I$15,IF(J1405=3,Specification!$I$16)))</f>
        <v>580.58318951778165</v>
      </c>
      <c r="I1405">
        <f>Specification!$F$13</f>
        <v>-4.3172635751116699</v>
      </c>
      <c r="J1405">
        <v>2</v>
      </c>
      <c r="K1405">
        <f>IF(J1405=1,VLOOKUP(B1405,RPM!$F$2:$H$62,3,TRUE),IF(J1405=2,VLOOKUP(B1405,RPM!$I$2:$K$62,3,TRUE),IF(J1405=3,VLOOKUP(B1405,RPM!$L$2:$N$62,3,TRUE))))</f>
        <v>5100</v>
      </c>
      <c r="L1405">
        <f t="shared" si="207"/>
        <v>130.34293265970993</v>
      </c>
      <c r="M1405">
        <f t="shared" si="208"/>
        <v>0</v>
      </c>
      <c r="N1405">
        <f>VLOOKUP(K1405,RPM!$A$2:$D$62,4,FALSE)</f>
        <v>20.397194509803921</v>
      </c>
      <c r="O1405">
        <f>VLOOKUP(K1405,RPM!$A$2:$D$62,3,FALSE)</f>
        <v>14.596</v>
      </c>
      <c r="P1405">
        <f t="shared" si="201"/>
        <v>15.210187945960785</v>
      </c>
      <c r="Q1405" cm="1">
        <f t="array" ref="Q1405">_xlfn.XLOOKUP(O1405,BSFC!$A$2:$A$24,_xlfn.XLOOKUP(K1405,BSFC!$B$2:$O$2,BSFC!$B$2:$O$24,,-1),,-1)</f>
        <v>305</v>
      </c>
      <c r="R1405">
        <f t="shared" si="202"/>
        <v>1.2886409231994553</v>
      </c>
      <c r="S1405">
        <f t="shared" si="204"/>
        <v>3.7988348088207257E-4</v>
      </c>
      <c r="T1405">
        <f t="shared" si="205"/>
        <v>0.11586446166903214</v>
      </c>
      <c r="U1405">
        <f t="shared" si="206"/>
        <v>183.1876691465601</v>
      </c>
    </row>
    <row r="1406" spans="1:21">
      <c r="A1406">
        <f t="shared" si="203"/>
        <v>1405</v>
      </c>
      <c r="B1406">
        <f t="shared" si="209"/>
        <v>10.92788155995647</v>
      </c>
      <c r="C1406">
        <f>Specification!$G$32</f>
        <v>219.92450400000001</v>
      </c>
      <c r="D1406">
        <f>0.5*Specification!$K$4*Track!B1406^2*Specification!$K$3*Specification!$K$2</f>
        <v>61.85366335342507</v>
      </c>
      <c r="E1406">
        <v>0</v>
      </c>
      <c r="F1406">
        <f>Specification!$C$23*9.81*SIN((E1406*PI()/180))</f>
        <v>0</v>
      </c>
      <c r="G1406" s="2">
        <f>IF(J1406=1,VLOOKUP(K1406,RPM!$E$2:$H$62,3,FALSE)-F1406-E1406-D1406,IF(J1406=2,VLOOKUP(K1406,RPM!$H$2:$K$62,3,FALSE)-F1406-E1406-D1406,IF(J1406=3,VLOOKUP(K1406,RPM!$K$2:$N$62,3,FALSE)-F1406-E1406-D1406)))</f>
        <v>872.68466221302197</v>
      </c>
      <c r="H1406" s="2">
        <f>IF(J1406=1,Specification!$I$14,IF(J1406=2,Specification!$I$15,IF(J1406=3,Specification!$I$16)))</f>
        <v>580.58318951778165</v>
      </c>
      <c r="I1406">
        <f>Specification!$F$13</f>
        <v>-4.3172635751116699</v>
      </c>
      <c r="J1406">
        <v>2</v>
      </c>
      <c r="K1406">
        <f>IF(J1406=1,VLOOKUP(B1406,RPM!$F$2:$H$62,3,TRUE),IF(J1406=2,VLOOKUP(B1406,RPM!$I$2:$K$62,3,TRUE),IF(J1406=3,VLOOKUP(B1406,RPM!$L$2:$N$62,3,TRUE))))</f>
        <v>4900</v>
      </c>
      <c r="L1406">
        <f t="shared" si="207"/>
        <v>130.43615848589442</v>
      </c>
      <c r="M1406">
        <f t="shared" si="208"/>
        <v>0</v>
      </c>
      <c r="N1406">
        <f>VLOOKUP(K1406,RPM!$A$2:$D$62,4,FALSE)</f>
        <v>19.781061224489797</v>
      </c>
      <c r="O1406">
        <f>VLOOKUP(K1406,RPM!$A$2:$D$62,3,FALSE)</f>
        <v>13.6</v>
      </c>
      <c r="P1406">
        <f t="shared" si="201"/>
        <v>14.750737355102043</v>
      </c>
      <c r="Q1406" cm="1">
        <f t="array" ref="Q1406">_xlfn.XLOOKUP(O1406,BSFC!$A$2:$A$24,_xlfn.XLOOKUP(K1406,BSFC!$B$2:$O$2,BSFC!$B$2:$O$24,,-1),,-1)</f>
        <v>280</v>
      </c>
      <c r="R1406">
        <f t="shared" si="202"/>
        <v>1.1472795720634923</v>
      </c>
      <c r="S1406">
        <f t="shared" si="204"/>
        <v>3.8198602132218329E-4</v>
      </c>
      <c r="T1406">
        <f t="shared" si="205"/>
        <v>0.10695608597021132</v>
      </c>
      <c r="U1406">
        <f t="shared" si="206"/>
        <v>183.29462523253031</v>
      </c>
    </row>
    <row r="1407" spans="1:21">
      <c r="A1407">
        <f t="shared" si="203"/>
        <v>1406</v>
      </c>
      <c r="B1407">
        <f t="shared" si="209"/>
        <v>10.525401096310453</v>
      </c>
      <c r="C1407">
        <f>Specification!$G$32</f>
        <v>219.92450400000001</v>
      </c>
      <c r="D1407">
        <f>0.5*Specification!$K$4*Track!B1407^2*Specification!$K$3*Specification!$K$2</f>
        <v>57.381352036843971</v>
      </c>
      <c r="E1407">
        <v>0</v>
      </c>
      <c r="F1407">
        <f>Specification!$C$23*9.81*SIN((E1407*PI()/180))</f>
        <v>0</v>
      </c>
      <c r="G1407" s="2">
        <f>IF(J1407=1,VLOOKUP(K1407,RPM!$E$2:$H$62,3,FALSE)-F1407-E1407-D1407,IF(J1407=2,VLOOKUP(K1407,RPM!$H$2:$K$62,3,FALSE)-F1407-E1407-D1407,IF(J1407=3,VLOOKUP(K1407,RPM!$K$2:$N$62,3,FALSE)-F1407-E1407-D1407)))</f>
        <v>859.61244926990742</v>
      </c>
      <c r="H1407" s="2">
        <f>IF(J1407=1,Specification!$I$14,IF(J1407=2,Specification!$I$15,IF(J1407=3,Specification!$I$16)))</f>
        <v>580.58318951778165</v>
      </c>
      <c r="I1407">
        <f>Specification!$F$13</f>
        <v>-4.3172635751116699</v>
      </c>
      <c r="J1407">
        <v>2</v>
      </c>
      <c r="K1407">
        <f>IF(J1407=1,VLOOKUP(B1407,RPM!$F$2:$H$62,3,TRUE),IF(J1407=2,VLOOKUP(B1407,RPM!$I$2:$K$62,3,TRUE),IF(J1407=3,VLOOKUP(B1407,RPM!$L$2:$N$62,3,TRUE))))</f>
        <v>4700</v>
      </c>
      <c r="L1407">
        <f t="shared" si="207"/>
        <v>130.53309384208566</v>
      </c>
      <c r="M1407">
        <f t="shared" si="208"/>
        <v>0</v>
      </c>
      <c r="N1407">
        <f>VLOOKUP(K1407,RPM!$A$2:$D$62,4,FALSE)</f>
        <v>19.409702127659575</v>
      </c>
      <c r="O1407">
        <f>VLOOKUP(K1407,RPM!$A$2:$D$62,3,FALSE)</f>
        <v>12.8</v>
      </c>
      <c r="P1407">
        <f t="shared" si="201"/>
        <v>14.473814876595746</v>
      </c>
      <c r="Q1407" cm="1">
        <f t="array" ref="Q1407">_xlfn.XLOOKUP(O1407,BSFC!$A$2:$A$24,_xlfn.XLOOKUP(K1407,BSFC!$B$2:$O$2,BSFC!$B$2:$O$24,,-1),,-1)</f>
        <v>305</v>
      </c>
      <c r="R1407">
        <f t="shared" si="202"/>
        <v>1.2262537603782506</v>
      </c>
      <c r="S1407">
        <f t="shared" si="204"/>
        <v>3.8972900014134869E-4</v>
      </c>
      <c r="T1407">
        <f t="shared" si="205"/>
        <v>0.11886734504311135</v>
      </c>
      <c r="U1407">
        <f t="shared" si="206"/>
        <v>183.41349257757341</v>
      </c>
    </row>
    <row r="1408" spans="1:21">
      <c r="A1408">
        <f t="shared" si="203"/>
        <v>1407</v>
      </c>
      <c r="B1408">
        <f t="shared" si="209"/>
        <v>10.106905613885486</v>
      </c>
      <c r="C1408">
        <f>Specification!$G$32</f>
        <v>219.92450400000001</v>
      </c>
      <c r="D1408">
        <f>0.5*Specification!$K$4*Track!B1408^2*Specification!$K$3*Specification!$K$2</f>
        <v>52.909040720262887</v>
      </c>
      <c r="E1408">
        <v>0</v>
      </c>
      <c r="F1408">
        <f>Specification!$C$23*9.81*SIN((E1408*PI()/180))</f>
        <v>0</v>
      </c>
      <c r="G1408" s="2">
        <f>IF(J1408=1,VLOOKUP(K1408,RPM!$E$2:$H$62,3,FALSE)-F1408-E1408-D1408,IF(J1408=2,VLOOKUP(K1408,RPM!$H$2:$K$62,3,FALSE)-F1408-E1408-D1408,IF(J1408=3,VLOOKUP(K1408,RPM!$K$2:$N$62,3,FALSE)-F1408-E1408-D1408)))</f>
        <v>844.98072305926485</v>
      </c>
      <c r="H1408" s="2">
        <f>IF(J1408=1,Specification!$I$14,IF(J1408=2,Specification!$I$15,IF(J1408=3,Specification!$I$16)))</f>
        <v>580.58318951778165</v>
      </c>
      <c r="I1408">
        <f>Specification!$F$13</f>
        <v>-4.3172635751116699</v>
      </c>
      <c r="J1408">
        <v>2</v>
      </c>
      <c r="K1408">
        <f>IF(J1408=1,VLOOKUP(B1408,RPM!$F$2:$H$62,3,TRUE),IF(J1408=2,VLOOKUP(B1408,RPM!$I$2:$K$62,3,TRUE),IF(J1408=3,VLOOKUP(B1408,RPM!$L$2:$N$62,3,TRUE))))</f>
        <v>4500</v>
      </c>
      <c r="L1408">
        <f t="shared" si="207"/>
        <v>130.63422028069814</v>
      </c>
      <c r="M1408">
        <f t="shared" si="208"/>
        <v>0</v>
      </c>
      <c r="N1408">
        <f>VLOOKUP(K1408,RPM!$A$2:$D$62,4,FALSE)</f>
        <v>19.005333333333333</v>
      </c>
      <c r="O1408">
        <f>VLOOKUP(K1408,RPM!$A$2:$D$62,3,FALSE)</f>
        <v>12</v>
      </c>
      <c r="P1408">
        <f t="shared" si="201"/>
        <v>14.172277066666666</v>
      </c>
      <c r="Q1408" cm="1">
        <f t="array" ref="Q1408">_xlfn.XLOOKUP(O1408,BSFC!$A$2:$A$24,_xlfn.XLOOKUP(K1408,BSFC!$B$2:$O$2,BSFC!$B$2:$O$24,,-1),,-1)</f>
        <v>305</v>
      </c>
      <c r="R1408">
        <f t="shared" si="202"/>
        <v>1.200706807037037</v>
      </c>
      <c r="S1408">
        <f t="shared" si="204"/>
        <v>3.9810886299482094E-4</v>
      </c>
      <c r="T1408">
        <f t="shared" si="205"/>
        <v>0.12142320321342039</v>
      </c>
      <c r="U1408">
        <f t="shared" si="206"/>
        <v>183.53491578078683</v>
      </c>
    </row>
    <row r="1409" spans="1:21">
      <c r="A1409">
        <f t="shared" si="203"/>
        <v>1408</v>
      </c>
      <c r="B1409">
        <f t="shared" si="209"/>
        <v>9.6703161239830528</v>
      </c>
      <c r="C1409">
        <f>Specification!$G$32</f>
        <v>219.92450400000001</v>
      </c>
      <c r="D1409">
        <f>0.5*Specification!$K$4*Track!B1409^2*Specification!$K$3*Specification!$K$2</f>
        <v>48.436729403681802</v>
      </c>
      <c r="E1409">
        <v>0</v>
      </c>
      <c r="F1409">
        <f>Specification!$C$23*9.81*SIN((E1409*PI()/180))</f>
        <v>0</v>
      </c>
      <c r="G1409" s="2">
        <f>IF(J1409=1,VLOOKUP(K1409,RPM!$E$2:$H$62,3,FALSE)-F1409-E1409-D1409,IF(J1409=2,VLOOKUP(K1409,RPM!$H$2:$K$62,3,FALSE)-F1409-E1409-D1409,IF(J1409=3,VLOOKUP(K1409,RPM!$K$2:$N$62,3,FALSE)-F1409-E1409-D1409)))</f>
        <v>844.23274505154609</v>
      </c>
      <c r="H1409" s="2">
        <f>IF(J1409=1,Specification!$I$14,IF(J1409=2,Specification!$I$15,IF(J1409=3,Specification!$I$16)))</f>
        <v>580.58318951778165</v>
      </c>
      <c r="I1409">
        <f>Specification!$F$13</f>
        <v>-4.3172635751116699</v>
      </c>
      <c r="J1409">
        <v>2</v>
      </c>
      <c r="K1409">
        <f>IF(J1409=1,VLOOKUP(B1409,RPM!$F$2:$H$62,3,TRUE),IF(J1409=2,VLOOKUP(B1409,RPM!$I$2:$K$62,3,TRUE),IF(J1409=3,VLOOKUP(B1409,RPM!$L$2:$N$62,3,TRUE))))</f>
        <v>4300</v>
      </c>
      <c r="L1409">
        <f t="shared" si="207"/>
        <v>130.74013354094384</v>
      </c>
      <c r="M1409">
        <f t="shared" si="208"/>
        <v>0</v>
      </c>
      <c r="N1409">
        <f>VLOOKUP(K1409,RPM!$A$2:$D$62,4,FALSE)</f>
        <v>18.894837209302327</v>
      </c>
      <c r="O1409">
        <f>VLOOKUP(K1409,RPM!$A$2:$D$62,3,FALSE)</f>
        <v>11.4</v>
      </c>
      <c r="P1409">
        <f t="shared" si="201"/>
        <v>14.089880106976747</v>
      </c>
      <c r="Q1409" cm="1">
        <f t="array" ref="Q1409">_xlfn.XLOOKUP(O1409,BSFC!$A$2:$A$24,_xlfn.XLOOKUP(K1409,BSFC!$B$2:$O$2,BSFC!$B$2:$O$24,,-1),,-1)</f>
        <v>340</v>
      </c>
      <c r="R1409">
        <f t="shared" si="202"/>
        <v>1.3307108989922483</v>
      </c>
      <c r="S1409">
        <f t="shared" si="204"/>
        <v>4.1452920516692687E-4</v>
      </c>
      <c r="T1409">
        <f t="shared" si="205"/>
        <v>0.14093992975675512</v>
      </c>
      <c r="U1409">
        <f t="shared" si="206"/>
        <v>183.6758557105436</v>
      </c>
    </row>
    <row r="1410" spans="1:21">
      <c r="A1410">
        <f t="shared" si="203"/>
        <v>1409</v>
      </c>
      <c r="B1410">
        <f t="shared" si="209"/>
        <v>9.2130606634029757</v>
      </c>
      <c r="C1410">
        <f>Specification!$G$32</f>
        <v>219.92450400000001</v>
      </c>
      <c r="D1410">
        <f>0.5*Specification!$K$4*Track!B1410^2*Specification!$K$3*Specification!$K$2</f>
        <v>43.964418087100711</v>
      </c>
      <c r="E1410">
        <v>0</v>
      </c>
      <c r="F1410">
        <f>Specification!$C$23*9.81*SIN((E1410*PI()/180))</f>
        <v>0</v>
      </c>
      <c r="G1410" s="2">
        <f>IF(J1410=1,VLOOKUP(K1410,RPM!$E$2:$H$62,3,FALSE)-F1410-E1410-D1410,IF(J1410=2,VLOOKUP(K1410,RPM!$H$2:$K$62,3,FALSE)-F1410-E1410-D1410,IF(J1410=3,VLOOKUP(K1410,RPM!$K$2:$N$62,3,FALSE)-F1410-E1410-D1410)))</f>
        <v>842.97547052438381</v>
      </c>
      <c r="H1410" s="2">
        <f>IF(J1410=1,Specification!$I$14,IF(J1410=2,Specification!$I$15,IF(J1410=3,Specification!$I$16)))</f>
        <v>580.58318951778165</v>
      </c>
      <c r="I1410">
        <f>Specification!$F$13</f>
        <v>-4.3172635751116699</v>
      </c>
      <c r="J1410">
        <v>2</v>
      </c>
      <c r="K1410">
        <f>IF(J1410=1,VLOOKUP(B1410,RPM!$F$2:$H$62,3,TRUE),IF(J1410=2,VLOOKUP(B1410,RPM!$I$2:$K$62,3,TRUE),IF(J1410=3,VLOOKUP(B1410,RPM!$L$2:$N$62,3,TRUE))))</f>
        <v>4100</v>
      </c>
      <c r="L1410">
        <f t="shared" si="207"/>
        <v>130.85158548505242</v>
      </c>
      <c r="M1410">
        <f t="shared" si="208"/>
        <v>0</v>
      </c>
      <c r="N1410">
        <f>VLOOKUP(K1410,RPM!$A$2:$D$62,4,FALSE)</f>
        <v>18.773560975609758</v>
      </c>
      <c r="O1410">
        <f>VLOOKUP(K1410,RPM!$A$2:$D$62,3,FALSE)</f>
        <v>10.8</v>
      </c>
      <c r="P1410">
        <f t="shared" si="201"/>
        <v>13.999444419512198</v>
      </c>
      <c r="Q1410" cm="1">
        <f t="array" ref="Q1410">_xlfn.XLOOKUP(O1410,BSFC!$A$2:$A$24,_xlfn.XLOOKUP(K1410,BSFC!$B$2:$O$2,BSFC!$B$2:$O$24,,-1),,-1)</f>
        <v>360</v>
      </c>
      <c r="R1410">
        <f t="shared" si="202"/>
        <v>1.3999444419512199</v>
      </c>
      <c r="S1410">
        <f t="shared" si="204"/>
        <v>4.3340702694295863E-4</v>
      </c>
      <c r="T1410">
        <f t="shared" si="205"/>
        <v>0.15602652969946509</v>
      </c>
      <c r="U1410">
        <f t="shared" si="206"/>
        <v>183.83188224024306</v>
      </c>
    </row>
    <row r="1411" spans="1:21">
      <c r="A1411">
        <f t="shared" si="203"/>
        <v>1410</v>
      </c>
      <c r="B1411">
        <f t="shared" si="209"/>
        <v>8.7318932447276261</v>
      </c>
      <c r="C1411">
        <f>Specification!$G$32</f>
        <v>219.92450400000001</v>
      </c>
      <c r="D1411">
        <f>0.5*Specification!$K$4*Track!B1411^2*Specification!$K$3*Specification!$K$2</f>
        <v>39.492106770519641</v>
      </c>
      <c r="E1411">
        <v>0</v>
      </c>
      <c r="F1411">
        <f>Specification!$C$23*9.81*SIN((E1411*PI()/180))</f>
        <v>0</v>
      </c>
      <c r="G1411" s="2">
        <f>IF(J1411=1,VLOOKUP(K1411,RPM!$E$2:$H$62,3,FALSE)-F1411-E1411-D1411,IF(J1411=2,VLOOKUP(K1411,RPM!$H$2:$K$62,3,FALSE)-F1411-E1411-D1411,IF(J1411=3,VLOOKUP(K1411,RPM!$K$2:$N$62,3,FALSE)-F1411-E1411-D1411)))</f>
        <v>849.76410158805106</v>
      </c>
      <c r="H1411" s="2">
        <f>IF(J1411=1,Specification!$I$14,IF(J1411=2,Specification!$I$15,IF(J1411=3,Specification!$I$16)))</f>
        <v>580.58318951778165</v>
      </c>
      <c r="I1411">
        <v>0</v>
      </c>
      <c r="J1411">
        <v>2</v>
      </c>
      <c r="K1411">
        <f>IF(J1411=1,VLOOKUP(B1411,RPM!$F$2:$H$62,3,TRUE),IF(J1411=2,VLOOKUP(B1411,RPM!$I$2:$K$62,3,TRUE),IF(J1411=3,VLOOKUP(B1411,RPM!$L$2:$N$62,3,TRUE))))</f>
        <v>3900</v>
      </c>
      <c r="L1411">
        <f t="shared" si="207"/>
        <v>130.96610818614062</v>
      </c>
      <c r="M1411">
        <f t="shared" si="208"/>
        <v>0</v>
      </c>
      <c r="N1411">
        <f>VLOOKUP(K1411,RPM!$A$2:$D$62,4,FALSE)</f>
        <v>18.822589743589745</v>
      </c>
      <c r="O1411">
        <f>VLOOKUP(K1411,RPM!$A$2:$D$62,3,FALSE)</f>
        <v>10.3</v>
      </c>
      <c r="P1411">
        <f t="shared" ref="P1411:P1474" si="210">N1411*0.7457</f>
        <v>14.036005171794873</v>
      </c>
      <c r="Q1411" cm="1">
        <f t="array" ref="Q1411">_xlfn.XLOOKUP(O1411,BSFC!$A$2:$A$24,_xlfn.XLOOKUP(K1411,BSFC!$B$2:$O$2,BSFC!$B$2:$O$24,,-1),,-1)</f>
        <v>360</v>
      </c>
      <c r="R1411">
        <f t="shared" ref="R1411:R1474" si="211">Q1411*P1411/3600</f>
        <v>1.4036005171794874</v>
      </c>
      <c r="S1411">
        <f t="shared" si="204"/>
        <v>4.4651145132271333E-4</v>
      </c>
      <c r="T1411">
        <f t="shared" si="205"/>
        <v>0.16074412247617681</v>
      </c>
      <c r="U1411">
        <f t="shared" si="206"/>
        <v>183.99262636271925</v>
      </c>
    </row>
    <row r="1412" spans="1:21">
      <c r="A1412">
        <f t="shared" ref="A1412:A1475" si="212">A1411+1</f>
        <v>1411</v>
      </c>
      <c r="B1412">
        <f t="shared" si="209"/>
        <v>8.7318932447276261</v>
      </c>
      <c r="C1412">
        <f>Specification!$G$32</f>
        <v>219.92450400000001</v>
      </c>
      <c r="D1412">
        <f>0.5*Specification!$K$4*Track!B1412^2*Specification!$K$3*Specification!$K$2</f>
        <v>39.492106770519641</v>
      </c>
      <c r="E1412">
        <v>0</v>
      </c>
      <c r="F1412">
        <f>Specification!$C$23*9.81*SIN((E1412*PI()/180))</f>
        <v>0</v>
      </c>
      <c r="G1412" s="2">
        <f>IF(J1412=1,VLOOKUP(K1412,RPM!$E$2:$H$62,3,FALSE)-F1412-E1412-D1412,IF(J1412=2,VLOOKUP(K1412,RPM!$H$2:$K$62,3,FALSE)-F1412-E1412-D1412,IF(J1412=3,VLOOKUP(K1412,RPM!$K$2:$N$62,3,FALSE)-F1412-E1412-D1412)))</f>
        <v>849.76410158805106</v>
      </c>
      <c r="H1412" s="2">
        <f>IF(J1412=1,Specification!$I$14,IF(J1412=2,Specification!$I$15,IF(J1412=3,Specification!$I$16)))</f>
        <v>580.58318951778165</v>
      </c>
      <c r="I1412">
        <v>0</v>
      </c>
      <c r="J1412">
        <v>2</v>
      </c>
      <c r="K1412">
        <f>IF(J1412=1,VLOOKUP(B1412,RPM!$F$2:$H$62,3,TRUE),IF(J1412=2,VLOOKUP(B1412,RPM!$I$2:$K$62,3,TRUE),IF(J1412=3,VLOOKUP(B1412,RPM!$L$2:$N$62,3,TRUE))))</f>
        <v>3900</v>
      </c>
      <c r="L1412">
        <f t="shared" si="207"/>
        <v>131.08063088722881</v>
      </c>
      <c r="M1412">
        <f t="shared" si="208"/>
        <v>0</v>
      </c>
      <c r="N1412">
        <f>VLOOKUP(K1412,RPM!$A$2:$D$62,4,FALSE)</f>
        <v>18.822589743589745</v>
      </c>
      <c r="O1412">
        <f>VLOOKUP(K1412,RPM!$A$2:$D$62,3,FALSE)</f>
        <v>10.3</v>
      </c>
      <c r="P1412">
        <f t="shared" si="210"/>
        <v>14.036005171794873</v>
      </c>
      <c r="Q1412" cm="1">
        <f t="array" ref="Q1412">_xlfn.XLOOKUP(O1412,BSFC!$A$2:$A$24,_xlfn.XLOOKUP(K1412,BSFC!$B$2:$O$2,BSFC!$B$2:$O$24,,-1),,-1)</f>
        <v>360</v>
      </c>
      <c r="R1412">
        <f t="shared" si="211"/>
        <v>1.4036005171794874</v>
      </c>
      <c r="S1412">
        <f t="shared" ref="S1412:S1475" si="213">(L1412-L1411)/3600*P1412</f>
        <v>4.4651145132271333E-4</v>
      </c>
      <c r="T1412">
        <f t="shared" ref="T1412:T1475" si="214">S1412*Q1412</f>
        <v>0.16074412247617681</v>
      </c>
      <c r="U1412">
        <f t="shared" ref="U1412:U1475" si="215">U1411+T1412</f>
        <v>184.15337048519544</v>
      </c>
    </row>
    <row r="1413" spans="1:21">
      <c r="A1413">
        <f t="shared" si="212"/>
        <v>1412</v>
      </c>
      <c r="B1413">
        <f t="shared" si="209"/>
        <v>8.7318932447276261</v>
      </c>
      <c r="C1413">
        <f>Specification!$G$32</f>
        <v>219.92450400000001</v>
      </c>
      <c r="D1413">
        <f>0.5*Specification!$K$4*Track!B1413^2*Specification!$K$3*Specification!$K$2</f>
        <v>39.492106770519641</v>
      </c>
      <c r="E1413">
        <v>0</v>
      </c>
      <c r="F1413">
        <f>Specification!$C$23*9.81*SIN((E1413*PI()/180))</f>
        <v>0</v>
      </c>
      <c r="G1413" s="2">
        <f>IF(J1413=1,VLOOKUP(K1413,RPM!$E$2:$H$62,3,FALSE)-F1413-E1413-D1413,IF(J1413=2,VLOOKUP(K1413,RPM!$H$2:$K$62,3,FALSE)-F1413-E1413-D1413,IF(J1413=3,VLOOKUP(K1413,RPM!$K$2:$N$62,3,FALSE)-F1413-E1413-D1413)))</f>
        <v>849.76410158805106</v>
      </c>
      <c r="H1413" s="2">
        <f>IF(J1413=1,Specification!$I$14,IF(J1413=2,Specification!$I$15,IF(J1413=3,Specification!$I$16)))</f>
        <v>580.58318951778165</v>
      </c>
      <c r="I1413">
        <v>0</v>
      </c>
      <c r="J1413">
        <v>2</v>
      </c>
      <c r="K1413">
        <f>IF(J1413=1,VLOOKUP(B1413,RPM!$F$2:$H$62,3,TRUE),IF(J1413=2,VLOOKUP(B1413,RPM!$I$2:$K$62,3,TRUE),IF(J1413=3,VLOOKUP(B1413,RPM!$L$2:$N$62,3,TRUE))))</f>
        <v>3900</v>
      </c>
      <c r="L1413">
        <f t="shared" si="207"/>
        <v>131.195153588317</v>
      </c>
      <c r="M1413">
        <f t="shared" si="208"/>
        <v>0</v>
      </c>
      <c r="N1413">
        <f>VLOOKUP(K1413,RPM!$A$2:$D$62,4,FALSE)</f>
        <v>18.822589743589745</v>
      </c>
      <c r="O1413">
        <f>VLOOKUP(K1413,RPM!$A$2:$D$62,3,FALSE)</f>
        <v>10.3</v>
      </c>
      <c r="P1413">
        <f t="shared" si="210"/>
        <v>14.036005171794873</v>
      </c>
      <c r="Q1413" cm="1">
        <f t="array" ref="Q1413">_xlfn.XLOOKUP(O1413,BSFC!$A$2:$A$24,_xlfn.XLOOKUP(K1413,BSFC!$B$2:$O$2,BSFC!$B$2:$O$24,,-1),,-1)</f>
        <v>360</v>
      </c>
      <c r="R1413">
        <f t="shared" si="211"/>
        <v>1.4036005171794874</v>
      </c>
      <c r="S1413">
        <f t="shared" si="213"/>
        <v>4.4651145132271333E-4</v>
      </c>
      <c r="T1413">
        <f t="shared" si="214"/>
        <v>0.16074412247617681</v>
      </c>
      <c r="U1413">
        <f t="shared" si="215"/>
        <v>184.31411460767163</v>
      </c>
    </row>
    <row r="1414" spans="1:21">
      <c r="A1414">
        <f t="shared" si="212"/>
        <v>1413</v>
      </c>
      <c r="B1414">
        <f t="shared" si="209"/>
        <v>8.7318932447276261</v>
      </c>
      <c r="C1414">
        <f>Specification!$G$32</f>
        <v>219.92450400000001</v>
      </c>
      <c r="D1414">
        <f>0.5*Specification!$K$4*Track!B1414^2*Specification!$K$3*Specification!$K$2</f>
        <v>39.492106770519641</v>
      </c>
      <c r="E1414">
        <v>0</v>
      </c>
      <c r="F1414">
        <f>Specification!$C$23*9.81*SIN((E1414*PI()/180))</f>
        <v>0</v>
      </c>
      <c r="G1414" s="2">
        <f>IF(J1414=1,VLOOKUP(K1414,RPM!$E$2:$H$62,3,FALSE)-F1414-E1414-D1414,IF(J1414=2,VLOOKUP(K1414,RPM!$H$2:$K$62,3,FALSE)-F1414-E1414-D1414,IF(J1414=3,VLOOKUP(K1414,RPM!$K$2:$N$62,3,FALSE)-F1414-E1414-D1414)))</f>
        <v>849.76410158805106</v>
      </c>
      <c r="H1414" s="2">
        <f>IF(J1414=1,Specification!$I$14,IF(J1414=2,Specification!$I$15,IF(J1414=3,Specification!$I$16)))</f>
        <v>580.58318951778165</v>
      </c>
      <c r="I1414">
        <v>0</v>
      </c>
      <c r="J1414">
        <v>2</v>
      </c>
      <c r="K1414">
        <f>IF(J1414=1,VLOOKUP(B1414,RPM!$F$2:$H$62,3,TRUE),IF(J1414=2,VLOOKUP(B1414,RPM!$I$2:$K$62,3,TRUE),IF(J1414=3,VLOOKUP(B1414,RPM!$L$2:$N$62,3,TRUE))))</f>
        <v>3900</v>
      </c>
      <c r="L1414">
        <f t="shared" si="207"/>
        <v>131.30967628940519</v>
      </c>
      <c r="M1414">
        <f t="shared" si="208"/>
        <v>0</v>
      </c>
      <c r="N1414">
        <f>VLOOKUP(K1414,RPM!$A$2:$D$62,4,FALSE)</f>
        <v>18.822589743589745</v>
      </c>
      <c r="O1414">
        <f>VLOOKUP(K1414,RPM!$A$2:$D$62,3,FALSE)</f>
        <v>10.3</v>
      </c>
      <c r="P1414">
        <f t="shared" si="210"/>
        <v>14.036005171794873</v>
      </c>
      <c r="Q1414" cm="1">
        <f t="array" ref="Q1414">_xlfn.XLOOKUP(O1414,BSFC!$A$2:$A$24,_xlfn.XLOOKUP(K1414,BSFC!$B$2:$O$2,BSFC!$B$2:$O$24,,-1),,-1)</f>
        <v>360</v>
      </c>
      <c r="R1414">
        <f t="shared" si="211"/>
        <v>1.4036005171794874</v>
      </c>
      <c r="S1414">
        <f t="shared" si="213"/>
        <v>4.4651145132271333E-4</v>
      </c>
      <c r="T1414">
        <f t="shared" si="214"/>
        <v>0.16074412247617681</v>
      </c>
      <c r="U1414">
        <f t="shared" si="215"/>
        <v>184.47485873014782</v>
      </c>
    </row>
    <row r="1415" spans="1:21">
      <c r="A1415">
        <f t="shared" si="212"/>
        <v>1414</v>
      </c>
      <c r="B1415">
        <f t="shared" si="209"/>
        <v>8.7318932447276261</v>
      </c>
      <c r="C1415">
        <f>Specification!$G$32</f>
        <v>219.92450400000001</v>
      </c>
      <c r="D1415">
        <f>0.5*Specification!$K$4*Track!B1415^2*Specification!$K$3*Specification!$K$2</f>
        <v>39.492106770519641</v>
      </c>
      <c r="E1415">
        <v>0</v>
      </c>
      <c r="F1415">
        <f>Specification!$C$23*9.81*SIN((E1415*PI()/180))</f>
        <v>0</v>
      </c>
      <c r="G1415" s="2">
        <f>IF(J1415=1,VLOOKUP(K1415,RPM!$E$2:$H$62,3,FALSE)-F1415-E1415-D1415,IF(J1415=2,VLOOKUP(K1415,RPM!$H$2:$K$62,3,FALSE)-F1415-E1415-D1415,IF(J1415=3,VLOOKUP(K1415,RPM!$K$2:$N$62,3,FALSE)-F1415-E1415-D1415)))</f>
        <v>849.76410158805106</v>
      </c>
      <c r="H1415" s="2">
        <f>IF(J1415=1,Specification!$I$14,IF(J1415=2,Specification!$I$15,IF(J1415=3,Specification!$I$16)))</f>
        <v>580.58318951778165</v>
      </c>
      <c r="I1415">
        <v>0</v>
      </c>
      <c r="J1415">
        <v>2</v>
      </c>
      <c r="K1415">
        <f>IF(J1415=1,VLOOKUP(B1415,RPM!$F$2:$H$62,3,TRUE),IF(J1415=2,VLOOKUP(B1415,RPM!$I$2:$K$62,3,TRUE),IF(J1415=3,VLOOKUP(B1415,RPM!$L$2:$N$62,3,TRUE))))</f>
        <v>3900</v>
      </c>
      <c r="L1415">
        <f t="shared" si="207"/>
        <v>131.42419899049338</v>
      </c>
      <c r="M1415">
        <f t="shared" si="208"/>
        <v>0</v>
      </c>
      <c r="N1415">
        <f>VLOOKUP(K1415,RPM!$A$2:$D$62,4,FALSE)</f>
        <v>18.822589743589745</v>
      </c>
      <c r="O1415">
        <f>VLOOKUP(K1415,RPM!$A$2:$D$62,3,FALSE)</f>
        <v>10.3</v>
      </c>
      <c r="P1415">
        <f t="shared" si="210"/>
        <v>14.036005171794873</v>
      </c>
      <c r="Q1415" cm="1">
        <f t="array" ref="Q1415">_xlfn.XLOOKUP(O1415,BSFC!$A$2:$A$24,_xlfn.XLOOKUP(K1415,BSFC!$B$2:$O$2,BSFC!$B$2:$O$24,,-1),,-1)</f>
        <v>360</v>
      </c>
      <c r="R1415">
        <f t="shared" si="211"/>
        <v>1.4036005171794874</v>
      </c>
      <c r="S1415">
        <f t="shared" si="213"/>
        <v>4.4651145132271333E-4</v>
      </c>
      <c r="T1415">
        <f t="shared" si="214"/>
        <v>0.16074412247617681</v>
      </c>
      <c r="U1415">
        <f t="shared" si="215"/>
        <v>184.635602852624</v>
      </c>
    </row>
    <row r="1416" spans="1:21">
      <c r="A1416">
        <f t="shared" si="212"/>
        <v>1415</v>
      </c>
      <c r="B1416">
        <f t="shared" si="209"/>
        <v>8.7318932447276261</v>
      </c>
      <c r="C1416">
        <f>Specification!$G$32</f>
        <v>219.92450400000001</v>
      </c>
      <c r="D1416">
        <f>0.5*Specification!$K$4*Track!B1416^2*Specification!$K$3*Specification!$K$2</f>
        <v>39.492106770519641</v>
      </c>
      <c r="E1416">
        <v>0</v>
      </c>
      <c r="F1416">
        <f>Specification!$C$23*9.81*SIN((E1416*PI()/180))</f>
        <v>0</v>
      </c>
      <c r="G1416" s="2">
        <f>IF(J1416=1,VLOOKUP(K1416,RPM!$E$2:$H$62,3,FALSE)-F1416-E1416-D1416,IF(J1416=2,VLOOKUP(K1416,RPM!$H$2:$K$62,3,FALSE)-F1416-E1416-D1416,IF(J1416=3,VLOOKUP(K1416,RPM!$K$2:$N$62,3,FALSE)-F1416-E1416-D1416)))</f>
        <v>849.76410158805106</v>
      </c>
      <c r="H1416" s="2">
        <f>IF(J1416=1,Specification!$I$14,IF(J1416=2,Specification!$I$15,IF(J1416=3,Specification!$I$16)))</f>
        <v>580.58318951778165</v>
      </c>
      <c r="I1416">
        <v>0</v>
      </c>
      <c r="J1416">
        <v>2</v>
      </c>
      <c r="K1416">
        <f>IF(J1416=1,VLOOKUP(B1416,RPM!$F$2:$H$62,3,TRUE),IF(J1416=2,VLOOKUP(B1416,RPM!$I$2:$K$62,3,TRUE),IF(J1416=3,VLOOKUP(B1416,RPM!$L$2:$N$62,3,TRUE))))</f>
        <v>3900</v>
      </c>
      <c r="L1416">
        <f t="shared" si="207"/>
        <v>131.53872169158157</v>
      </c>
      <c r="M1416">
        <f t="shared" si="208"/>
        <v>0</v>
      </c>
      <c r="N1416">
        <f>VLOOKUP(K1416,RPM!$A$2:$D$62,4,FALSE)</f>
        <v>18.822589743589745</v>
      </c>
      <c r="O1416">
        <f>VLOOKUP(K1416,RPM!$A$2:$D$62,3,FALSE)</f>
        <v>10.3</v>
      </c>
      <c r="P1416">
        <f t="shared" si="210"/>
        <v>14.036005171794873</v>
      </c>
      <c r="Q1416" cm="1">
        <f t="array" ref="Q1416">_xlfn.XLOOKUP(O1416,BSFC!$A$2:$A$24,_xlfn.XLOOKUP(K1416,BSFC!$B$2:$O$2,BSFC!$B$2:$O$24,,-1),,-1)</f>
        <v>360</v>
      </c>
      <c r="R1416">
        <f t="shared" si="211"/>
        <v>1.4036005171794874</v>
      </c>
      <c r="S1416">
        <f t="shared" si="213"/>
        <v>4.4651145132271333E-4</v>
      </c>
      <c r="T1416">
        <f t="shared" si="214"/>
        <v>0.16074412247617681</v>
      </c>
      <c r="U1416">
        <f t="shared" si="215"/>
        <v>184.79634697510019</v>
      </c>
    </row>
    <row r="1417" spans="1:21">
      <c r="A1417">
        <f t="shared" si="212"/>
        <v>1416</v>
      </c>
      <c r="B1417">
        <f t="shared" si="209"/>
        <v>8.7318932447276261</v>
      </c>
      <c r="C1417">
        <f>Specification!$G$32</f>
        <v>219.92450400000001</v>
      </c>
      <c r="D1417">
        <f>0.5*Specification!$K$4*Track!B1417^2*Specification!$K$3*Specification!$K$2</f>
        <v>39.492106770519641</v>
      </c>
      <c r="E1417">
        <v>0</v>
      </c>
      <c r="F1417">
        <f>Specification!$C$23*9.81*SIN((E1417*PI()/180))</f>
        <v>0</v>
      </c>
      <c r="G1417" s="2">
        <f>IF(J1417=1,VLOOKUP(K1417,RPM!$E$2:$H$62,3,FALSE)-F1417-E1417-D1417,IF(J1417=2,VLOOKUP(K1417,RPM!$H$2:$K$62,3,FALSE)-F1417-E1417-D1417,IF(J1417=3,VLOOKUP(K1417,RPM!$K$2:$N$62,3,FALSE)-F1417-E1417-D1417)))</f>
        <v>849.76410158805106</v>
      </c>
      <c r="H1417" s="2">
        <f>IF(J1417=1,Specification!$I$14,IF(J1417=2,Specification!$I$15,IF(J1417=3,Specification!$I$16)))</f>
        <v>580.58318951778165</v>
      </c>
      <c r="I1417">
        <v>0</v>
      </c>
      <c r="J1417">
        <v>2</v>
      </c>
      <c r="K1417">
        <f>IF(J1417=1,VLOOKUP(B1417,RPM!$F$2:$H$62,3,TRUE),IF(J1417=2,VLOOKUP(B1417,RPM!$I$2:$K$62,3,TRUE),IF(J1417=3,VLOOKUP(B1417,RPM!$L$2:$N$62,3,TRUE))))</f>
        <v>3900</v>
      </c>
      <c r="L1417">
        <f t="shared" si="207"/>
        <v>131.65324439266976</v>
      </c>
      <c r="M1417">
        <f t="shared" si="208"/>
        <v>0</v>
      </c>
      <c r="N1417">
        <f>VLOOKUP(K1417,RPM!$A$2:$D$62,4,FALSE)</f>
        <v>18.822589743589745</v>
      </c>
      <c r="O1417">
        <f>VLOOKUP(K1417,RPM!$A$2:$D$62,3,FALSE)</f>
        <v>10.3</v>
      </c>
      <c r="P1417">
        <f t="shared" si="210"/>
        <v>14.036005171794873</v>
      </c>
      <c r="Q1417" cm="1">
        <f t="array" ref="Q1417">_xlfn.XLOOKUP(O1417,BSFC!$A$2:$A$24,_xlfn.XLOOKUP(K1417,BSFC!$B$2:$O$2,BSFC!$B$2:$O$24,,-1),,-1)</f>
        <v>360</v>
      </c>
      <c r="R1417">
        <f t="shared" si="211"/>
        <v>1.4036005171794874</v>
      </c>
      <c r="S1417">
        <f t="shared" si="213"/>
        <v>4.4651145132271333E-4</v>
      </c>
      <c r="T1417">
        <f t="shared" si="214"/>
        <v>0.16074412247617681</v>
      </c>
      <c r="U1417">
        <f t="shared" si="215"/>
        <v>184.95709109757638</v>
      </c>
    </row>
    <row r="1418" spans="1:21">
      <c r="A1418">
        <f t="shared" si="212"/>
        <v>1417</v>
      </c>
      <c r="B1418">
        <f t="shared" si="209"/>
        <v>8.7318932447276261</v>
      </c>
      <c r="C1418">
        <f>Specification!$G$32</f>
        <v>219.92450400000001</v>
      </c>
      <c r="D1418">
        <f>0.5*Specification!$K$4*Track!B1418^2*Specification!$K$3*Specification!$K$2</f>
        <v>39.492106770519641</v>
      </c>
      <c r="E1418">
        <v>0</v>
      </c>
      <c r="F1418">
        <f>Specification!$C$23*9.81*SIN((E1418*PI()/180))</f>
        <v>0</v>
      </c>
      <c r="G1418" s="2">
        <f>IF(J1418=1,VLOOKUP(K1418,RPM!$E$2:$H$62,3,FALSE)-F1418-E1418-D1418,IF(J1418=2,VLOOKUP(K1418,RPM!$H$2:$K$62,3,FALSE)-F1418-E1418-D1418,IF(J1418=3,VLOOKUP(K1418,RPM!$K$2:$N$62,3,FALSE)-F1418-E1418-D1418)))</f>
        <v>849.76410158805106</v>
      </c>
      <c r="H1418" s="2">
        <f>IF(J1418=1,Specification!$I$14,IF(J1418=2,Specification!$I$15,IF(J1418=3,Specification!$I$16)))</f>
        <v>580.58318951778165</v>
      </c>
      <c r="I1418">
        <v>0</v>
      </c>
      <c r="J1418">
        <v>2</v>
      </c>
      <c r="K1418">
        <f>IF(J1418=1,VLOOKUP(B1418,RPM!$F$2:$H$62,3,TRUE),IF(J1418=2,VLOOKUP(B1418,RPM!$I$2:$K$62,3,TRUE),IF(J1418=3,VLOOKUP(B1418,RPM!$L$2:$N$62,3,TRUE))))</f>
        <v>3900</v>
      </c>
      <c r="L1418">
        <f t="shared" si="207"/>
        <v>131.76776709375795</v>
      </c>
      <c r="M1418">
        <f t="shared" si="208"/>
        <v>0</v>
      </c>
      <c r="N1418">
        <f>VLOOKUP(K1418,RPM!$A$2:$D$62,4,FALSE)</f>
        <v>18.822589743589745</v>
      </c>
      <c r="O1418">
        <f>VLOOKUP(K1418,RPM!$A$2:$D$62,3,FALSE)</f>
        <v>10.3</v>
      </c>
      <c r="P1418">
        <f t="shared" si="210"/>
        <v>14.036005171794873</v>
      </c>
      <c r="Q1418" cm="1">
        <f t="array" ref="Q1418">_xlfn.XLOOKUP(O1418,BSFC!$A$2:$A$24,_xlfn.XLOOKUP(K1418,BSFC!$B$2:$O$2,BSFC!$B$2:$O$24,,-1),,-1)</f>
        <v>360</v>
      </c>
      <c r="R1418">
        <f t="shared" si="211"/>
        <v>1.4036005171794874</v>
      </c>
      <c r="S1418">
        <f t="shared" si="213"/>
        <v>4.4651145132271333E-4</v>
      </c>
      <c r="T1418">
        <f t="shared" si="214"/>
        <v>0.16074412247617681</v>
      </c>
      <c r="U1418">
        <f t="shared" si="215"/>
        <v>185.11783522005257</v>
      </c>
    </row>
    <row r="1419" spans="1:21">
      <c r="A1419">
        <f t="shared" si="212"/>
        <v>1418</v>
      </c>
      <c r="B1419">
        <f t="shared" si="209"/>
        <v>8.7318932447276261</v>
      </c>
      <c r="C1419">
        <f>Specification!$G$32</f>
        <v>219.92450400000001</v>
      </c>
      <c r="D1419">
        <f>0.5*Specification!$K$4*Track!B1419^2*Specification!$K$3*Specification!$K$2</f>
        <v>39.492106770519641</v>
      </c>
      <c r="E1419">
        <v>0</v>
      </c>
      <c r="F1419">
        <f>Specification!$C$23*9.81*SIN((E1419*PI()/180))</f>
        <v>0</v>
      </c>
      <c r="G1419" s="2">
        <f>IF(J1419=1,VLOOKUP(K1419,RPM!$E$2:$H$62,3,FALSE)-F1419-E1419-D1419,IF(J1419=2,VLOOKUP(K1419,RPM!$H$2:$K$62,3,FALSE)-F1419-E1419-D1419,IF(J1419=3,VLOOKUP(K1419,RPM!$K$2:$N$62,3,FALSE)-F1419-E1419-D1419)))</f>
        <v>849.76410158805106</v>
      </c>
      <c r="H1419" s="2">
        <f>IF(J1419=1,Specification!$I$14,IF(J1419=2,Specification!$I$15,IF(J1419=3,Specification!$I$16)))</f>
        <v>580.58318951778165</v>
      </c>
      <c r="I1419">
        <v>0</v>
      </c>
      <c r="J1419">
        <v>2</v>
      </c>
      <c r="K1419">
        <f>IF(J1419=1,VLOOKUP(B1419,RPM!$F$2:$H$62,3,TRUE),IF(J1419=2,VLOOKUP(B1419,RPM!$I$2:$K$62,3,TRUE),IF(J1419=3,VLOOKUP(B1419,RPM!$L$2:$N$62,3,TRUE))))</f>
        <v>3900</v>
      </c>
      <c r="L1419">
        <f t="shared" si="207"/>
        <v>131.88228979484614</v>
      </c>
      <c r="M1419">
        <f t="shared" si="208"/>
        <v>0</v>
      </c>
      <c r="N1419">
        <f>VLOOKUP(K1419,RPM!$A$2:$D$62,4,FALSE)</f>
        <v>18.822589743589745</v>
      </c>
      <c r="O1419">
        <f>VLOOKUP(K1419,RPM!$A$2:$D$62,3,FALSE)</f>
        <v>10.3</v>
      </c>
      <c r="P1419">
        <f t="shared" si="210"/>
        <v>14.036005171794873</v>
      </c>
      <c r="Q1419" cm="1">
        <f t="array" ref="Q1419">_xlfn.XLOOKUP(O1419,BSFC!$A$2:$A$24,_xlfn.XLOOKUP(K1419,BSFC!$B$2:$O$2,BSFC!$B$2:$O$24,,-1),,-1)</f>
        <v>360</v>
      </c>
      <c r="R1419">
        <f t="shared" si="211"/>
        <v>1.4036005171794874</v>
      </c>
      <c r="S1419">
        <f t="shared" si="213"/>
        <v>4.4651145132271333E-4</v>
      </c>
      <c r="T1419">
        <f t="shared" si="214"/>
        <v>0.16074412247617681</v>
      </c>
      <c r="U1419">
        <f t="shared" si="215"/>
        <v>185.27857934252876</v>
      </c>
    </row>
    <row r="1420" spans="1:21">
      <c r="A1420">
        <f t="shared" si="212"/>
        <v>1419</v>
      </c>
      <c r="B1420">
        <f t="shared" si="209"/>
        <v>8.7318932447276261</v>
      </c>
      <c r="C1420">
        <f>Specification!$G$32</f>
        <v>219.92450400000001</v>
      </c>
      <c r="D1420">
        <f>0.5*Specification!$K$4*Track!B1420^2*Specification!$K$3*Specification!$K$2</f>
        <v>39.492106770519641</v>
      </c>
      <c r="E1420">
        <v>0</v>
      </c>
      <c r="F1420">
        <f>Specification!$C$23*9.81*SIN((E1420*PI()/180))</f>
        <v>0</v>
      </c>
      <c r="G1420" s="2">
        <f>IF(J1420=1,VLOOKUP(K1420,RPM!$E$2:$H$62,3,FALSE)-F1420-E1420-D1420,IF(J1420=2,VLOOKUP(K1420,RPM!$H$2:$K$62,3,FALSE)-F1420-E1420-D1420,IF(J1420=3,VLOOKUP(K1420,RPM!$K$2:$N$62,3,FALSE)-F1420-E1420-D1420)))</f>
        <v>849.76410158805106</v>
      </c>
      <c r="H1420" s="2">
        <f>IF(J1420=1,Specification!$I$14,IF(J1420=2,Specification!$I$15,IF(J1420=3,Specification!$I$16)))</f>
        <v>580.58318951778165</v>
      </c>
      <c r="I1420">
        <v>0</v>
      </c>
      <c r="J1420">
        <v>2</v>
      </c>
      <c r="K1420">
        <f>IF(J1420=1,VLOOKUP(B1420,RPM!$F$2:$H$62,3,TRUE),IF(J1420=2,VLOOKUP(B1420,RPM!$I$2:$K$62,3,TRUE),IF(J1420=3,VLOOKUP(B1420,RPM!$L$2:$N$62,3,TRUE))))</f>
        <v>3900</v>
      </c>
      <c r="L1420">
        <f t="shared" si="207"/>
        <v>131.99681249593434</v>
      </c>
      <c r="M1420">
        <f t="shared" si="208"/>
        <v>0</v>
      </c>
      <c r="N1420">
        <f>VLOOKUP(K1420,RPM!$A$2:$D$62,4,FALSE)</f>
        <v>18.822589743589745</v>
      </c>
      <c r="O1420">
        <f>VLOOKUP(K1420,RPM!$A$2:$D$62,3,FALSE)</f>
        <v>10.3</v>
      </c>
      <c r="P1420">
        <f t="shared" si="210"/>
        <v>14.036005171794873</v>
      </c>
      <c r="Q1420" cm="1">
        <f t="array" ref="Q1420">_xlfn.XLOOKUP(O1420,BSFC!$A$2:$A$24,_xlfn.XLOOKUP(K1420,BSFC!$B$2:$O$2,BSFC!$B$2:$O$24,,-1),,-1)</f>
        <v>360</v>
      </c>
      <c r="R1420">
        <f t="shared" si="211"/>
        <v>1.4036005171794874</v>
      </c>
      <c r="S1420">
        <f t="shared" si="213"/>
        <v>4.4651145132271333E-4</v>
      </c>
      <c r="T1420">
        <f t="shared" si="214"/>
        <v>0.16074412247617681</v>
      </c>
      <c r="U1420">
        <f t="shared" si="215"/>
        <v>185.43932346500495</v>
      </c>
    </row>
    <row r="1421" spans="1:21">
      <c r="A1421">
        <f t="shared" si="212"/>
        <v>1420</v>
      </c>
      <c r="B1421">
        <f t="shared" si="209"/>
        <v>8.7318932447276261</v>
      </c>
      <c r="C1421">
        <f>Specification!$G$32</f>
        <v>219.92450400000001</v>
      </c>
      <c r="D1421">
        <f>0.5*Specification!$K$4*Track!B1421^2*Specification!$K$3*Specification!$K$2</f>
        <v>39.492106770519641</v>
      </c>
      <c r="E1421">
        <v>0</v>
      </c>
      <c r="F1421">
        <f>Specification!$C$23*9.81*SIN((E1421*PI()/180))</f>
        <v>0</v>
      </c>
      <c r="G1421" s="2">
        <f>IF(J1421=1,VLOOKUP(K1421,RPM!$E$2:$H$62,3,FALSE)-F1421-E1421-D1421,IF(J1421=2,VLOOKUP(K1421,RPM!$H$2:$K$62,3,FALSE)-F1421-E1421-D1421,IF(J1421=3,VLOOKUP(K1421,RPM!$K$2:$N$62,3,FALSE)-F1421-E1421-D1421)))</f>
        <v>849.76410158805106</v>
      </c>
      <c r="H1421" s="2">
        <f>IF(J1421=1,Specification!$I$14,IF(J1421=2,Specification!$I$15,IF(J1421=3,Specification!$I$16)))</f>
        <v>580.58318951778165</v>
      </c>
      <c r="I1421">
        <v>0</v>
      </c>
      <c r="J1421">
        <v>2</v>
      </c>
      <c r="K1421">
        <f>IF(J1421=1,VLOOKUP(B1421,RPM!$F$2:$H$62,3,TRUE),IF(J1421=2,VLOOKUP(B1421,RPM!$I$2:$K$62,3,TRUE),IF(J1421=3,VLOOKUP(B1421,RPM!$L$2:$N$62,3,TRUE))))</f>
        <v>3900</v>
      </c>
      <c r="L1421">
        <f t="shared" si="207"/>
        <v>132.11133519702253</v>
      </c>
      <c r="M1421">
        <f t="shared" si="208"/>
        <v>0</v>
      </c>
      <c r="N1421">
        <f>VLOOKUP(K1421,RPM!$A$2:$D$62,4,FALSE)</f>
        <v>18.822589743589745</v>
      </c>
      <c r="O1421">
        <f>VLOOKUP(K1421,RPM!$A$2:$D$62,3,FALSE)</f>
        <v>10.3</v>
      </c>
      <c r="P1421">
        <f t="shared" si="210"/>
        <v>14.036005171794873</v>
      </c>
      <c r="Q1421" cm="1">
        <f t="array" ref="Q1421">_xlfn.XLOOKUP(O1421,BSFC!$A$2:$A$24,_xlfn.XLOOKUP(K1421,BSFC!$B$2:$O$2,BSFC!$B$2:$O$24,,-1),,-1)</f>
        <v>360</v>
      </c>
      <c r="R1421">
        <f t="shared" si="211"/>
        <v>1.4036005171794874</v>
      </c>
      <c r="S1421">
        <f t="shared" si="213"/>
        <v>4.4651145132271333E-4</v>
      </c>
      <c r="T1421">
        <f t="shared" si="214"/>
        <v>0.16074412247617681</v>
      </c>
      <c r="U1421">
        <f t="shared" si="215"/>
        <v>185.60006758748113</v>
      </c>
    </row>
    <row r="1422" spans="1:21">
      <c r="A1422">
        <f t="shared" si="212"/>
        <v>1421</v>
      </c>
      <c r="B1422">
        <f t="shared" si="209"/>
        <v>8.7318932447276261</v>
      </c>
      <c r="C1422">
        <f>Specification!$G$32</f>
        <v>219.92450400000001</v>
      </c>
      <c r="D1422">
        <f>0.5*Specification!$K$4*Track!B1422^2*Specification!$K$3*Specification!$K$2</f>
        <v>39.492106770519641</v>
      </c>
      <c r="E1422">
        <v>0</v>
      </c>
      <c r="F1422">
        <f>Specification!$C$23*9.81*SIN((E1422*PI()/180))</f>
        <v>0</v>
      </c>
      <c r="G1422" s="2">
        <f>IF(J1422=1,VLOOKUP(K1422,RPM!$E$2:$H$62,3,FALSE)-F1422-E1422-D1422,IF(J1422=2,VLOOKUP(K1422,RPM!$H$2:$K$62,3,FALSE)-F1422-E1422-D1422,IF(J1422=3,VLOOKUP(K1422,RPM!$K$2:$N$62,3,FALSE)-F1422-E1422-D1422)))</f>
        <v>849.76410158805106</v>
      </c>
      <c r="H1422" s="2">
        <f>IF(J1422=1,Specification!$I$14,IF(J1422=2,Specification!$I$15,IF(J1422=3,Specification!$I$16)))</f>
        <v>580.58318951778165</v>
      </c>
      <c r="I1422">
        <v>0</v>
      </c>
      <c r="J1422">
        <v>2</v>
      </c>
      <c r="K1422">
        <f>IF(J1422=1,VLOOKUP(B1422,RPM!$F$2:$H$62,3,TRUE),IF(J1422=2,VLOOKUP(B1422,RPM!$I$2:$K$62,3,TRUE),IF(J1422=3,VLOOKUP(B1422,RPM!$L$2:$N$62,3,TRUE))))</f>
        <v>3900</v>
      </c>
      <c r="L1422">
        <f t="shared" si="207"/>
        <v>132.22585789811072</v>
      </c>
      <c r="M1422">
        <f t="shared" si="208"/>
        <v>0</v>
      </c>
      <c r="N1422">
        <f>VLOOKUP(K1422,RPM!$A$2:$D$62,4,FALSE)</f>
        <v>18.822589743589745</v>
      </c>
      <c r="O1422">
        <f>VLOOKUP(K1422,RPM!$A$2:$D$62,3,FALSE)</f>
        <v>10.3</v>
      </c>
      <c r="P1422">
        <f t="shared" si="210"/>
        <v>14.036005171794873</v>
      </c>
      <c r="Q1422" cm="1">
        <f t="array" ref="Q1422">_xlfn.XLOOKUP(O1422,BSFC!$A$2:$A$24,_xlfn.XLOOKUP(K1422,BSFC!$B$2:$O$2,BSFC!$B$2:$O$24,,-1),,-1)</f>
        <v>360</v>
      </c>
      <c r="R1422">
        <f t="shared" si="211"/>
        <v>1.4036005171794874</v>
      </c>
      <c r="S1422">
        <f t="shared" si="213"/>
        <v>4.4651145132271333E-4</v>
      </c>
      <c r="T1422">
        <f t="shared" si="214"/>
        <v>0.16074412247617681</v>
      </c>
      <c r="U1422">
        <f t="shared" si="215"/>
        <v>185.76081170995732</v>
      </c>
    </row>
    <row r="1423" spans="1:21">
      <c r="A1423">
        <f t="shared" si="212"/>
        <v>1422</v>
      </c>
      <c r="B1423">
        <f t="shared" si="209"/>
        <v>8.7318932447276261</v>
      </c>
      <c r="C1423">
        <f>Specification!$G$32</f>
        <v>219.92450400000001</v>
      </c>
      <c r="D1423">
        <f>0.5*Specification!$K$4*Track!B1423^2*Specification!$K$3*Specification!$K$2</f>
        <v>39.492106770519641</v>
      </c>
      <c r="E1423">
        <v>0</v>
      </c>
      <c r="F1423">
        <f>Specification!$C$23*9.81*SIN((E1423*PI()/180))</f>
        <v>0</v>
      </c>
      <c r="G1423" s="2">
        <f>IF(J1423=1,VLOOKUP(K1423,RPM!$E$2:$H$62,3,FALSE)-F1423-E1423-D1423,IF(J1423=2,VLOOKUP(K1423,RPM!$H$2:$K$62,3,FALSE)-F1423-E1423-D1423,IF(J1423=3,VLOOKUP(K1423,RPM!$K$2:$N$62,3,FALSE)-F1423-E1423-D1423)))</f>
        <v>849.76410158805106</v>
      </c>
      <c r="H1423" s="2">
        <f>IF(J1423=1,Specification!$I$14,IF(J1423=2,Specification!$I$15,IF(J1423=3,Specification!$I$16)))</f>
        <v>580.58318951778165</v>
      </c>
      <c r="I1423">
        <v>0</v>
      </c>
      <c r="J1423">
        <v>2</v>
      </c>
      <c r="K1423">
        <f>IF(J1423=1,VLOOKUP(B1423,RPM!$F$2:$H$62,3,TRUE),IF(J1423=2,VLOOKUP(B1423,RPM!$I$2:$K$62,3,TRUE),IF(J1423=3,VLOOKUP(B1423,RPM!$L$2:$N$62,3,TRUE))))</f>
        <v>3900</v>
      </c>
      <c r="L1423">
        <f t="shared" si="207"/>
        <v>132.34038059919891</v>
      </c>
      <c r="M1423">
        <f t="shared" si="208"/>
        <v>0</v>
      </c>
      <c r="N1423">
        <f>VLOOKUP(K1423,RPM!$A$2:$D$62,4,FALSE)</f>
        <v>18.822589743589745</v>
      </c>
      <c r="O1423">
        <f>VLOOKUP(K1423,RPM!$A$2:$D$62,3,FALSE)</f>
        <v>10.3</v>
      </c>
      <c r="P1423">
        <f t="shared" si="210"/>
        <v>14.036005171794873</v>
      </c>
      <c r="Q1423" cm="1">
        <f t="array" ref="Q1423">_xlfn.XLOOKUP(O1423,BSFC!$A$2:$A$24,_xlfn.XLOOKUP(K1423,BSFC!$B$2:$O$2,BSFC!$B$2:$O$24,,-1),,-1)</f>
        <v>360</v>
      </c>
      <c r="R1423">
        <f t="shared" si="211"/>
        <v>1.4036005171794874</v>
      </c>
      <c r="S1423">
        <f t="shared" si="213"/>
        <v>4.4651145132271333E-4</v>
      </c>
      <c r="T1423">
        <f t="shared" si="214"/>
        <v>0.16074412247617681</v>
      </c>
      <c r="U1423">
        <f t="shared" si="215"/>
        <v>185.92155583243351</v>
      </c>
    </row>
    <row r="1424" spans="1:21">
      <c r="A1424">
        <f t="shared" si="212"/>
        <v>1423</v>
      </c>
      <c r="B1424">
        <f t="shared" si="209"/>
        <v>8.7318932447276261</v>
      </c>
      <c r="C1424">
        <f>Specification!$G$32</f>
        <v>219.92450400000001</v>
      </c>
      <c r="D1424">
        <f>0.5*Specification!$K$4*Track!B1424^2*Specification!$K$3*Specification!$K$2</f>
        <v>39.492106770519641</v>
      </c>
      <c r="E1424">
        <v>0</v>
      </c>
      <c r="F1424">
        <f>Specification!$C$23*9.81*SIN((E1424*PI()/180))</f>
        <v>0</v>
      </c>
      <c r="G1424" s="2">
        <f>IF(J1424=1,VLOOKUP(K1424,RPM!$E$2:$H$62,3,FALSE)-F1424-E1424-D1424,IF(J1424=2,VLOOKUP(K1424,RPM!$H$2:$K$62,3,FALSE)-F1424-E1424-D1424,IF(J1424=3,VLOOKUP(K1424,RPM!$K$2:$N$62,3,FALSE)-F1424-E1424-D1424)))</f>
        <v>849.76410158805106</v>
      </c>
      <c r="H1424" s="2">
        <f>IF(J1424=1,Specification!$I$14,IF(J1424=2,Specification!$I$15,IF(J1424=3,Specification!$I$16)))</f>
        <v>580.58318951778165</v>
      </c>
      <c r="I1424">
        <v>0</v>
      </c>
      <c r="J1424">
        <v>2</v>
      </c>
      <c r="K1424">
        <f>IF(J1424=1,VLOOKUP(B1424,RPM!$F$2:$H$62,3,TRUE),IF(J1424=2,VLOOKUP(B1424,RPM!$I$2:$K$62,3,TRUE),IF(J1424=3,VLOOKUP(B1424,RPM!$L$2:$N$62,3,TRUE))))</f>
        <v>3900</v>
      </c>
      <c r="L1424">
        <f t="shared" si="207"/>
        <v>132.4549033002871</v>
      </c>
      <c r="M1424">
        <f t="shared" si="208"/>
        <v>0</v>
      </c>
      <c r="N1424">
        <f>VLOOKUP(K1424,RPM!$A$2:$D$62,4,FALSE)</f>
        <v>18.822589743589745</v>
      </c>
      <c r="O1424">
        <f>VLOOKUP(K1424,RPM!$A$2:$D$62,3,FALSE)</f>
        <v>10.3</v>
      </c>
      <c r="P1424">
        <f t="shared" si="210"/>
        <v>14.036005171794873</v>
      </c>
      <c r="Q1424" cm="1">
        <f t="array" ref="Q1424">_xlfn.XLOOKUP(O1424,BSFC!$A$2:$A$24,_xlfn.XLOOKUP(K1424,BSFC!$B$2:$O$2,BSFC!$B$2:$O$24,,-1),,-1)</f>
        <v>360</v>
      </c>
      <c r="R1424">
        <f t="shared" si="211"/>
        <v>1.4036005171794874</v>
      </c>
      <c r="S1424">
        <f t="shared" si="213"/>
        <v>4.4651145132271333E-4</v>
      </c>
      <c r="T1424">
        <f t="shared" si="214"/>
        <v>0.16074412247617681</v>
      </c>
      <c r="U1424">
        <f t="shared" si="215"/>
        <v>186.0822999549097</v>
      </c>
    </row>
    <row r="1425" spans="1:21">
      <c r="A1425">
        <f t="shared" si="212"/>
        <v>1424</v>
      </c>
      <c r="B1425">
        <f t="shared" si="209"/>
        <v>8.7318932447276261</v>
      </c>
      <c r="C1425">
        <f>Specification!$G$32</f>
        <v>219.92450400000001</v>
      </c>
      <c r="D1425">
        <f>0.5*Specification!$K$4*Track!B1425^2*Specification!$K$3*Specification!$K$2</f>
        <v>39.492106770519641</v>
      </c>
      <c r="E1425">
        <v>0</v>
      </c>
      <c r="F1425">
        <f>Specification!$C$23*9.81*SIN((E1425*PI()/180))</f>
        <v>0</v>
      </c>
      <c r="G1425" s="2">
        <f>IF(J1425=1,VLOOKUP(K1425,RPM!$E$2:$H$62,3,FALSE)-F1425-E1425-D1425,IF(J1425=2,VLOOKUP(K1425,RPM!$H$2:$K$62,3,FALSE)-F1425-E1425-D1425,IF(J1425=3,VLOOKUP(K1425,RPM!$K$2:$N$62,3,FALSE)-F1425-E1425-D1425)))</f>
        <v>849.76410158805106</v>
      </c>
      <c r="H1425" s="2">
        <f>IF(J1425=1,Specification!$I$14,IF(J1425=2,Specification!$I$15,IF(J1425=3,Specification!$I$16)))</f>
        <v>580.58318951778165</v>
      </c>
      <c r="I1425">
        <v>0</v>
      </c>
      <c r="J1425">
        <v>2</v>
      </c>
      <c r="K1425">
        <f>IF(J1425=1,VLOOKUP(B1425,RPM!$F$2:$H$62,3,TRUE),IF(J1425=2,VLOOKUP(B1425,RPM!$I$2:$K$62,3,TRUE),IF(J1425=3,VLOOKUP(B1425,RPM!$L$2:$N$62,3,TRUE))))</f>
        <v>3900</v>
      </c>
      <c r="L1425">
        <f t="shared" si="207"/>
        <v>132.56942600137529</v>
      </c>
      <c r="M1425">
        <f t="shared" si="208"/>
        <v>0</v>
      </c>
      <c r="N1425">
        <f>VLOOKUP(K1425,RPM!$A$2:$D$62,4,FALSE)</f>
        <v>18.822589743589745</v>
      </c>
      <c r="O1425">
        <f>VLOOKUP(K1425,RPM!$A$2:$D$62,3,FALSE)</f>
        <v>10.3</v>
      </c>
      <c r="P1425">
        <f t="shared" si="210"/>
        <v>14.036005171794873</v>
      </c>
      <c r="Q1425" cm="1">
        <f t="array" ref="Q1425">_xlfn.XLOOKUP(O1425,BSFC!$A$2:$A$24,_xlfn.XLOOKUP(K1425,BSFC!$B$2:$O$2,BSFC!$B$2:$O$24,,-1),,-1)</f>
        <v>360</v>
      </c>
      <c r="R1425">
        <f t="shared" si="211"/>
        <v>1.4036005171794874</v>
      </c>
      <c r="S1425">
        <f t="shared" si="213"/>
        <v>4.4651145132271333E-4</v>
      </c>
      <c r="T1425">
        <f t="shared" si="214"/>
        <v>0.16074412247617681</v>
      </c>
      <c r="U1425">
        <f t="shared" si="215"/>
        <v>186.24304407738589</v>
      </c>
    </row>
    <row r="1426" spans="1:21">
      <c r="A1426">
        <f t="shared" si="212"/>
        <v>1425</v>
      </c>
      <c r="B1426">
        <f t="shared" si="209"/>
        <v>8.7318932447276261</v>
      </c>
      <c r="C1426">
        <f>Specification!$G$32</f>
        <v>219.92450400000001</v>
      </c>
      <c r="D1426">
        <f>0.5*Specification!$K$4*Track!B1426^2*Specification!$K$3*Specification!$K$2</f>
        <v>39.492106770519641</v>
      </c>
      <c r="E1426">
        <v>0</v>
      </c>
      <c r="F1426">
        <f>Specification!$C$23*9.81*SIN((E1426*PI()/180))</f>
        <v>0</v>
      </c>
      <c r="G1426" s="2">
        <f>IF(J1426=1,VLOOKUP(K1426,RPM!$E$2:$H$62,3,FALSE)-F1426-E1426-D1426,IF(J1426=2,VLOOKUP(K1426,RPM!$H$2:$K$62,3,FALSE)-F1426-E1426-D1426,IF(J1426=3,VLOOKUP(K1426,RPM!$K$2:$N$62,3,FALSE)-F1426-E1426-D1426)))</f>
        <v>849.76410158805106</v>
      </c>
      <c r="H1426" s="2">
        <f>IF(J1426=1,Specification!$I$14,IF(J1426=2,Specification!$I$15,IF(J1426=3,Specification!$I$16)))</f>
        <v>580.58318951778165</v>
      </c>
      <c r="I1426">
        <v>0</v>
      </c>
      <c r="J1426">
        <v>2</v>
      </c>
      <c r="K1426">
        <f>IF(J1426=1,VLOOKUP(B1426,RPM!$F$2:$H$62,3,TRUE),IF(J1426=2,VLOOKUP(B1426,RPM!$I$2:$K$62,3,TRUE),IF(J1426=3,VLOOKUP(B1426,RPM!$L$2:$N$62,3,TRUE))))</f>
        <v>3900</v>
      </c>
      <c r="L1426">
        <f t="shared" si="207"/>
        <v>132.68394870246348</v>
      </c>
      <c r="M1426">
        <f t="shared" si="208"/>
        <v>0</v>
      </c>
      <c r="N1426">
        <f>VLOOKUP(K1426,RPM!$A$2:$D$62,4,FALSE)</f>
        <v>18.822589743589745</v>
      </c>
      <c r="O1426">
        <f>VLOOKUP(K1426,RPM!$A$2:$D$62,3,FALSE)</f>
        <v>10.3</v>
      </c>
      <c r="P1426">
        <f t="shared" si="210"/>
        <v>14.036005171794873</v>
      </c>
      <c r="Q1426" cm="1">
        <f t="array" ref="Q1426">_xlfn.XLOOKUP(O1426,BSFC!$A$2:$A$24,_xlfn.XLOOKUP(K1426,BSFC!$B$2:$O$2,BSFC!$B$2:$O$24,,-1),,-1)</f>
        <v>360</v>
      </c>
      <c r="R1426">
        <f t="shared" si="211"/>
        <v>1.4036005171794874</v>
      </c>
      <c r="S1426">
        <f t="shared" si="213"/>
        <v>4.4651145132271333E-4</v>
      </c>
      <c r="T1426">
        <f t="shared" si="214"/>
        <v>0.16074412247617681</v>
      </c>
      <c r="U1426">
        <f t="shared" si="215"/>
        <v>186.40378819986208</v>
      </c>
    </row>
    <row r="1427" spans="1:21">
      <c r="A1427">
        <f t="shared" si="212"/>
        <v>1426</v>
      </c>
      <c r="B1427">
        <f t="shared" si="209"/>
        <v>8.7318932447276261</v>
      </c>
      <c r="C1427">
        <f>Specification!$G$32</f>
        <v>219.92450400000001</v>
      </c>
      <c r="D1427">
        <f>0.5*Specification!$K$4*Track!B1427^2*Specification!$K$3*Specification!$K$2</f>
        <v>39.492106770519641</v>
      </c>
      <c r="E1427">
        <v>0</v>
      </c>
      <c r="F1427">
        <f>Specification!$C$23*9.81*SIN((E1427*PI()/180))</f>
        <v>0</v>
      </c>
      <c r="G1427" s="2">
        <f>IF(J1427=1,VLOOKUP(K1427,RPM!$E$2:$H$62,3,FALSE)-F1427-E1427-D1427,IF(J1427=2,VLOOKUP(K1427,RPM!$H$2:$K$62,3,FALSE)-F1427-E1427-D1427,IF(J1427=3,VLOOKUP(K1427,RPM!$K$2:$N$62,3,FALSE)-F1427-E1427-D1427)))</f>
        <v>849.76410158805106</v>
      </c>
      <c r="H1427" s="2">
        <f>IF(J1427=1,Specification!$I$14,IF(J1427=2,Specification!$I$15,IF(J1427=3,Specification!$I$16)))</f>
        <v>580.58318951778165</v>
      </c>
      <c r="I1427">
        <v>0</v>
      </c>
      <c r="J1427">
        <v>2</v>
      </c>
      <c r="K1427">
        <f>IF(J1427=1,VLOOKUP(B1427,RPM!$F$2:$H$62,3,TRUE),IF(J1427=2,VLOOKUP(B1427,RPM!$I$2:$K$62,3,TRUE),IF(J1427=3,VLOOKUP(B1427,RPM!$L$2:$N$62,3,TRUE))))</f>
        <v>3900</v>
      </c>
      <c r="L1427">
        <f t="shared" si="207"/>
        <v>132.79847140355167</v>
      </c>
      <c r="M1427">
        <f t="shared" si="208"/>
        <v>0</v>
      </c>
      <c r="N1427">
        <f>VLOOKUP(K1427,RPM!$A$2:$D$62,4,FALSE)</f>
        <v>18.822589743589745</v>
      </c>
      <c r="O1427">
        <f>VLOOKUP(K1427,RPM!$A$2:$D$62,3,FALSE)</f>
        <v>10.3</v>
      </c>
      <c r="P1427">
        <f t="shared" si="210"/>
        <v>14.036005171794873</v>
      </c>
      <c r="Q1427" cm="1">
        <f t="array" ref="Q1427">_xlfn.XLOOKUP(O1427,BSFC!$A$2:$A$24,_xlfn.XLOOKUP(K1427,BSFC!$B$2:$O$2,BSFC!$B$2:$O$24,,-1),,-1)</f>
        <v>360</v>
      </c>
      <c r="R1427">
        <f t="shared" si="211"/>
        <v>1.4036005171794874</v>
      </c>
      <c r="S1427">
        <f t="shared" si="213"/>
        <v>4.4651145132271333E-4</v>
      </c>
      <c r="T1427">
        <f t="shared" si="214"/>
        <v>0.16074412247617681</v>
      </c>
      <c r="U1427">
        <f t="shared" si="215"/>
        <v>186.56453232233827</v>
      </c>
    </row>
    <row r="1428" spans="1:21">
      <c r="A1428">
        <f t="shared" si="212"/>
        <v>1427</v>
      </c>
      <c r="B1428">
        <f t="shared" si="209"/>
        <v>8.7318932447276261</v>
      </c>
      <c r="C1428">
        <f>Specification!$G$32</f>
        <v>219.92450400000001</v>
      </c>
      <c r="D1428">
        <f>0.5*Specification!$K$4*Track!B1428^2*Specification!$K$3*Specification!$K$2</f>
        <v>39.492106770519641</v>
      </c>
      <c r="E1428">
        <v>0</v>
      </c>
      <c r="F1428">
        <f>Specification!$C$23*9.81*SIN((E1428*PI()/180))</f>
        <v>0</v>
      </c>
      <c r="G1428" s="2">
        <f>IF(J1428=1,VLOOKUP(K1428,RPM!$E$2:$H$62,3,FALSE)-F1428-E1428-D1428,IF(J1428=2,VLOOKUP(K1428,RPM!$H$2:$K$62,3,FALSE)-F1428-E1428-D1428,IF(J1428=3,VLOOKUP(K1428,RPM!$K$2:$N$62,3,FALSE)-F1428-E1428-D1428)))</f>
        <v>849.76410158805106</v>
      </c>
      <c r="H1428" s="2">
        <f>IF(J1428=1,Specification!$I$14,IF(J1428=2,Specification!$I$15,IF(J1428=3,Specification!$I$16)))</f>
        <v>580.58318951778165</v>
      </c>
      <c r="I1428">
        <v>0</v>
      </c>
      <c r="J1428">
        <v>2</v>
      </c>
      <c r="K1428">
        <f>IF(J1428=1,VLOOKUP(B1428,RPM!$F$2:$H$62,3,TRUE),IF(J1428=2,VLOOKUP(B1428,RPM!$I$2:$K$62,3,TRUE),IF(J1428=3,VLOOKUP(B1428,RPM!$L$2:$N$62,3,TRUE))))</f>
        <v>3900</v>
      </c>
      <c r="L1428">
        <f t="shared" si="207"/>
        <v>132.91299410463986</v>
      </c>
      <c r="M1428">
        <f t="shared" si="208"/>
        <v>0</v>
      </c>
      <c r="N1428">
        <f>VLOOKUP(K1428,RPM!$A$2:$D$62,4,FALSE)</f>
        <v>18.822589743589745</v>
      </c>
      <c r="O1428">
        <f>VLOOKUP(K1428,RPM!$A$2:$D$62,3,FALSE)</f>
        <v>10.3</v>
      </c>
      <c r="P1428">
        <f t="shared" si="210"/>
        <v>14.036005171794873</v>
      </c>
      <c r="Q1428" cm="1">
        <f t="array" ref="Q1428">_xlfn.XLOOKUP(O1428,BSFC!$A$2:$A$24,_xlfn.XLOOKUP(K1428,BSFC!$B$2:$O$2,BSFC!$B$2:$O$24,,-1),,-1)</f>
        <v>360</v>
      </c>
      <c r="R1428">
        <f t="shared" si="211"/>
        <v>1.4036005171794874</v>
      </c>
      <c r="S1428">
        <f t="shared" si="213"/>
        <v>4.4651145132271333E-4</v>
      </c>
      <c r="T1428">
        <f t="shared" si="214"/>
        <v>0.16074412247617681</v>
      </c>
      <c r="U1428">
        <f t="shared" si="215"/>
        <v>186.72527644481445</v>
      </c>
    </row>
    <row r="1429" spans="1:21">
      <c r="A1429">
        <f t="shared" si="212"/>
        <v>1428</v>
      </c>
      <c r="B1429">
        <f t="shared" si="209"/>
        <v>8.7318932447276261</v>
      </c>
      <c r="C1429">
        <f>Specification!$G$32</f>
        <v>219.92450400000001</v>
      </c>
      <c r="D1429">
        <f>0.5*Specification!$K$4*Track!B1429^2*Specification!$K$3*Specification!$K$2</f>
        <v>39.492106770519641</v>
      </c>
      <c r="E1429">
        <v>0</v>
      </c>
      <c r="F1429">
        <f>Specification!$C$23*9.81*SIN((E1429*PI()/180))</f>
        <v>0</v>
      </c>
      <c r="G1429" s="2">
        <f>IF(J1429=1,VLOOKUP(K1429,RPM!$E$2:$H$62,3,FALSE)-F1429-E1429-D1429,IF(J1429=2,VLOOKUP(K1429,RPM!$H$2:$K$62,3,FALSE)-F1429-E1429-D1429,IF(J1429=3,VLOOKUP(K1429,RPM!$K$2:$N$62,3,FALSE)-F1429-E1429-D1429)))</f>
        <v>849.76410158805106</v>
      </c>
      <c r="H1429" s="2">
        <f>IF(J1429=1,Specification!$I$14,IF(J1429=2,Specification!$I$15,IF(J1429=3,Specification!$I$16)))</f>
        <v>580.58318951778165</v>
      </c>
      <c r="I1429">
        <v>0</v>
      </c>
      <c r="J1429">
        <v>2</v>
      </c>
      <c r="K1429">
        <f>IF(J1429=1,VLOOKUP(B1429,RPM!$F$2:$H$62,3,TRUE),IF(J1429=2,VLOOKUP(B1429,RPM!$I$2:$K$62,3,TRUE),IF(J1429=3,VLOOKUP(B1429,RPM!$L$2:$N$62,3,TRUE))))</f>
        <v>3900</v>
      </c>
      <c r="L1429">
        <f t="shared" si="207"/>
        <v>133.02751680572806</v>
      </c>
      <c r="M1429">
        <f t="shared" si="208"/>
        <v>0</v>
      </c>
      <c r="N1429">
        <f>VLOOKUP(K1429,RPM!$A$2:$D$62,4,FALSE)</f>
        <v>18.822589743589745</v>
      </c>
      <c r="O1429">
        <f>VLOOKUP(K1429,RPM!$A$2:$D$62,3,FALSE)</f>
        <v>10.3</v>
      </c>
      <c r="P1429">
        <f t="shared" si="210"/>
        <v>14.036005171794873</v>
      </c>
      <c r="Q1429" cm="1">
        <f t="array" ref="Q1429">_xlfn.XLOOKUP(O1429,BSFC!$A$2:$A$24,_xlfn.XLOOKUP(K1429,BSFC!$B$2:$O$2,BSFC!$B$2:$O$24,,-1),,-1)</f>
        <v>360</v>
      </c>
      <c r="R1429">
        <f t="shared" si="211"/>
        <v>1.4036005171794874</v>
      </c>
      <c r="S1429">
        <f t="shared" si="213"/>
        <v>4.4651145132271333E-4</v>
      </c>
      <c r="T1429">
        <f t="shared" si="214"/>
        <v>0.16074412247617681</v>
      </c>
      <c r="U1429">
        <f t="shared" si="215"/>
        <v>186.88602056729064</v>
      </c>
    </row>
    <row r="1430" spans="1:21">
      <c r="A1430">
        <f t="shared" si="212"/>
        <v>1429</v>
      </c>
      <c r="B1430">
        <f t="shared" si="209"/>
        <v>8.7318932447276261</v>
      </c>
      <c r="C1430">
        <f>Specification!$G$32</f>
        <v>219.92450400000001</v>
      </c>
      <c r="D1430">
        <f>0.5*Specification!$K$4*Track!B1430^2*Specification!$K$3*Specification!$K$2</f>
        <v>39.492106770519641</v>
      </c>
      <c r="E1430">
        <v>0</v>
      </c>
      <c r="F1430">
        <f>Specification!$C$23*9.81*SIN((E1430*PI()/180))</f>
        <v>0</v>
      </c>
      <c r="G1430" s="2">
        <f>IF(J1430=1,VLOOKUP(K1430,RPM!$E$2:$H$62,3,FALSE)-F1430-E1430-D1430,IF(J1430=2,VLOOKUP(K1430,RPM!$H$2:$K$62,3,FALSE)-F1430-E1430-D1430,IF(J1430=3,VLOOKUP(K1430,RPM!$K$2:$N$62,3,FALSE)-F1430-E1430-D1430)))</f>
        <v>849.76410158805106</v>
      </c>
      <c r="H1430" s="2">
        <f>IF(J1430=1,Specification!$I$14,IF(J1430=2,Specification!$I$15,IF(J1430=3,Specification!$I$16)))</f>
        <v>580.58318951778165</v>
      </c>
      <c r="I1430">
        <v>0</v>
      </c>
      <c r="J1430">
        <v>2</v>
      </c>
      <c r="K1430">
        <f>IF(J1430=1,VLOOKUP(B1430,RPM!$F$2:$H$62,3,TRUE),IF(J1430=2,VLOOKUP(B1430,RPM!$I$2:$K$62,3,TRUE),IF(J1430=3,VLOOKUP(B1430,RPM!$L$2:$N$62,3,TRUE))))</f>
        <v>3900</v>
      </c>
      <c r="L1430">
        <f t="shared" si="207"/>
        <v>133.14203950681625</v>
      </c>
      <c r="M1430">
        <f t="shared" si="208"/>
        <v>0</v>
      </c>
      <c r="N1430">
        <f>VLOOKUP(K1430,RPM!$A$2:$D$62,4,FALSE)</f>
        <v>18.822589743589745</v>
      </c>
      <c r="O1430">
        <f>VLOOKUP(K1430,RPM!$A$2:$D$62,3,FALSE)</f>
        <v>10.3</v>
      </c>
      <c r="P1430">
        <f t="shared" si="210"/>
        <v>14.036005171794873</v>
      </c>
      <c r="Q1430" cm="1">
        <f t="array" ref="Q1430">_xlfn.XLOOKUP(O1430,BSFC!$A$2:$A$24,_xlfn.XLOOKUP(K1430,BSFC!$B$2:$O$2,BSFC!$B$2:$O$24,,-1),,-1)</f>
        <v>360</v>
      </c>
      <c r="R1430">
        <f t="shared" si="211"/>
        <v>1.4036005171794874</v>
      </c>
      <c r="S1430">
        <f t="shared" si="213"/>
        <v>4.4651145132271333E-4</v>
      </c>
      <c r="T1430">
        <f t="shared" si="214"/>
        <v>0.16074412247617681</v>
      </c>
      <c r="U1430">
        <f t="shared" si="215"/>
        <v>187.04676468976683</v>
      </c>
    </row>
    <row r="1431" spans="1:21">
      <c r="A1431">
        <f t="shared" si="212"/>
        <v>1430</v>
      </c>
      <c r="B1431">
        <f t="shared" si="209"/>
        <v>8.7318932447276261</v>
      </c>
      <c r="C1431">
        <f>Specification!$G$32</f>
        <v>219.92450400000001</v>
      </c>
      <c r="D1431">
        <f>0.5*Specification!$K$4*Track!B1431^2*Specification!$K$3*Specification!$K$2</f>
        <v>39.492106770519641</v>
      </c>
      <c r="E1431">
        <v>0</v>
      </c>
      <c r="F1431">
        <f>Specification!$C$23*9.81*SIN((E1431*PI()/180))</f>
        <v>0</v>
      </c>
      <c r="G1431" s="2">
        <f>IF(J1431=1,VLOOKUP(K1431,RPM!$E$2:$H$62,3,FALSE)-F1431-E1431-D1431,IF(J1431=2,VLOOKUP(K1431,RPM!$H$2:$K$62,3,FALSE)-F1431-E1431-D1431,IF(J1431=3,VLOOKUP(K1431,RPM!$K$2:$N$62,3,FALSE)-F1431-E1431-D1431)))</f>
        <v>849.76410158805106</v>
      </c>
      <c r="H1431" s="2">
        <f>IF(J1431=1,Specification!$I$14,IF(J1431=2,Specification!$I$15,IF(J1431=3,Specification!$I$16)))</f>
        <v>580.58318951778165</v>
      </c>
      <c r="I1431">
        <v>0</v>
      </c>
      <c r="J1431">
        <v>2</v>
      </c>
      <c r="K1431">
        <f>IF(J1431=1,VLOOKUP(B1431,RPM!$F$2:$H$62,3,TRUE),IF(J1431=2,VLOOKUP(B1431,RPM!$I$2:$K$62,3,TRUE),IF(J1431=3,VLOOKUP(B1431,RPM!$L$2:$N$62,3,TRUE))))</f>
        <v>3900</v>
      </c>
      <c r="L1431">
        <f t="shared" si="207"/>
        <v>133.25656220790444</v>
      </c>
      <c r="M1431">
        <f t="shared" si="208"/>
        <v>0</v>
      </c>
      <c r="N1431">
        <f>VLOOKUP(K1431,RPM!$A$2:$D$62,4,FALSE)</f>
        <v>18.822589743589745</v>
      </c>
      <c r="O1431">
        <f>VLOOKUP(K1431,RPM!$A$2:$D$62,3,FALSE)</f>
        <v>10.3</v>
      </c>
      <c r="P1431">
        <f t="shared" si="210"/>
        <v>14.036005171794873</v>
      </c>
      <c r="Q1431" cm="1">
        <f t="array" ref="Q1431">_xlfn.XLOOKUP(O1431,BSFC!$A$2:$A$24,_xlfn.XLOOKUP(K1431,BSFC!$B$2:$O$2,BSFC!$B$2:$O$24,,-1),,-1)</f>
        <v>360</v>
      </c>
      <c r="R1431">
        <f t="shared" si="211"/>
        <v>1.4036005171794874</v>
      </c>
      <c r="S1431">
        <f t="shared" si="213"/>
        <v>4.4651145132271333E-4</v>
      </c>
      <c r="T1431">
        <f t="shared" si="214"/>
        <v>0.16074412247617681</v>
      </c>
      <c r="U1431">
        <f t="shared" si="215"/>
        <v>187.20750881224302</v>
      </c>
    </row>
    <row r="1432" spans="1:21">
      <c r="A1432">
        <f t="shared" si="212"/>
        <v>1431</v>
      </c>
      <c r="B1432">
        <f t="shared" si="209"/>
        <v>8.7318932447276261</v>
      </c>
      <c r="C1432">
        <f>Specification!$G$32</f>
        <v>219.92450400000001</v>
      </c>
      <c r="D1432">
        <f>0.5*Specification!$K$4*Track!B1432^2*Specification!$K$3*Specification!$K$2</f>
        <v>39.492106770519641</v>
      </c>
      <c r="E1432">
        <v>0</v>
      </c>
      <c r="F1432">
        <f>Specification!$C$23*9.81*SIN((E1432*PI()/180))</f>
        <v>0</v>
      </c>
      <c r="G1432" s="2">
        <f>IF(J1432=1,VLOOKUP(K1432,RPM!$E$2:$H$62,3,FALSE)-F1432-E1432-D1432,IF(J1432=2,VLOOKUP(K1432,RPM!$H$2:$K$62,3,FALSE)-F1432-E1432-D1432,IF(J1432=3,VLOOKUP(K1432,RPM!$K$2:$N$62,3,FALSE)-F1432-E1432-D1432)))</f>
        <v>849.76410158805106</v>
      </c>
      <c r="H1432" s="2">
        <f>IF(J1432=1,Specification!$I$14,IF(J1432=2,Specification!$I$15,IF(J1432=3,Specification!$I$16)))</f>
        <v>580.58318951778165</v>
      </c>
      <c r="I1432">
        <v>0</v>
      </c>
      <c r="J1432">
        <v>2</v>
      </c>
      <c r="K1432">
        <f>IF(J1432=1,VLOOKUP(B1432,RPM!$F$2:$H$62,3,TRUE),IF(J1432=2,VLOOKUP(B1432,RPM!$I$2:$K$62,3,TRUE),IF(J1432=3,VLOOKUP(B1432,RPM!$L$2:$N$62,3,TRUE))))</f>
        <v>3900</v>
      </c>
      <c r="L1432">
        <f t="shared" si="207"/>
        <v>133.37108490899263</v>
      </c>
      <c r="M1432">
        <f t="shared" si="208"/>
        <v>0</v>
      </c>
      <c r="N1432">
        <f>VLOOKUP(K1432,RPM!$A$2:$D$62,4,FALSE)</f>
        <v>18.822589743589745</v>
      </c>
      <c r="O1432">
        <f>VLOOKUP(K1432,RPM!$A$2:$D$62,3,FALSE)</f>
        <v>10.3</v>
      </c>
      <c r="P1432">
        <f t="shared" si="210"/>
        <v>14.036005171794873</v>
      </c>
      <c r="Q1432" cm="1">
        <f t="array" ref="Q1432">_xlfn.XLOOKUP(O1432,BSFC!$A$2:$A$24,_xlfn.XLOOKUP(K1432,BSFC!$B$2:$O$2,BSFC!$B$2:$O$24,,-1),,-1)</f>
        <v>360</v>
      </c>
      <c r="R1432">
        <f t="shared" si="211"/>
        <v>1.4036005171794874</v>
      </c>
      <c r="S1432">
        <f t="shared" si="213"/>
        <v>4.4651145132271333E-4</v>
      </c>
      <c r="T1432">
        <f t="shared" si="214"/>
        <v>0.16074412247617681</v>
      </c>
      <c r="U1432">
        <f t="shared" si="215"/>
        <v>187.36825293471921</v>
      </c>
    </row>
    <row r="1433" spans="1:21">
      <c r="A1433">
        <f t="shared" si="212"/>
        <v>1432</v>
      </c>
      <c r="B1433">
        <f t="shared" si="209"/>
        <v>8.7318932447276261</v>
      </c>
      <c r="C1433">
        <f>Specification!$G$32</f>
        <v>219.92450400000001</v>
      </c>
      <c r="D1433">
        <f>0.5*Specification!$K$4*Track!B1433^2*Specification!$K$3*Specification!$K$2</f>
        <v>39.492106770519641</v>
      </c>
      <c r="E1433">
        <v>0</v>
      </c>
      <c r="F1433">
        <f>Specification!$C$23*9.81*SIN((E1433*PI()/180))</f>
        <v>0</v>
      </c>
      <c r="G1433" s="2">
        <f>IF(J1433=1,VLOOKUP(K1433,RPM!$E$2:$H$62,3,FALSE)-F1433-E1433-D1433,IF(J1433=2,VLOOKUP(K1433,RPM!$H$2:$K$62,3,FALSE)-F1433-E1433-D1433,IF(J1433=3,VLOOKUP(K1433,RPM!$K$2:$N$62,3,FALSE)-F1433-E1433-D1433)))</f>
        <v>849.76410158805106</v>
      </c>
      <c r="H1433" s="2">
        <f>IF(J1433=1,Specification!$I$14,IF(J1433=2,Specification!$I$15,IF(J1433=3,Specification!$I$16)))</f>
        <v>580.58318951778165</v>
      </c>
      <c r="I1433">
        <v>0</v>
      </c>
      <c r="J1433">
        <v>2</v>
      </c>
      <c r="K1433">
        <f>IF(J1433=1,VLOOKUP(B1433,RPM!$F$2:$H$62,3,TRUE),IF(J1433=2,VLOOKUP(B1433,RPM!$I$2:$K$62,3,TRUE),IF(J1433=3,VLOOKUP(B1433,RPM!$L$2:$N$62,3,TRUE))))</f>
        <v>3900</v>
      </c>
      <c r="L1433">
        <f t="shared" si="207"/>
        <v>133.48560761008082</v>
      </c>
      <c r="M1433">
        <f t="shared" si="208"/>
        <v>0</v>
      </c>
      <c r="N1433">
        <f>VLOOKUP(K1433,RPM!$A$2:$D$62,4,FALSE)</f>
        <v>18.822589743589745</v>
      </c>
      <c r="O1433">
        <f>VLOOKUP(K1433,RPM!$A$2:$D$62,3,FALSE)</f>
        <v>10.3</v>
      </c>
      <c r="P1433">
        <f t="shared" si="210"/>
        <v>14.036005171794873</v>
      </c>
      <c r="Q1433" cm="1">
        <f t="array" ref="Q1433">_xlfn.XLOOKUP(O1433,BSFC!$A$2:$A$24,_xlfn.XLOOKUP(K1433,BSFC!$B$2:$O$2,BSFC!$B$2:$O$24,,-1),,-1)</f>
        <v>360</v>
      </c>
      <c r="R1433">
        <f t="shared" si="211"/>
        <v>1.4036005171794874</v>
      </c>
      <c r="S1433">
        <f t="shared" si="213"/>
        <v>4.4651145132271333E-4</v>
      </c>
      <c r="T1433">
        <f t="shared" si="214"/>
        <v>0.16074412247617681</v>
      </c>
      <c r="U1433">
        <f t="shared" si="215"/>
        <v>187.5289970571954</v>
      </c>
    </row>
    <row r="1434" spans="1:21">
      <c r="A1434">
        <f t="shared" si="212"/>
        <v>1433</v>
      </c>
      <c r="B1434">
        <f t="shared" si="209"/>
        <v>8.7318932447276261</v>
      </c>
      <c r="C1434">
        <f>Specification!$G$32</f>
        <v>219.92450400000001</v>
      </c>
      <c r="D1434">
        <f>0.5*Specification!$K$4*Track!B1434^2*Specification!$K$3*Specification!$K$2</f>
        <v>39.492106770519641</v>
      </c>
      <c r="E1434">
        <v>0</v>
      </c>
      <c r="F1434">
        <f>Specification!$C$23*9.81*SIN((E1434*PI()/180))</f>
        <v>0</v>
      </c>
      <c r="G1434" s="2">
        <f>IF(J1434=1,VLOOKUP(K1434,RPM!$E$2:$H$62,3,FALSE)-F1434-E1434-D1434,IF(J1434=2,VLOOKUP(K1434,RPM!$H$2:$K$62,3,FALSE)-F1434-E1434-D1434,IF(J1434=3,VLOOKUP(K1434,RPM!$K$2:$N$62,3,FALSE)-F1434-E1434-D1434)))</f>
        <v>849.76410158805106</v>
      </c>
      <c r="H1434" s="2">
        <f>IF(J1434=1,Specification!$I$14,IF(J1434=2,Specification!$I$15,IF(J1434=3,Specification!$I$16)))</f>
        <v>580.58318951778165</v>
      </c>
      <c r="I1434">
        <v>0</v>
      </c>
      <c r="J1434">
        <v>2</v>
      </c>
      <c r="K1434">
        <f>IF(J1434=1,VLOOKUP(B1434,RPM!$F$2:$H$62,3,TRUE),IF(J1434=2,VLOOKUP(B1434,RPM!$I$2:$K$62,3,TRUE),IF(J1434=3,VLOOKUP(B1434,RPM!$L$2:$N$62,3,TRUE))))</f>
        <v>3900</v>
      </c>
      <c r="L1434">
        <f t="shared" si="207"/>
        <v>133.60013031116901</v>
      </c>
      <c r="M1434">
        <f t="shared" si="208"/>
        <v>0</v>
      </c>
      <c r="N1434">
        <f>VLOOKUP(K1434,RPM!$A$2:$D$62,4,FALSE)</f>
        <v>18.822589743589745</v>
      </c>
      <c r="O1434">
        <f>VLOOKUP(K1434,RPM!$A$2:$D$62,3,FALSE)</f>
        <v>10.3</v>
      </c>
      <c r="P1434">
        <f t="shared" si="210"/>
        <v>14.036005171794873</v>
      </c>
      <c r="Q1434" cm="1">
        <f t="array" ref="Q1434">_xlfn.XLOOKUP(O1434,BSFC!$A$2:$A$24,_xlfn.XLOOKUP(K1434,BSFC!$B$2:$O$2,BSFC!$B$2:$O$24,,-1),,-1)</f>
        <v>360</v>
      </c>
      <c r="R1434">
        <f t="shared" si="211"/>
        <v>1.4036005171794874</v>
      </c>
      <c r="S1434">
        <f t="shared" si="213"/>
        <v>4.4651145132271333E-4</v>
      </c>
      <c r="T1434">
        <f t="shared" si="214"/>
        <v>0.16074412247617681</v>
      </c>
      <c r="U1434">
        <f t="shared" si="215"/>
        <v>187.68974117967159</v>
      </c>
    </row>
    <row r="1435" spans="1:21">
      <c r="A1435">
        <f t="shared" si="212"/>
        <v>1434</v>
      </c>
      <c r="B1435">
        <f t="shared" si="209"/>
        <v>8.7318932447276261</v>
      </c>
      <c r="C1435">
        <f>Specification!$G$32</f>
        <v>219.92450400000001</v>
      </c>
      <c r="D1435">
        <f>0.5*Specification!$K$4*Track!B1435^2*Specification!$K$3*Specification!$K$2</f>
        <v>39.492106770519641</v>
      </c>
      <c r="E1435">
        <v>0</v>
      </c>
      <c r="F1435">
        <f>Specification!$C$23*9.81*SIN((E1435*PI()/180))</f>
        <v>0</v>
      </c>
      <c r="G1435" s="2">
        <f>IF(J1435=1,VLOOKUP(K1435,RPM!$E$2:$H$62,3,FALSE)-F1435-E1435-D1435,IF(J1435=2,VLOOKUP(K1435,RPM!$H$2:$K$62,3,FALSE)-F1435-E1435-D1435,IF(J1435=3,VLOOKUP(K1435,RPM!$K$2:$N$62,3,FALSE)-F1435-E1435-D1435)))</f>
        <v>849.76410158805106</v>
      </c>
      <c r="H1435" s="2">
        <f>IF(J1435=1,Specification!$I$14,IF(J1435=2,Specification!$I$15,IF(J1435=3,Specification!$I$16)))</f>
        <v>580.58318951778165</v>
      </c>
      <c r="I1435">
        <v>0</v>
      </c>
      <c r="J1435">
        <v>2</v>
      </c>
      <c r="K1435">
        <f>IF(J1435=1,VLOOKUP(B1435,RPM!$F$2:$H$62,3,TRUE),IF(J1435=2,VLOOKUP(B1435,RPM!$I$2:$K$62,3,TRUE),IF(J1435=3,VLOOKUP(B1435,RPM!$L$2:$N$62,3,TRUE))))</f>
        <v>3900</v>
      </c>
      <c r="L1435">
        <f t="shared" si="207"/>
        <v>133.7146530122572</v>
      </c>
      <c r="M1435">
        <f t="shared" si="208"/>
        <v>0</v>
      </c>
      <c r="N1435">
        <f>VLOOKUP(K1435,RPM!$A$2:$D$62,4,FALSE)</f>
        <v>18.822589743589745</v>
      </c>
      <c r="O1435">
        <f>VLOOKUP(K1435,RPM!$A$2:$D$62,3,FALSE)</f>
        <v>10.3</v>
      </c>
      <c r="P1435">
        <f t="shared" si="210"/>
        <v>14.036005171794873</v>
      </c>
      <c r="Q1435" cm="1">
        <f t="array" ref="Q1435">_xlfn.XLOOKUP(O1435,BSFC!$A$2:$A$24,_xlfn.XLOOKUP(K1435,BSFC!$B$2:$O$2,BSFC!$B$2:$O$24,,-1),,-1)</f>
        <v>360</v>
      </c>
      <c r="R1435">
        <f t="shared" si="211"/>
        <v>1.4036005171794874</v>
      </c>
      <c r="S1435">
        <f t="shared" si="213"/>
        <v>4.4651145132271333E-4</v>
      </c>
      <c r="T1435">
        <f t="shared" si="214"/>
        <v>0.16074412247617681</v>
      </c>
      <c r="U1435">
        <f t="shared" si="215"/>
        <v>187.85048530214777</v>
      </c>
    </row>
    <row r="1436" spans="1:21">
      <c r="A1436">
        <f t="shared" si="212"/>
        <v>1435</v>
      </c>
      <c r="B1436">
        <f t="shared" si="209"/>
        <v>8.7318932447276261</v>
      </c>
      <c r="C1436">
        <f>Specification!$G$32</f>
        <v>219.92450400000001</v>
      </c>
      <c r="D1436">
        <f>0.5*Specification!$K$4*Track!B1436^2*Specification!$K$3*Specification!$K$2</f>
        <v>39.492106770519641</v>
      </c>
      <c r="E1436">
        <v>0</v>
      </c>
      <c r="F1436">
        <f>Specification!$C$23*9.81*SIN((E1436*PI()/180))</f>
        <v>0</v>
      </c>
      <c r="G1436" s="2">
        <f>IF(J1436=1,VLOOKUP(K1436,RPM!$E$2:$H$62,3,FALSE)-F1436-E1436-D1436,IF(J1436=2,VLOOKUP(K1436,RPM!$H$2:$K$62,3,FALSE)-F1436-E1436-D1436,IF(J1436=3,VLOOKUP(K1436,RPM!$K$2:$N$62,3,FALSE)-F1436-E1436-D1436)))</f>
        <v>849.76410158805106</v>
      </c>
      <c r="H1436" s="2">
        <f>IF(J1436=1,Specification!$I$14,IF(J1436=2,Specification!$I$15,IF(J1436=3,Specification!$I$16)))</f>
        <v>580.58318951778165</v>
      </c>
      <c r="I1436">
        <v>0</v>
      </c>
      <c r="J1436">
        <v>2</v>
      </c>
      <c r="K1436">
        <f>IF(J1436=1,VLOOKUP(B1436,RPM!$F$2:$H$62,3,TRUE),IF(J1436=2,VLOOKUP(B1436,RPM!$I$2:$K$62,3,TRUE),IF(J1436=3,VLOOKUP(B1436,RPM!$L$2:$N$62,3,TRUE))))</f>
        <v>3900</v>
      </c>
      <c r="L1436">
        <f t="shared" si="207"/>
        <v>133.82917571334539</v>
      </c>
      <c r="M1436">
        <f t="shared" si="208"/>
        <v>0</v>
      </c>
      <c r="N1436">
        <f>VLOOKUP(K1436,RPM!$A$2:$D$62,4,FALSE)</f>
        <v>18.822589743589745</v>
      </c>
      <c r="O1436">
        <f>VLOOKUP(K1436,RPM!$A$2:$D$62,3,FALSE)</f>
        <v>10.3</v>
      </c>
      <c r="P1436">
        <f t="shared" si="210"/>
        <v>14.036005171794873</v>
      </c>
      <c r="Q1436" cm="1">
        <f t="array" ref="Q1436">_xlfn.XLOOKUP(O1436,BSFC!$A$2:$A$24,_xlfn.XLOOKUP(K1436,BSFC!$B$2:$O$2,BSFC!$B$2:$O$24,,-1),,-1)</f>
        <v>360</v>
      </c>
      <c r="R1436">
        <f t="shared" si="211"/>
        <v>1.4036005171794874</v>
      </c>
      <c r="S1436">
        <f t="shared" si="213"/>
        <v>4.4651145132271333E-4</v>
      </c>
      <c r="T1436">
        <f t="shared" si="214"/>
        <v>0.16074412247617681</v>
      </c>
      <c r="U1436">
        <f t="shared" si="215"/>
        <v>188.01122942462396</v>
      </c>
    </row>
    <row r="1437" spans="1:21">
      <c r="A1437">
        <f t="shared" si="212"/>
        <v>1436</v>
      </c>
      <c r="B1437">
        <f t="shared" si="209"/>
        <v>8.7318932447276261</v>
      </c>
      <c r="C1437">
        <f>Specification!$G$32</f>
        <v>219.92450400000001</v>
      </c>
      <c r="D1437">
        <f>0.5*Specification!$K$4*Track!B1437^2*Specification!$K$3*Specification!$K$2</f>
        <v>39.492106770519641</v>
      </c>
      <c r="E1437">
        <v>0</v>
      </c>
      <c r="F1437">
        <f>Specification!$C$23*9.81*SIN((E1437*PI()/180))</f>
        <v>0</v>
      </c>
      <c r="G1437" s="2">
        <f>IF(J1437=1,VLOOKUP(K1437,RPM!$E$2:$H$62,3,FALSE)-F1437-E1437-D1437,IF(J1437=2,VLOOKUP(K1437,RPM!$H$2:$K$62,3,FALSE)-F1437-E1437-D1437,IF(J1437=3,VLOOKUP(K1437,RPM!$K$2:$N$62,3,FALSE)-F1437-E1437-D1437)))</f>
        <v>849.76410158805106</v>
      </c>
      <c r="H1437" s="2">
        <f>IF(J1437=1,Specification!$I$14,IF(J1437=2,Specification!$I$15,IF(J1437=3,Specification!$I$16)))</f>
        <v>580.58318951778165</v>
      </c>
      <c r="I1437">
        <v>0</v>
      </c>
      <c r="J1437">
        <v>2</v>
      </c>
      <c r="K1437">
        <f>IF(J1437=1,VLOOKUP(B1437,RPM!$F$2:$H$62,3,TRUE),IF(J1437=2,VLOOKUP(B1437,RPM!$I$2:$K$62,3,TRUE),IF(J1437=3,VLOOKUP(B1437,RPM!$L$2:$N$62,3,TRUE))))</f>
        <v>3900</v>
      </c>
      <c r="L1437">
        <f t="shared" si="207"/>
        <v>133.94369841443358</v>
      </c>
      <c r="M1437">
        <f t="shared" si="208"/>
        <v>0</v>
      </c>
      <c r="N1437">
        <f>VLOOKUP(K1437,RPM!$A$2:$D$62,4,FALSE)</f>
        <v>18.822589743589745</v>
      </c>
      <c r="O1437">
        <f>VLOOKUP(K1437,RPM!$A$2:$D$62,3,FALSE)</f>
        <v>10.3</v>
      </c>
      <c r="P1437">
        <f t="shared" si="210"/>
        <v>14.036005171794873</v>
      </c>
      <c r="Q1437" cm="1">
        <f t="array" ref="Q1437">_xlfn.XLOOKUP(O1437,BSFC!$A$2:$A$24,_xlfn.XLOOKUP(K1437,BSFC!$B$2:$O$2,BSFC!$B$2:$O$24,,-1),,-1)</f>
        <v>360</v>
      </c>
      <c r="R1437">
        <f t="shared" si="211"/>
        <v>1.4036005171794874</v>
      </c>
      <c r="S1437">
        <f t="shared" si="213"/>
        <v>4.4651145132271333E-4</v>
      </c>
      <c r="T1437">
        <f t="shared" si="214"/>
        <v>0.16074412247617681</v>
      </c>
      <c r="U1437">
        <f t="shared" si="215"/>
        <v>188.17197354710015</v>
      </c>
    </row>
    <row r="1438" spans="1:21">
      <c r="A1438">
        <f t="shared" si="212"/>
        <v>1437</v>
      </c>
      <c r="B1438">
        <f t="shared" si="209"/>
        <v>8.7318932447276261</v>
      </c>
      <c r="C1438">
        <f>Specification!$G$32</f>
        <v>219.92450400000001</v>
      </c>
      <c r="D1438">
        <f>0.5*Specification!$K$4*Track!B1438^2*Specification!$K$3*Specification!$K$2</f>
        <v>39.492106770519641</v>
      </c>
      <c r="E1438">
        <v>0</v>
      </c>
      <c r="F1438">
        <f>Specification!$C$23*9.81*SIN((E1438*PI()/180))</f>
        <v>0</v>
      </c>
      <c r="G1438" s="2">
        <f>IF(J1438=1,VLOOKUP(K1438,RPM!$E$2:$H$62,3,FALSE)-F1438-E1438-D1438,IF(J1438=2,VLOOKUP(K1438,RPM!$H$2:$K$62,3,FALSE)-F1438-E1438-D1438,IF(J1438=3,VLOOKUP(K1438,RPM!$K$2:$N$62,3,FALSE)-F1438-E1438-D1438)))</f>
        <v>849.76410158805106</v>
      </c>
      <c r="H1438" s="2">
        <f>IF(J1438=1,Specification!$I$14,IF(J1438=2,Specification!$I$15,IF(J1438=3,Specification!$I$16)))</f>
        <v>580.58318951778165</v>
      </c>
      <c r="I1438">
        <v>0</v>
      </c>
      <c r="J1438">
        <v>2</v>
      </c>
      <c r="K1438">
        <f>IF(J1438=1,VLOOKUP(B1438,RPM!$F$2:$H$62,3,TRUE),IF(J1438=2,VLOOKUP(B1438,RPM!$I$2:$K$62,3,TRUE),IF(J1438=3,VLOOKUP(B1438,RPM!$L$2:$N$62,3,TRUE))))</f>
        <v>3900</v>
      </c>
      <c r="L1438">
        <f t="shared" si="207"/>
        <v>134.05822111552177</v>
      </c>
      <c r="M1438">
        <f t="shared" si="208"/>
        <v>0</v>
      </c>
      <c r="N1438">
        <f>VLOOKUP(K1438,RPM!$A$2:$D$62,4,FALSE)</f>
        <v>18.822589743589745</v>
      </c>
      <c r="O1438">
        <f>VLOOKUP(K1438,RPM!$A$2:$D$62,3,FALSE)</f>
        <v>10.3</v>
      </c>
      <c r="P1438">
        <f t="shared" si="210"/>
        <v>14.036005171794873</v>
      </c>
      <c r="Q1438" cm="1">
        <f t="array" ref="Q1438">_xlfn.XLOOKUP(O1438,BSFC!$A$2:$A$24,_xlfn.XLOOKUP(K1438,BSFC!$B$2:$O$2,BSFC!$B$2:$O$24,,-1),,-1)</f>
        <v>360</v>
      </c>
      <c r="R1438">
        <f t="shared" si="211"/>
        <v>1.4036005171794874</v>
      </c>
      <c r="S1438">
        <f t="shared" si="213"/>
        <v>4.4651145132271333E-4</v>
      </c>
      <c r="T1438">
        <f t="shared" si="214"/>
        <v>0.16074412247617681</v>
      </c>
      <c r="U1438">
        <f t="shared" si="215"/>
        <v>188.33271766957634</v>
      </c>
    </row>
    <row r="1439" spans="1:21">
      <c r="A1439">
        <f t="shared" si="212"/>
        <v>1438</v>
      </c>
      <c r="B1439">
        <f t="shared" si="209"/>
        <v>8.7318932447276261</v>
      </c>
      <c r="C1439">
        <f>Specification!$G$32</f>
        <v>219.92450400000001</v>
      </c>
      <c r="D1439">
        <f>0.5*Specification!$K$4*Track!B1439^2*Specification!$K$3*Specification!$K$2</f>
        <v>39.492106770519641</v>
      </c>
      <c r="E1439">
        <v>0</v>
      </c>
      <c r="F1439">
        <f>Specification!$C$23*9.81*SIN((E1439*PI()/180))</f>
        <v>0</v>
      </c>
      <c r="G1439" s="2">
        <f>IF(J1439=1,VLOOKUP(K1439,RPM!$E$2:$H$62,3,FALSE)-F1439-E1439-D1439,IF(J1439=2,VLOOKUP(K1439,RPM!$H$2:$K$62,3,FALSE)-F1439-E1439-D1439,IF(J1439=3,VLOOKUP(K1439,RPM!$K$2:$N$62,3,FALSE)-F1439-E1439-D1439)))</f>
        <v>849.76410158805106</v>
      </c>
      <c r="H1439" s="2">
        <f>IF(J1439=1,Specification!$I$14,IF(J1439=2,Specification!$I$15,IF(J1439=3,Specification!$I$16)))</f>
        <v>580.58318951778165</v>
      </c>
      <c r="I1439">
        <v>0</v>
      </c>
      <c r="J1439">
        <v>2</v>
      </c>
      <c r="K1439">
        <f>IF(J1439=1,VLOOKUP(B1439,RPM!$F$2:$H$62,3,TRUE),IF(J1439=2,VLOOKUP(B1439,RPM!$I$2:$K$62,3,TRUE),IF(J1439=3,VLOOKUP(B1439,RPM!$L$2:$N$62,3,TRUE))))</f>
        <v>3900</v>
      </c>
      <c r="L1439">
        <f t="shared" si="207"/>
        <v>134.17274381660997</v>
      </c>
      <c r="M1439">
        <f t="shared" si="208"/>
        <v>0</v>
      </c>
      <c r="N1439">
        <f>VLOOKUP(K1439,RPM!$A$2:$D$62,4,FALSE)</f>
        <v>18.822589743589745</v>
      </c>
      <c r="O1439">
        <f>VLOOKUP(K1439,RPM!$A$2:$D$62,3,FALSE)</f>
        <v>10.3</v>
      </c>
      <c r="P1439">
        <f t="shared" si="210"/>
        <v>14.036005171794873</v>
      </c>
      <c r="Q1439" cm="1">
        <f t="array" ref="Q1439">_xlfn.XLOOKUP(O1439,BSFC!$A$2:$A$24,_xlfn.XLOOKUP(K1439,BSFC!$B$2:$O$2,BSFC!$B$2:$O$24,,-1),,-1)</f>
        <v>360</v>
      </c>
      <c r="R1439">
        <f t="shared" si="211"/>
        <v>1.4036005171794874</v>
      </c>
      <c r="S1439">
        <f t="shared" si="213"/>
        <v>4.4651145132271333E-4</v>
      </c>
      <c r="T1439">
        <f t="shared" si="214"/>
        <v>0.16074412247617681</v>
      </c>
      <c r="U1439">
        <f t="shared" si="215"/>
        <v>188.49346179205253</v>
      </c>
    </row>
    <row r="1440" spans="1:21">
      <c r="A1440">
        <f t="shared" si="212"/>
        <v>1439</v>
      </c>
      <c r="B1440">
        <f t="shared" si="209"/>
        <v>8.7318932447276261</v>
      </c>
      <c r="C1440">
        <f>Specification!$G$32</f>
        <v>219.92450400000001</v>
      </c>
      <c r="D1440">
        <f>0.5*Specification!$K$4*Track!B1440^2*Specification!$K$3*Specification!$K$2</f>
        <v>39.492106770519641</v>
      </c>
      <c r="E1440">
        <v>0</v>
      </c>
      <c r="F1440">
        <f>Specification!$C$23*9.81*SIN((E1440*PI()/180))</f>
        <v>0</v>
      </c>
      <c r="G1440" s="2">
        <f>IF(J1440=1,VLOOKUP(K1440,RPM!$E$2:$H$62,3,FALSE)-F1440-E1440-D1440,IF(J1440=2,VLOOKUP(K1440,RPM!$H$2:$K$62,3,FALSE)-F1440-E1440-D1440,IF(J1440=3,VLOOKUP(K1440,RPM!$K$2:$N$62,3,FALSE)-F1440-E1440-D1440)))</f>
        <v>849.76410158805106</v>
      </c>
      <c r="H1440" s="2">
        <f>IF(J1440=1,Specification!$I$14,IF(J1440=2,Specification!$I$15,IF(J1440=3,Specification!$I$16)))</f>
        <v>580.58318951778165</v>
      </c>
      <c r="I1440">
        <v>0</v>
      </c>
      <c r="J1440">
        <v>2</v>
      </c>
      <c r="K1440">
        <f>IF(J1440=1,VLOOKUP(B1440,RPM!$F$2:$H$62,3,TRUE),IF(J1440=2,VLOOKUP(B1440,RPM!$I$2:$K$62,3,TRUE),IF(J1440=3,VLOOKUP(B1440,RPM!$L$2:$N$62,3,TRUE))))</f>
        <v>3900</v>
      </c>
      <c r="L1440">
        <f t="shared" si="207"/>
        <v>134.28726651769816</v>
      </c>
      <c r="M1440">
        <f t="shared" si="208"/>
        <v>0</v>
      </c>
      <c r="N1440">
        <f>VLOOKUP(K1440,RPM!$A$2:$D$62,4,FALSE)</f>
        <v>18.822589743589745</v>
      </c>
      <c r="O1440">
        <f>VLOOKUP(K1440,RPM!$A$2:$D$62,3,FALSE)</f>
        <v>10.3</v>
      </c>
      <c r="P1440">
        <f t="shared" si="210"/>
        <v>14.036005171794873</v>
      </c>
      <c r="Q1440" cm="1">
        <f t="array" ref="Q1440">_xlfn.XLOOKUP(O1440,BSFC!$A$2:$A$24,_xlfn.XLOOKUP(K1440,BSFC!$B$2:$O$2,BSFC!$B$2:$O$24,,-1),,-1)</f>
        <v>360</v>
      </c>
      <c r="R1440">
        <f t="shared" si="211"/>
        <v>1.4036005171794874</v>
      </c>
      <c r="S1440">
        <f t="shared" si="213"/>
        <v>4.4651145132271333E-4</v>
      </c>
      <c r="T1440">
        <f t="shared" si="214"/>
        <v>0.16074412247617681</v>
      </c>
      <c r="U1440">
        <f t="shared" si="215"/>
        <v>188.65420591452872</v>
      </c>
    </row>
    <row r="1441" spans="1:21">
      <c r="A1441">
        <f t="shared" si="212"/>
        <v>1440</v>
      </c>
      <c r="B1441">
        <f t="shared" si="209"/>
        <v>8.7318932447276261</v>
      </c>
      <c r="C1441">
        <f>Specification!$G$32</f>
        <v>219.92450400000001</v>
      </c>
      <c r="D1441">
        <f>0.5*Specification!$K$4*Track!B1441^2*Specification!$K$3*Specification!$K$2</f>
        <v>39.492106770519641</v>
      </c>
      <c r="E1441">
        <v>0</v>
      </c>
      <c r="F1441">
        <f>Specification!$C$23*9.81*SIN((E1441*PI()/180))</f>
        <v>0</v>
      </c>
      <c r="G1441" s="2">
        <f>IF(J1441=1,VLOOKUP(K1441,RPM!$E$2:$H$62,3,FALSE)-F1441-E1441-D1441,IF(J1441=2,VLOOKUP(K1441,RPM!$H$2:$K$62,3,FALSE)-F1441-E1441-D1441,IF(J1441=3,VLOOKUP(K1441,RPM!$K$2:$N$62,3,FALSE)-F1441-E1441-D1441)))</f>
        <v>849.76410158805106</v>
      </c>
      <c r="H1441" s="2">
        <f>IF(J1441=1,Specification!$I$14,IF(J1441=2,Specification!$I$15,IF(J1441=3,Specification!$I$16)))</f>
        <v>580.58318951778165</v>
      </c>
      <c r="I1441">
        <v>0</v>
      </c>
      <c r="J1441">
        <v>2</v>
      </c>
      <c r="K1441">
        <f>IF(J1441=1,VLOOKUP(B1441,RPM!$F$2:$H$62,3,TRUE),IF(J1441=2,VLOOKUP(B1441,RPM!$I$2:$K$62,3,TRUE),IF(J1441=3,VLOOKUP(B1441,RPM!$L$2:$N$62,3,TRUE))))</f>
        <v>3900</v>
      </c>
      <c r="L1441">
        <f t="shared" si="207"/>
        <v>134.40178921878635</v>
      </c>
      <c r="M1441">
        <f t="shared" si="208"/>
        <v>0</v>
      </c>
      <c r="N1441">
        <f>VLOOKUP(K1441,RPM!$A$2:$D$62,4,FALSE)</f>
        <v>18.822589743589745</v>
      </c>
      <c r="O1441">
        <f>VLOOKUP(K1441,RPM!$A$2:$D$62,3,FALSE)</f>
        <v>10.3</v>
      </c>
      <c r="P1441">
        <f t="shared" si="210"/>
        <v>14.036005171794873</v>
      </c>
      <c r="Q1441" cm="1">
        <f t="array" ref="Q1441">_xlfn.XLOOKUP(O1441,BSFC!$A$2:$A$24,_xlfn.XLOOKUP(K1441,BSFC!$B$2:$O$2,BSFC!$B$2:$O$24,,-1),,-1)</f>
        <v>360</v>
      </c>
      <c r="R1441">
        <f t="shared" si="211"/>
        <v>1.4036005171794874</v>
      </c>
      <c r="S1441">
        <f t="shared" si="213"/>
        <v>4.4651145132271333E-4</v>
      </c>
      <c r="T1441">
        <f t="shared" si="214"/>
        <v>0.16074412247617681</v>
      </c>
      <c r="U1441">
        <f t="shared" si="215"/>
        <v>188.81495003700491</v>
      </c>
    </row>
    <row r="1442" spans="1:21">
      <c r="A1442">
        <f t="shared" si="212"/>
        <v>1441</v>
      </c>
      <c r="B1442">
        <f t="shared" si="209"/>
        <v>8.7318932447276261</v>
      </c>
      <c r="C1442">
        <f>Specification!$G$32</f>
        <v>219.92450400000001</v>
      </c>
      <c r="D1442">
        <f>0.5*Specification!$K$4*Track!B1442^2*Specification!$K$3*Specification!$K$2</f>
        <v>39.492106770519641</v>
      </c>
      <c r="E1442">
        <v>0</v>
      </c>
      <c r="F1442">
        <f>Specification!$C$23*9.81*SIN((E1442*PI()/180))</f>
        <v>0</v>
      </c>
      <c r="G1442" s="2">
        <f>IF(J1442=1,VLOOKUP(K1442,RPM!$E$2:$H$62,3,FALSE)-F1442-E1442-D1442,IF(J1442=2,VLOOKUP(K1442,RPM!$H$2:$K$62,3,FALSE)-F1442-E1442-D1442,IF(J1442=3,VLOOKUP(K1442,RPM!$K$2:$N$62,3,FALSE)-F1442-E1442-D1442)))</f>
        <v>849.76410158805106</v>
      </c>
      <c r="H1442" s="2">
        <f>IF(J1442=1,Specification!$I$14,IF(J1442=2,Specification!$I$15,IF(J1442=3,Specification!$I$16)))</f>
        <v>580.58318951778165</v>
      </c>
      <c r="I1442">
        <v>0</v>
      </c>
      <c r="J1442">
        <v>2</v>
      </c>
      <c r="K1442">
        <f>IF(J1442=1,VLOOKUP(B1442,RPM!$F$2:$H$62,3,TRUE),IF(J1442=2,VLOOKUP(B1442,RPM!$I$2:$K$62,3,TRUE),IF(J1442=3,VLOOKUP(B1442,RPM!$L$2:$N$62,3,TRUE))))</f>
        <v>3900</v>
      </c>
      <c r="L1442">
        <f t="shared" si="207"/>
        <v>134.51631191987454</v>
      </c>
      <c r="M1442">
        <f t="shared" si="208"/>
        <v>0</v>
      </c>
      <c r="N1442">
        <f>VLOOKUP(K1442,RPM!$A$2:$D$62,4,FALSE)</f>
        <v>18.822589743589745</v>
      </c>
      <c r="O1442">
        <f>VLOOKUP(K1442,RPM!$A$2:$D$62,3,FALSE)</f>
        <v>10.3</v>
      </c>
      <c r="P1442">
        <f t="shared" si="210"/>
        <v>14.036005171794873</v>
      </c>
      <c r="Q1442" cm="1">
        <f t="array" ref="Q1442">_xlfn.XLOOKUP(O1442,BSFC!$A$2:$A$24,_xlfn.XLOOKUP(K1442,BSFC!$B$2:$O$2,BSFC!$B$2:$O$24,,-1),,-1)</f>
        <v>360</v>
      </c>
      <c r="R1442">
        <f t="shared" si="211"/>
        <v>1.4036005171794874</v>
      </c>
      <c r="S1442">
        <f t="shared" si="213"/>
        <v>4.4651145132271333E-4</v>
      </c>
      <c r="T1442">
        <f t="shared" si="214"/>
        <v>0.16074412247617681</v>
      </c>
      <c r="U1442">
        <f t="shared" si="215"/>
        <v>188.97569415948109</v>
      </c>
    </row>
    <row r="1443" spans="1:21">
      <c r="A1443">
        <f t="shared" si="212"/>
        <v>1442</v>
      </c>
      <c r="B1443">
        <f t="shared" si="209"/>
        <v>8.7318932447276261</v>
      </c>
      <c r="C1443">
        <f>Specification!$G$32</f>
        <v>219.92450400000001</v>
      </c>
      <c r="D1443">
        <f>0.5*Specification!$K$4*Track!B1443^2*Specification!$K$3*Specification!$K$2</f>
        <v>39.492106770519641</v>
      </c>
      <c r="E1443">
        <v>0</v>
      </c>
      <c r="F1443">
        <f>Specification!$C$23*9.81*SIN((E1443*PI()/180))</f>
        <v>0</v>
      </c>
      <c r="G1443" s="2">
        <f>IF(J1443=1,VLOOKUP(K1443,RPM!$E$2:$H$62,3,FALSE)-F1443-E1443-D1443,IF(J1443=2,VLOOKUP(K1443,RPM!$H$2:$K$62,3,FALSE)-F1443-E1443-D1443,IF(J1443=3,VLOOKUP(K1443,RPM!$K$2:$N$62,3,FALSE)-F1443-E1443-D1443)))</f>
        <v>849.76410158805106</v>
      </c>
      <c r="H1443" s="2">
        <f>IF(J1443=1,Specification!$I$14,IF(J1443=2,Specification!$I$15,IF(J1443=3,Specification!$I$16)))</f>
        <v>580.58318951778165</v>
      </c>
      <c r="I1443">
        <v>0</v>
      </c>
      <c r="J1443">
        <v>2</v>
      </c>
      <c r="K1443">
        <f>IF(J1443=1,VLOOKUP(B1443,RPM!$F$2:$H$62,3,TRUE),IF(J1443=2,VLOOKUP(B1443,RPM!$I$2:$K$62,3,TRUE),IF(J1443=3,VLOOKUP(B1443,RPM!$L$2:$N$62,3,TRUE))))</f>
        <v>3900</v>
      </c>
      <c r="L1443">
        <f t="shared" si="207"/>
        <v>134.63083462096273</v>
      </c>
      <c r="M1443">
        <f t="shared" si="208"/>
        <v>0</v>
      </c>
      <c r="N1443">
        <f>VLOOKUP(K1443,RPM!$A$2:$D$62,4,FALSE)</f>
        <v>18.822589743589745</v>
      </c>
      <c r="O1443">
        <f>VLOOKUP(K1443,RPM!$A$2:$D$62,3,FALSE)</f>
        <v>10.3</v>
      </c>
      <c r="P1443">
        <f t="shared" si="210"/>
        <v>14.036005171794873</v>
      </c>
      <c r="Q1443" cm="1">
        <f t="array" ref="Q1443">_xlfn.XLOOKUP(O1443,BSFC!$A$2:$A$24,_xlfn.XLOOKUP(K1443,BSFC!$B$2:$O$2,BSFC!$B$2:$O$24,,-1),,-1)</f>
        <v>360</v>
      </c>
      <c r="R1443">
        <f t="shared" si="211"/>
        <v>1.4036005171794874</v>
      </c>
      <c r="S1443">
        <f t="shared" si="213"/>
        <v>4.4651145132271333E-4</v>
      </c>
      <c r="T1443">
        <f t="shared" si="214"/>
        <v>0.16074412247617681</v>
      </c>
      <c r="U1443">
        <f t="shared" si="215"/>
        <v>189.13643828195728</v>
      </c>
    </row>
    <row r="1444" spans="1:21">
      <c r="A1444">
        <f t="shared" si="212"/>
        <v>1443</v>
      </c>
      <c r="B1444">
        <f t="shared" si="209"/>
        <v>8.7318932447276261</v>
      </c>
      <c r="C1444">
        <f>Specification!$G$32</f>
        <v>219.92450400000001</v>
      </c>
      <c r="D1444">
        <f>0.5*Specification!$K$4*Track!B1444^2*Specification!$K$3*Specification!$K$2</f>
        <v>39.492106770519641</v>
      </c>
      <c r="E1444">
        <v>0</v>
      </c>
      <c r="F1444">
        <f>Specification!$C$23*9.81*SIN((E1444*PI()/180))</f>
        <v>0</v>
      </c>
      <c r="G1444" s="2">
        <f>IF(J1444=1,VLOOKUP(K1444,RPM!$E$2:$H$62,3,FALSE)-F1444-E1444-D1444,IF(J1444=2,VLOOKUP(K1444,RPM!$H$2:$K$62,3,FALSE)-F1444-E1444-D1444,IF(J1444=3,VLOOKUP(K1444,RPM!$K$2:$N$62,3,FALSE)-F1444-E1444-D1444)))</f>
        <v>849.76410158805106</v>
      </c>
      <c r="H1444" s="2">
        <f>IF(J1444=1,Specification!$I$14,IF(J1444=2,Specification!$I$15,IF(J1444=3,Specification!$I$16)))</f>
        <v>580.58318951778165</v>
      </c>
      <c r="I1444">
        <v>0</v>
      </c>
      <c r="J1444">
        <v>2</v>
      </c>
      <c r="K1444">
        <f>IF(J1444=1,VLOOKUP(B1444,RPM!$F$2:$H$62,3,TRUE),IF(J1444=2,VLOOKUP(B1444,RPM!$I$2:$K$62,3,TRUE),IF(J1444=3,VLOOKUP(B1444,RPM!$L$2:$N$62,3,TRUE))))</f>
        <v>3900</v>
      </c>
      <c r="L1444">
        <f t="shared" si="207"/>
        <v>134.74535732205092</v>
      </c>
      <c r="M1444">
        <f t="shared" si="208"/>
        <v>0</v>
      </c>
      <c r="N1444">
        <f>VLOOKUP(K1444,RPM!$A$2:$D$62,4,FALSE)</f>
        <v>18.822589743589745</v>
      </c>
      <c r="O1444">
        <f>VLOOKUP(K1444,RPM!$A$2:$D$62,3,FALSE)</f>
        <v>10.3</v>
      </c>
      <c r="P1444">
        <f t="shared" si="210"/>
        <v>14.036005171794873</v>
      </c>
      <c r="Q1444" cm="1">
        <f t="array" ref="Q1444">_xlfn.XLOOKUP(O1444,BSFC!$A$2:$A$24,_xlfn.XLOOKUP(K1444,BSFC!$B$2:$O$2,BSFC!$B$2:$O$24,,-1),,-1)</f>
        <v>360</v>
      </c>
      <c r="R1444">
        <f t="shared" si="211"/>
        <v>1.4036005171794874</v>
      </c>
      <c r="S1444">
        <f t="shared" si="213"/>
        <v>4.4651145132271333E-4</v>
      </c>
      <c r="T1444">
        <f t="shared" si="214"/>
        <v>0.16074412247617681</v>
      </c>
      <c r="U1444">
        <f t="shared" si="215"/>
        <v>189.29718240443347</v>
      </c>
    </row>
    <row r="1445" spans="1:21">
      <c r="A1445">
        <f t="shared" si="212"/>
        <v>1444</v>
      </c>
      <c r="B1445">
        <f t="shared" si="209"/>
        <v>8.7318932447276261</v>
      </c>
      <c r="C1445">
        <f>Specification!$G$32</f>
        <v>219.92450400000001</v>
      </c>
      <c r="D1445">
        <f>0.5*Specification!$K$4*Track!B1445^2*Specification!$K$3*Specification!$K$2</f>
        <v>39.492106770519641</v>
      </c>
      <c r="E1445">
        <v>0</v>
      </c>
      <c r="F1445">
        <f>Specification!$C$23*9.81*SIN((E1445*PI()/180))</f>
        <v>0</v>
      </c>
      <c r="G1445" s="2">
        <f>IF(J1445=1,VLOOKUP(K1445,RPM!$E$2:$H$62,3,FALSE)-F1445-E1445-D1445,IF(J1445=2,VLOOKUP(K1445,RPM!$H$2:$K$62,3,FALSE)-F1445-E1445-D1445,IF(J1445=3,VLOOKUP(K1445,RPM!$K$2:$N$62,3,FALSE)-F1445-E1445-D1445)))</f>
        <v>849.76410158805106</v>
      </c>
      <c r="H1445" s="2">
        <f>IF(J1445=1,Specification!$I$14,IF(J1445=2,Specification!$I$15,IF(J1445=3,Specification!$I$16)))</f>
        <v>580.58318951778165</v>
      </c>
      <c r="I1445">
        <v>0</v>
      </c>
      <c r="J1445">
        <v>2</v>
      </c>
      <c r="K1445">
        <f>IF(J1445=1,VLOOKUP(B1445,RPM!$F$2:$H$62,3,TRUE),IF(J1445=2,VLOOKUP(B1445,RPM!$I$2:$K$62,3,TRUE),IF(J1445=3,VLOOKUP(B1445,RPM!$L$2:$N$62,3,TRUE))))</f>
        <v>3900</v>
      </c>
      <c r="L1445">
        <f t="shared" si="207"/>
        <v>134.85988002313911</v>
      </c>
      <c r="M1445">
        <f t="shared" si="208"/>
        <v>0</v>
      </c>
      <c r="N1445">
        <f>VLOOKUP(K1445,RPM!$A$2:$D$62,4,FALSE)</f>
        <v>18.822589743589745</v>
      </c>
      <c r="O1445">
        <f>VLOOKUP(K1445,RPM!$A$2:$D$62,3,FALSE)</f>
        <v>10.3</v>
      </c>
      <c r="P1445">
        <f t="shared" si="210"/>
        <v>14.036005171794873</v>
      </c>
      <c r="Q1445" cm="1">
        <f t="array" ref="Q1445">_xlfn.XLOOKUP(O1445,BSFC!$A$2:$A$24,_xlfn.XLOOKUP(K1445,BSFC!$B$2:$O$2,BSFC!$B$2:$O$24,,-1),,-1)</f>
        <v>360</v>
      </c>
      <c r="R1445">
        <f t="shared" si="211"/>
        <v>1.4036005171794874</v>
      </c>
      <c r="S1445">
        <f t="shared" si="213"/>
        <v>4.4651145132271333E-4</v>
      </c>
      <c r="T1445">
        <f t="shared" si="214"/>
        <v>0.16074412247617681</v>
      </c>
      <c r="U1445">
        <f t="shared" si="215"/>
        <v>189.45792652690966</v>
      </c>
    </row>
    <row r="1446" spans="1:21">
      <c r="A1446">
        <f t="shared" si="212"/>
        <v>1445</v>
      </c>
      <c r="B1446">
        <f t="shared" si="209"/>
        <v>8.7318932447276261</v>
      </c>
      <c r="C1446">
        <f>Specification!$G$32</f>
        <v>219.92450400000001</v>
      </c>
      <c r="D1446">
        <f>0.5*Specification!$K$4*Track!B1446^2*Specification!$K$3*Specification!$K$2</f>
        <v>39.492106770519641</v>
      </c>
      <c r="E1446">
        <v>0</v>
      </c>
      <c r="F1446">
        <f>Specification!$C$23*9.81*SIN((E1446*PI()/180))</f>
        <v>0</v>
      </c>
      <c r="G1446" s="2">
        <f>IF(J1446=1,VLOOKUP(K1446,RPM!$E$2:$H$62,3,FALSE)-F1446-E1446-D1446,IF(J1446=2,VLOOKUP(K1446,RPM!$H$2:$K$62,3,FALSE)-F1446-E1446-D1446,IF(J1446=3,VLOOKUP(K1446,RPM!$K$2:$N$62,3,FALSE)-F1446-E1446-D1446)))</f>
        <v>849.76410158805106</v>
      </c>
      <c r="H1446" s="2">
        <f>IF(J1446=1,Specification!$I$14,IF(J1446=2,Specification!$I$15,IF(J1446=3,Specification!$I$16)))</f>
        <v>580.58318951778165</v>
      </c>
      <c r="I1446">
        <v>0</v>
      </c>
      <c r="J1446">
        <v>2</v>
      </c>
      <c r="K1446">
        <f>IF(J1446=1,VLOOKUP(B1446,RPM!$F$2:$H$62,3,TRUE),IF(J1446=2,VLOOKUP(B1446,RPM!$I$2:$K$62,3,TRUE),IF(J1446=3,VLOOKUP(B1446,RPM!$L$2:$N$62,3,TRUE))))</f>
        <v>3900</v>
      </c>
      <c r="L1446">
        <f t="shared" si="207"/>
        <v>134.9744027242273</v>
      </c>
      <c r="M1446">
        <f t="shared" si="208"/>
        <v>0</v>
      </c>
      <c r="N1446">
        <f>VLOOKUP(K1446,RPM!$A$2:$D$62,4,FALSE)</f>
        <v>18.822589743589745</v>
      </c>
      <c r="O1446">
        <f>VLOOKUP(K1446,RPM!$A$2:$D$62,3,FALSE)</f>
        <v>10.3</v>
      </c>
      <c r="P1446">
        <f t="shared" si="210"/>
        <v>14.036005171794873</v>
      </c>
      <c r="Q1446" cm="1">
        <f t="array" ref="Q1446">_xlfn.XLOOKUP(O1446,BSFC!$A$2:$A$24,_xlfn.XLOOKUP(K1446,BSFC!$B$2:$O$2,BSFC!$B$2:$O$24,,-1),,-1)</f>
        <v>360</v>
      </c>
      <c r="R1446">
        <f t="shared" si="211"/>
        <v>1.4036005171794874</v>
      </c>
      <c r="S1446">
        <f t="shared" si="213"/>
        <v>4.4651145132271333E-4</v>
      </c>
      <c r="T1446">
        <f t="shared" si="214"/>
        <v>0.16074412247617681</v>
      </c>
      <c r="U1446">
        <f t="shared" si="215"/>
        <v>189.61867064938585</v>
      </c>
    </row>
    <row r="1447" spans="1:21">
      <c r="A1447">
        <f t="shared" si="212"/>
        <v>1446</v>
      </c>
      <c r="B1447">
        <f t="shared" si="209"/>
        <v>8.7318932447276261</v>
      </c>
      <c r="C1447">
        <f>Specification!$G$32</f>
        <v>219.92450400000001</v>
      </c>
      <c r="D1447">
        <f>0.5*Specification!$K$4*Track!B1447^2*Specification!$K$3*Specification!$K$2</f>
        <v>39.492106770519641</v>
      </c>
      <c r="E1447">
        <v>0</v>
      </c>
      <c r="F1447">
        <f>Specification!$C$23*9.81*SIN((E1447*PI()/180))</f>
        <v>0</v>
      </c>
      <c r="G1447" s="2">
        <f>IF(J1447=1,VLOOKUP(K1447,RPM!$E$2:$H$62,3,FALSE)-F1447-E1447-D1447,IF(J1447=2,VLOOKUP(K1447,RPM!$H$2:$K$62,3,FALSE)-F1447-E1447-D1447,IF(J1447=3,VLOOKUP(K1447,RPM!$K$2:$N$62,3,FALSE)-F1447-E1447-D1447)))</f>
        <v>849.76410158805106</v>
      </c>
      <c r="H1447" s="2">
        <f>IF(J1447=1,Specification!$I$14,IF(J1447=2,Specification!$I$15,IF(J1447=3,Specification!$I$16)))</f>
        <v>580.58318951778165</v>
      </c>
      <c r="I1447">
        <v>0</v>
      </c>
      <c r="J1447">
        <v>2</v>
      </c>
      <c r="K1447">
        <f>IF(J1447=1,VLOOKUP(B1447,RPM!$F$2:$H$62,3,TRUE),IF(J1447=2,VLOOKUP(B1447,RPM!$I$2:$K$62,3,TRUE),IF(J1447=3,VLOOKUP(B1447,RPM!$L$2:$N$62,3,TRUE))))</f>
        <v>3900</v>
      </c>
      <c r="L1447">
        <f t="shared" si="207"/>
        <v>135.08892542531549</v>
      </c>
      <c r="M1447">
        <f t="shared" si="208"/>
        <v>0</v>
      </c>
      <c r="N1447">
        <f>VLOOKUP(K1447,RPM!$A$2:$D$62,4,FALSE)</f>
        <v>18.822589743589745</v>
      </c>
      <c r="O1447">
        <f>VLOOKUP(K1447,RPM!$A$2:$D$62,3,FALSE)</f>
        <v>10.3</v>
      </c>
      <c r="P1447">
        <f t="shared" si="210"/>
        <v>14.036005171794873</v>
      </c>
      <c r="Q1447" cm="1">
        <f t="array" ref="Q1447">_xlfn.XLOOKUP(O1447,BSFC!$A$2:$A$24,_xlfn.XLOOKUP(K1447,BSFC!$B$2:$O$2,BSFC!$B$2:$O$24,,-1),,-1)</f>
        <v>360</v>
      </c>
      <c r="R1447">
        <f t="shared" si="211"/>
        <v>1.4036005171794874</v>
      </c>
      <c r="S1447">
        <f t="shared" si="213"/>
        <v>4.4651145132271333E-4</v>
      </c>
      <c r="T1447">
        <f t="shared" si="214"/>
        <v>0.16074412247617681</v>
      </c>
      <c r="U1447">
        <f t="shared" si="215"/>
        <v>189.77941477186204</v>
      </c>
    </row>
    <row r="1448" spans="1:21">
      <c r="A1448">
        <f t="shared" si="212"/>
        <v>1447</v>
      </c>
      <c r="B1448">
        <f t="shared" si="209"/>
        <v>8.7318932447276261</v>
      </c>
      <c r="C1448">
        <f>Specification!$G$32</f>
        <v>219.92450400000001</v>
      </c>
      <c r="D1448">
        <f>0.5*Specification!$K$4*Track!B1448^2*Specification!$K$3*Specification!$K$2</f>
        <v>39.492106770519641</v>
      </c>
      <c r="E1448">
        <v>0</v>
      </c>
      <c r="F1448">
        <f>Specification!$C$23*9.81*SIN((E1448*PI()/180))</f>
        <v>0</v>
      </c>
      <c r="G1448" s="2">
        <f>IF(J1448=1,VLOOKUP(K1448,RPM!$E$2:$H$62,3,FALSE)-F1448-E1448-D1448,IF(J1448=2,VLOOKUP(K1448,RPM!$H$2:$K$62,3,FALSE)-F1448-E1448-D1448,IF(J1448=3,VLOOKUP(K1448,RPM!$K$2:$N$62,3,FALSE)-F1448-E1448-D1448)))</f>
        <v>849.76410158805106</v>
      </c>
      <c r="H1448" s="2">
        <f>IF(J1448=1,Specification!$I$14,IF(J1448=2,Specification!$I$15,IF(J1448=3,Specification!$I$16)))</f>
        <v>580.58318951778165</v>
      </c>
      <c r="I1448">
        <v>0</v>
      </c>
      <c r="J1448">
        <v>2</v>
      </c>
      <c r="K1448">
        <f>IF(J1448=1,VLOOKUP(B1448,RPM!$F$2:$H$62,3,TRUE),IF(J1448=2,VLOOKUP(B1448,RPM!$I$2:$K$62,3,TRUE),IF(J1448=3,VLOOKUP(B1448,RPM!$L$2:$N$62,3,TRUE))))</f>
        <v>3900</v>
      </c>
      <c r="L1448">
        <f t="shared" si="207"/>
        <v>135.20344812640369</v>
      </c>
      <c r="M1448">
        <f t="shared" si="208"/>
        <v>0</v>
      </c>
      <c r="N1448">
        <f>VLOOKUP(K1448,RPM!$A$2:$D$62,4,FALSE)</f>
        <v>18.822589743589745</v>
      </c>
      <c r="O1448">
        <f>VLOOKUP(K1448,RPM!$A$2:$D$62,3,FALSE)</f>
        <v>10.3</v>
      </c>
      <c r="P1448">
        <f t="shared" si="210"/>
        <v>14.036005171794873</v>
      </c>
      <c r="Q1448" cm="1">
        <f t="array" ref="Q1448">_xlfn.XLOOKUP(O1448,BSFC!$A$2:$A$24,_xlfn.XLOOKUP(K1448,BSFC!$B$2:$O$2,BSFC!$B$2:$O$24,,-1),,-1)</f>
        <v>360</v>
      </c>
      <c r="R1448">
        <f t="shared" si="211"/>
        <v>1.4036005171794874</v>
      </c>
      <c r="S1448">
        <f t="shared" si="213"/>
        <v>4.4651145132271333E-4</v>
      </c>
      <c r="T1448">
        <f t="shared" si="214"/>
        <v>0.16074412247617681</v>
      </c>
      <c r="U1448">
        <f t="shared" si="215"/>
        <v>189.94015889433823</v>
      </c>
    </row>
    <row r="1449" spans="1:21">
      <c r="A1449">
        <f t="shared" si="212"/>
        <v>1448</v>
      </c>
      <c r="B1449">
        <f t="shared" si="209"/>
        <v>8.7318932447276261</v>
      </c>
      <c r="C1449">
        <f>Specification!$G$32</f>
        <v>219.92450400000001</v>
      </c>
      <c r="D1449">
        <f>0.5*Specification!$K$4*Track!B1449^2*Specification!$K$3*Specification!$K$2</f>
        <v>39.492106770519641</v>
      </c>
      <c r="E1449">
        <v>0</v>
      </c>
      <c r="F1449">
        <f>Specification!$C$23*9.81*SIN((E1449*PI()/180))</f>
        <v>0</v>
      </c>
      <c r="G1449" s="2">
        <f>IF(J1449=1,VLOOKUP(K1449,RPM!$E$2:$H$62,3,FALSE)-F1449-E1449-D1449,IF(J1449=2,VLOOKUP(K1449,RPM!$H$2:$K$62,3,FALSE)-F1449-E1449-D1449,IF(J1449=3,VLOOKUP(K1449,RPM!$K$2:$N$62,3,FALSE)-F1449-E1449-D1449)))</f>
        <v>849.76410158805106</v>
      </c>
      <c r="H1449" s="2">
        <f>IF(J1449=1,Specification!$I$14,IF(J1449=2,Specification!$I$15,IF(J1449=3,Specification!$I$16)))</f>
        <v>580.58318951778165</v>
      </c>
      <c r="I1449">
        <v>0</v>
      </c>
      <c r="J1449">
        <v>2</v>
      </c>
      <c r="K1449">
        <f>IF(J1449=1,VLOOKUP(B1449,RPM!$F$2:$H$62,3,TRUE),IF(J1449=2,VLOOKUP(B1449,RPM!$I$2:$K$62,3,TRUE),IF(J1449=3,VLOOKUP(B1449,RPM!$L$2:$N$62,3,TRUE))))</f>
        <v>3900</v>
      </c>
      <c r="L1449">
        <f t="shared" si="207"/>
        <v>135.31797082749188</v>
      </c>
      <c r="M1449">
        <f t="shared" si="208"/>
        <v>0</v>
      </c>
      <c r="N1449">
        <f>VLOOKUP(K1449,RPM!$A$2:$D$62,4,FALSE)</f>
        <v>18.822589743589745</v>
      </c>
      <c r="O1449">
        <f>VLOOKUP(K1449,RPM!$A$2:$D$62,3,FALSE)</f>
        <v>10.3</v>
      </c>
      <c r="P1449">
        <f t="shared" si="210"/>
        <v>14.036005171794873</v>
      </c>
      <c r="Q1449" cm="1">
        <f t="array" ref="Q1449">_xlfn.XLOOKUP(O1449,BSFC!$A$2:$A$24,_xlfn.XLOOKUP(K1449,BSFC!$B$2:$O$2,BSFC!$B$2:$O$24,,-1),,-1)</f>
        <v>360</v>
      </c>
      <c r="R1449">
        <f t="shared" si="211"/>
        <v>1.4036005171794874</v>
      </c>
      <c r="S1449">
        <f t="shared" si="213"/>
        <v>4.4651145132271333E-4</v>
      </c>
      <c r="T1449">
        <f t="shared" si="214"/>
        <v>0.16074412247617681</v>
      </c>
      <c r="U1449">
        <f t="shared" si="215"/>
        <v>190.10090301681441</v>
      </c>
    </row>
    <row r="1450" spans="1:21">
      <c r="A1450">
        <f t="shared" si="212"/>
        <v>1449</v>
      </c>
      <c r="B1450">
        <f t="shared" si="209"/>
        <v>8.7318932447276261</v>
      </c>
      <c r="C1450">
        <f>Specification!$G$32</f>
        <v>219.92450400000001</v>
      </c>
      <c r="D1450">
        <f>0.5*Specification!$K$4*Track!B1450^2*Specification!$K$3*Specification!$K$2</f>
        <v>39.492106770519641</v>
      </c>
      <c r="E1450">
        <v>0</v>
      </c>
      <c r="F1450">
        <f>Specification!$C$23*9.81*SIN((E1450*PI()/180))</f>
        <v>0</v>
      </c>
      <c r="G1450" s="2">
        <f>IF(J1450=1,VLOOKUP(K1450,RPM!$E$2:$H$62,3,FALSE)-F1450-E1450-D1450,IF(J1450=2,VLOOKUP(K1450,RPM!$H$2:$K$62,3,FALSE)-F1450-E1450-D1450,IF(J1450=3,VLOOKUP(K1450,RPM!$K$2:$N$62,3,FALSE)-F1450-E1450-D1450)))</f>
        <v>849.76410158805106</v>
      </c>
      <c r="H1450" s="2">
        <f>IF(J1450=1,Specification!$I$14,IF(J1450=2,Specification!$I$15,IF(J1450=3,Specification!$I$16)))</f>
        <v>580.58318951778165</v>
      </c>
      <c r="I1450">
        <v>0</v>
      </c>
      <c r="J1450">
        <v>2</v>
      </c>
      <c r="K1450">
        <f>IF(J1450=1,VLOOKUP(B1450,RPM!$F$2:$H$62,3,TRUE),IF(J1450=2,VLOOKUP(B1450,RPM!$I$2:$K$62,3,TRUE),IF(J1450=3,VLOOKUP(B1450,RPM!$L$2:$N$62,3,TRUE))))</f>
        <v>3900</v>
      </c>
      <c r="L1450">
        <f t="shared" si="207"/>
        <v>135.43249352858007</v>
      </c>
      <c r="M1450">
        <f t="shared" si="208"/>
        <v>0</v>
      </c>
      <c r="N1450">
        <f>VLOOKUP(K1450,RPM!$A$2:$D$62,4,FALSE)</f>
        <v>18.822589743589745</v>
      </c>
      <c r="O1450">
        <f>VLOOKUP(K1450,RPM!$A$2:$D$62,3,FALSE)</f>
        <v>10.3</v>
      </c>
      <c r="P1450">
        <f t="shared" si="210"/>
        <v>14.036005171794873</v>
      </c>
      <c r="Q1450" cm="1">
        <f t="array" ref="Q1450">_xlfn.XLOOKUP(O1450,BSFC!$A$2:$A$24,_xlfn.XLOOKUP(K1450,BSFC!$B$2:$O$2,BSFC!$B$2:$O$24,,-1),,-1)</f>
        <v>360</v>
      </c>
      <c r="R1450">
        <f t="shared" si="211"/>
        <v>1.4036005171794874</v>
      </c>
      <c r="S1450">
        <f t="shared" si="213"/>
        <v>4.4651145132271333E-4</v>
      </c>
      <c r="T1450">
        <f t="shared" si="214"/>
        <v>0.16074412247617681</v>
      </c>
      <c r="U1450">
        <f t="shared" si="215"/>
        <v>190.2616471392906</v>
      </c>
    </row>
    <row r="1451" spans="1:21">
      <c r="A1451">
        <f t="shared" si="212"/>
        <v>1450</v>
      </c>
      <c r="B1451">
        <f t="shared" si="209"/>
        <v>8.7318932447276261</v>
      </c>
      <c r="C1451">
        <f>Specification!$G$32</f>
        <v>219.92450400000001</v>
      </c>
      <c r="D1451">
        <f>0.5*Specification!$K$4*Track!B1451^2*Specification!$K$3*Specification!$K$2</f>
        <v>39.492106770519641</v>
      </c>
      <c r="E1451">
        <v>0</v>
      </c>
      <c r="F1451">
        <f>Specification!$C$23*9.81*SIN((E1451*PI()/180))</f>
        <v>0</v>
      </c>
      <c r="G1451" s="2">
        <f>IF(J1451=1,VLOOKUP(K1451,RPM!$E$2:$H$62,3,FALSE)-F1451-E1451-D1451,IF(J1451=2,VLOOKUP(K1451,RPM!$H$2:$K$62,3,FALSE)-F1451-E1451-D1451,IF(J1451=3,VLOOKUP(K1451,RPM!$K$2:$N$62,3,FALSE)-F1451-E1451-D1451)))</f>
        <v>849.76410158805106</v>
      </c>
      <c r="H1451" s="2">
        <f>IF(J1451=1,Specification!$I$14,IF(J1451=2,Specification!$I$15,IF(J1451=3,Specification!$I$16)))</f>
        <v>580.58318951778165</v>
      </c>
      <c r="I1451">
        <v>0</v>
      </c>
      <c r="J1451">
        <v>2</v>
      </c>
      <c r="K1451">
        <f>IF(J1451=1,VLOOKUP(B1451,RPM!$F$2:$H$62,3,TRUE),IF(J1451=2,VLOOKUP(B1451,RPM!$I$2:$K$62,3,TRUE),IF(J1451=3,VLOOKUP(B1451,RPM!$L$2:$N$62,3,TRUE))))</f>
        <v>3900</v>
      </c>
      <c r="L1451">
        <f t="shared" si="207"/>
        <v>135.54701622966826</v>
      </c>
      <c r="M1451">
        <f t="shared" si="208"/>
        <v>0</v>
      </c>
      <c r="N1451">
        <f>VLOOKUP(K1451,RPM!$A$2:$D$62,4,FALSE)</f>
        <v>18.822589743589745</v>
      </c>
      <c r="O1451">
        <f>VLOOKUP(K1451,RPM!$A$2:$D$62,3,FALSE)</f>
        <v>10.3</v>
      </c>
      <c r="P1451">
        <f t="shared" si="210"/>
        <v>14.036005171794873</v>
      </c>
      <c r="Q1451" cm="1">
        <f t="array" ref="Q1451">_xlfn.XLOOKUP(O1451,BSFC!$A$2:$A$24,_xlfn.XLOOKUP(K1451,BSFC!$B$2:$O$2,BSFC!$B$2:$O$24,,-1),,-1)</f>
        <v>360</v>
      </c>
      <c r="R1451">
        <f t="shared" si="211"/>
        <v>1.4036005171794874</v>
      </c>
      <c r="S1451">
        <f t="shared" si="213"/>
        <v>4.4651145132271333E-4</v>
      </c>
      <c r="T1451">
        <f t="shared" si="214"/>
        <v>0.16074412247617681</v>
      </c>
      <c r="U1451">
        <f t="shared" si="215"/>
        <v>190.42239126176679</v>
      </c>
    </row>
    <row r="1452" spans="1:21">
      <c r="A1452">
        <f t="shared" si="212"/>
        <v>1451</v>
      </c>
      <c r="B1452">
        <f t="shared" si="209"/>
        <v>8.7318932447276261</v>
      </c>
      <c r="C1452">
        <f>Specification!$G$32</f>
        <v>219.92450400000001</v>
      </c>
      <c r="D1452">
        <f>0.5*Specification!$K$4*Track!B1452^2*Specification!$K$3*Specification!$K$2</f>
        <v>39.492106770519641</v>
      </c>
      <c r="E1452">
        <v>0</v>
      </c>
      <c r="F1452">
        <f>Specification!$C$23*9.81*SIN((E1452*PI()/180))</f>
        <v>0</v>
      </c>
      <c r="G1452" s="2">
        <f>IF(J1452=1,VLOOKUP(K1452,RPM!$E$2:$H$62,3,FALSE)-F1452-E1452-D1452,IF(J1452=2,VLOOKUP(K1452,RPM!$H$2:$K$62,3,FALSE)-F1452-E1452-D1452,IF(J1452=3,VLOOKUP(K1452,RPM!$K$2:$N$62,3,FALSE)-F1452-E1452-D1452)))</f>
        <v>849.76410158805106</v>
      </c>
      <c r="H1452" s="2">
        <f>IF(J1452=1,Specification!$I$14,IF(J1452=2,Specification!$I$15,IF(J1452=3,Specification!$I$16)))</f>
        <v>580.58318951778165</v>
      </c>
      <c r="I1452">
        <v>0</v>
      </c>
      <c r="J1452">
        <v>2</v>
      </c>
      <c r="K1452">
        <f>IF(J1452=1,VLOOKUP(B1452,RPM!$F$2:$H$62,3,TRUE),IF(J1452=2,VLOOKUP(B1452,RPM!$I$2:$K$62,3,TRUE),IF(J1452=3,VLOOKUP(B1452,RPM!$L$2:$N$62,3,TRUE))))</f>
        <v>3900</v>
      </c>
      <c r="L1452">
        <f t="shared" si="207"/>
        <v>135.66153893075645</v>
      </c>
      <c r="M1452">
        <f t="shared" si="208"/>
        <v>0</v>
      </c>
      <c r="N1452">
        <f>VLOOKUP(K1452,RPM!$A$2:$D$62,4,FALSE)</f>
        <v>18.822589743589745</v>
      </c>
      <c r="O1452">
        <f>VLOOKUP(K1452,RPM!$A$2:$D$62,3,FALSE)</f>
        <v>10.3</v>
      </c>
      <c r="P1452">
        <f t="shared" si="210"/>
        <v>14.036005171794873</v>
      </c>
      <c r="Q1452" cm="1">
        <f t="array" ref="Q1452">_xlfn.XLOOKUP(O1452,BSFC!$A$2:$A$24,_xlfn.XLOOKUP(K1452,BSFC!$B$2:$O$2,BSFC!$B$2:$O$24,,-1),,-1)</f>
        <v>360</v>
      </c>
      <c r="R1452">
        <f t="shared" si="211"/>
        <v>1.4036005171794874</v>
      </c>
      <c r="S1452">
        <f t="shared" si="213"/>
        <v>4.4651145132271333E-4</v>
      </c>
      <c r="T1452">
        <f t="shared" si="214"/>
        <v>0.16074412247617681</v>
      </c>
      <c r="U1452">
        <f t="shared" si="215"/>
        <v>190.58313538424298</v>
      </c>
    </row>
    <row r="1453" spans="1:21">
      <c r="A1453">
        <f t="shared" si="212"/>
        <v>1452</v>
      </c>
      <c r="B1453">
        <f t="shared" si="209"/>
        <v>8.7318932447276261</v>
      </c>
      <c r="C1453">
        <f>Specification!$G$32</f>
        <v>219.92450400000001</v>
      </c>
      <c r="D1453">
        <f>0.5*Specification!$K$4*Track!B1453^2*Specification!$K$3*Specification!$K$2</f>
        <v>39.492106770519641</v>
      </c>
      <c r="E1453">
        <v>0</v>
      </c>
      <c r="F1453">
        <f>Specification!$C$23*9.81*SIN((E1453*PI()/180))</f>
        <v>0</v>
      </c>
      <c r="G1453" s="2">
        <f>IF(J1453=1,VLOOKUP(K1453,RPM!$E$2:$H$62,3,FALSE)-F1453-E1453-D1453,IF(J1453=2,VLOOKUP(K1453,RPM!$H$2:$K$62,3,FALSE)-F1453-E1453-D1453,IF(J1453=3,VLOOKUP(K1453,RPM!$K$2:$N$62,3,FALSE)-F1453-E1453-D1453)))</f>
        <v>849.76410158805106</v>
      </c>
      <c r="H1453" s="2">
        <f>IF(J1453=1,Specification!$I$14,IF(J1453=2,Specification!$I$15,IF(J1453=3,Specification!$I$16)))</f>
        <v>580.58318951778165</v>
      </c>
      <c r="I1453">
        <v>0</v>
      </c>
      <c r="J1453">
        <v>2</v>
      </c>
      <c r="K1453">
        <f>IF(J1453=1,VLOOKUP(B1453,RPM!$F$2:$H$62,3,TRUE),IF(J1453=2,VLOOKUP(B1453,RPM!$I$2:$K$62,3,TRUE),IF(J1453=3,VLOOKUP(B1453,RPM!$L$2:$N$62,3,TRUE))))</f>
        <v>3900</v>
      </c>
      <c r="L1453">
        <f t="shared" si="207"/>
        <v>135.77606163184464</v>
      </c>
      <c r="M1453">
        <f t="shared" si="208"/>
        <v>0</v>
      </c>
      <c r="N1453">
        <f>VLOOKUP(K1453,RPM!$A$2:$D$62,4,FALSE)</f>
        <v>18.822589743589745</v>
      </c>
      <c r="O1453">
        <f>VLOOKUP(K1453,RPM!$A$2:$D$62,3,FALSE)</f>
        <v>10.3</v>
      </c>
      <c r="P1453">
        <f t="shared" si="210"/>
        <v>14.036005171794873</v>
      </c>
      <c r="Q1453" cm="1">
        <f t="array" ref="Q1453">_xlfn.XLOOKUP(O1453,BSFC!$A$2:$A$24,_xlfn.XLOOKUP(K1453,BSFC!$B$2:$O$2,BSFC!$B$2:$O$24,,-1),,-1)</f>
        <v>360</v>
      </c>
      <c r="R1453">
        <f t="shared" si="211"/>
        <v>1.4036005171794874</v>
      </c>
      <c r="S1453">
        <f t="shared" si="213"/>
        <v>4.4651145132271333E-4</v>
      </c>
      <c r="T1453">
        <f t="shared" si="214"/>
        <v>0.16074412247617681</v>
      </c>
      <c r="U1453">
        <f t="shared" si="215"/>
        <v>190.74387950671917</v>
      </c>
    </row>
    <row r="1454" spans="1:21">
      <c r="A1454">
        <f t="shared" si="212"/>
        <v>1453</v>
      </c>
      <c r="B1454">
        <f t="shared" si="209"/>
        <v>8.7318932447276261</v>
      </c>
      <c r="C1454">
        <f>Specification!$G$32</f>
        <v>219.92450400000001</v>
      </c>
      <c r="D1454">
        <f>0.5*Specification!$K$4*Track!B1454^2*Specification!$K$3*Specification!$K$2</f>
        <v>39.492106770519641</v>
      </c>
      <c r="E1454">
        <v>0</v>
      </c>
      <c r="F1454">
        <f>Specification!$C$23*9.81*SIN((E1454*PI()/180))</f>
        <v>0</v>
      </c>
      <c r="G1454" s="2">
        <f>IF(J1454=1,VLOOKUP(K1454,RPM!$E$2:$H$62,3,FALSE)-F1454-E1454-D1454,IF(J1454=2,VLOOKUP(K1454,RPM!$H$2:$K$62,3,FALSE)-F1454-E1454-D1454,IF(J1454=3,VLOOKUP(K1454,RPM!$K$2:$N$62,3,FALSE)-F1454-E1454-D1454)))</f>
        <v>849.76410158805106</v>
      </c>
      <c r="H1454" s="2">
        <f>IF(J1454=1,Specification!$I$14,IF(J1454=2,Specification!$I$15,IF(J1454=3,Specification!$I$16)))</f>
        <v>580.58318951778165</v>
      </c>
      <c r="I1454">
        <v>0</v>
      </c>
      <c r="J1454">
        <v>2</v>
      </c>
      <c r="K1454">
        <f>IF(J1454=1,VLOOKUP(B1454,RPM!$F$2:$H$62,3,TRUE),IF(J1454=2,VLOOKUP(B1454,RPM!$I$2:$K$62,3,TRUE),IF(J1454=3,VLOOKUP(B1454,RPM!$L$2:$N$62,3,TRUE))))</f>
        <v>3900</v>
      </c>
      <c r="L1454">
        <f t="shared" ref="L1454:L1517" si="216">IF(I1454=0,ABS(1/B1454)+L1453,ABS((B1455-B1454)/I1454)+L1453)</f>
        <v>135.89058433293283</v>
      </c>
      <c r="M1454">
        <f t="shared" ref="M1454:M1517" si="217">TAN(E1454*PI()/180)+M1453</f>
        <v>0</v>
      </c>
      <c r="N1454">
        <f>VLOOKUP(K1454,RPM!$A$2:$D$62,4,FALSE)</f>
        <v>18.822589743589745</v>
      </c>
      <c r="O1454">
        <f>VLOOKUP(K1454,RPM!$A$2:$D$62,3,FALSE)</f>
        <v>10.3</v>
      </c>
      <c r="P1454">
        <f t="shared" si="210"/>
        <v>14.036005171794873</v>
      </c>
      <c r="Q1454" cm="1">
        <f t="array" ref="Q1454">_xlfn.XLOOKUP(O1454,BSFC!$A$2:$A$24,_xlfn.XLOOKUP(K1454,BSFC!$B$2:$O$2,BSFC!$B$2:$O$24,,-1),,-1)</f>
        <v>360</v>
      </c>
      <c r="R1454">
        <f t="shared" si="211"/>
        <v>1.4036005171794874</v>
      </c>
      <c r="S1454">
        <f t="shared" si="213"/>
        <v>4.4651145132271333E-4</v>
      </c>
      <c r="T1454">
        <f t="shared" si="214"/>
        <v>0.16074412247617681</v>
      </c>
      <c r="U1454">
        <f t="shared" si="215"/>
        <v>190.90462362919536</v>
      </c>
    </row>
    <row r="1455" spans="1:21">
      <c r="A1455">
        <f t="shared" si="212"/>
        <v>1454</v>
      </c>
      <c r="B1455">
        <f t="shared" si="209"/>
        <v>8.7318932447276261</v>
      </c>
      <c r="C1455">
        <f>Specification!$G$32</f>
        <v>219.92450400000001</v>
      </c>
      <c r="D1455">
        <f>0.5*Specification!$K$4*Track!B1455^2*Specification!$K$3*Specification!$K$2</f>
        <v>39.492106770519641</v>
      </c>
      <c r="E1455">
        <v>0</v>
      </c>
      <c r="F1455">
        <f>Specification!$C$23*9.81*SIN((E1455*PI()/180))</f>
        <v>0</v>
      </c>
      <c r="G1455" s="2">
        <f>IF(J1455=1,VLOOKUP(K1455,RPM!$E$2:$H$62,3,FALSE)-F1455-E1455-D1455,IF(J1455=2,VLOOKUP(K1455,RPM!$H$2:$K$62,3,FALSE)-F1455-E1455-D1455,IF(J1455=3,VLOOKUP(K1455,RPM!$K$2:$N$62,3,FALSE)-F1455-E1455-D1455)))</f>
        <v>849.76410158805106</v>
      </c>
      <c r="H1455" s="2">
        <f>IF(J1455=1,Specification!$I$14,IF(J1455=2,Specification!$I$15,IF(J1455=3,Specification!$I$16)))</f>
        <v>580.58318951778165</v>
      </c>
      <c r="I1455">
        <v>0</v>
      </c>
      <c r="J1455">
        <v>2</v>
      </c>
      <c r="K1455">
        <f>IF(J1455=1,VLOOKUP(B1455,RPM!$F$2:$H$62,3,TRUE),IF(J1455=2,VLOOKUP(B1455,RPM!$I$2:$K$62,3,TRUE),IF(J1455=3,VLOOKUP(B1455,RPM!$L$2:$N$62,3,TRUE))))</f>
        <v>3900</v>
      </c>
      <c r="L1455">
        <f t="shared" si="216"/>
        <v>136.00510703402102</v>
      </c>
      <c r="M1455">
        <f t="shared" si="217"/>
        <v>0</v>
      </c>
      <c r="N1455">
        <f>VLOOKUP(K1455,RPM!$A$2:$D$62,4,FALSE)</f>
        <v>18.822589743589745</v>
      </c>
      <c r="O1455">
        <f>VLOOKUP(K1455,RPM!$A$2:$D$62,3,FALSE)</f>
        <v>10.3</v>
      </c>
      <c r="P1455">
        <f t="shared" si="210"/>
        <v>14.036005171794873</v>
      </c>
      <c r="Q1455" cm="1">
        <f t="array" ref="Q1455">_xlfn.XLOOKUP(O1455,BSFC!$A$2:$A$24,_xlfn.XLOOKUP(K1455,BSFC!$B$2:$O$2,BSFC!$B$2:$O$24,,-1),,-1)</f>
        <v>360</v>
      </c>
      <c r="R1455">
        <f t="shared" si="211"/>
        <v>1.4036005171794874</v>
      </c>
      <c r="S1455">
        <f t="shared" si="213"/>
        <v>4.4651145132271333E-4</v>
      </c>
      <c r="T1455">
        <f t="shared" si="214"/>
        <v>0.16074412247617681</v>
      </c>
      <c r="U1455">
        <f t="shared" si="215"/>
        <v>191.06536775167154</v>
      </c>
    </row>
    <row r="1456" spans="1:21">
      <c r="A1456">
        <f t="shared" si="212"/>
        <v>1455</v>
      </c>
      <c r="B1456">
        <f t="shared" si="209"/>
        <v>8.7318932447276261</v>
      </c>
      <c r="C1456">
        <f>Specification!$G$32</f>
        <v>219.92450400000001</v>
      </c>
      <c r="D1456">
        <f>0.5*Specification!$K$4*Track!B1456^2*Specification!$K$3*Specification!$K$2</f>
        <v>39.492106770519641</v>
      </c>
      <c r="E1456">
        <v>0</v>
      </c>
      <c r="F1456">
        <f>Specification!$C$23*9.81*SIN((E1456*PI()/180))</f>
        <v>0</v>
      </c>
      <c r="G1456" s="2">
        <f>IF(J1456=1,VLOOKUP(K1456,RPM!$E$2:$H$62,3,FALSE)-F1456-E1456-D1456,IF(J1456=2,VLOOKUP(K1456,RPM!$H$2:$K$62,3,FALSE)-F1456-E1456-D1456,IF(J1456=3,VLOOKUP(K1456,RPM!$K$2:$N$62,3,FALSE)-F1456-E1456-D1456)))</f>
        <v>849.76410158805106</v>
      </c>
      <c r="H1456" s="2">
        <f>IF(J1456=1,Specification!$I$14,IF(J1456=2,Specification!$I$15,IF(J1456=3,Specification!$I$16)))</f>
        <v>580.58318951778165</v>
      </c>
      <c r="I1456">
        <v>0</v>
      </c>
      <c r="J1456">
        <v>2</v>
      </c>
      <c r="K1456">
        <f>IF(J1456=1,VLOOKUP(B1456,RPM!$F$2:$H$62,3,TRUE),IF(J1456=2,VLOOKUP(B1456,RPM!$I$2:$K$62,3,TRUE),IF(J1456=3,VLOOKUP(B1456,RPM!$L$2:$N$62,3,TRUE))))</f>
        <v>3900</v>
      </c>
      <c r="L1456">
        <f t="shared" si="216"/>
        <v>136.11962973510921</v>
      </c>
      <c r="M1456">
        <f t="shared" si="217"/>
        <v>0</v>
      </c>
      <c r="N1456">
        <f>VLOOKUP(K1456,RPM!$A$2:$D$62,4,FALSE)</f>
        <v>18.822589743589745</v>
      </c>
      <c r="O1456">
        <f>VLOOKUP(K1456,RPM!$A$2:$D$62,3,FALSE)</f>
        <v>10.3</v>
      </c>
      <c r="P1456">
        <f t="shared" si="210"/>
        <v>14.036005171794873</v>
      </c>
      <c r="Q1456" cm="1">
        <f t="array" ref="Q1456">_xlfn.XLOOKUP(O1456,BSFC!$A$2:$A$24,_xlfn.XLOOKUP(K1456,BSFC!$B$2:$O$2,BSFC!$B$2:$O$24,,-1),,-1)</f>
        <v>360</v>
      </c>
      <c r="R1456">
        <f t="shared" si="211"/>
        <v>1.4036005171794874</v>
      </c>
      <c r="S1456">
        <f t="shared" si="213"/>
        <v>4.4651145132271333E-4</v>
      </c>
      <c r="T1456">
        <f t="shared" si="214"/>
        <v>0.16074412247617681</v>
      </c>
      <c r="U1456">
        <f t="shared" si="215"/>
        <v>191.22611187414773</v>
      </c>
    </row>
    <row r="1457" spans="1:21">
      <c r="A1457">
        <f t="shared" si="212"/>
        <v>1456</v>
      </c>
      <c r="B1457">
        <f t="shared" ref="B1457:B1520" si="218">IF(SQRT(B1456^2+2*I1456)&gt;13.4112,13.4112,SQRT(B1456^2+2*I1456))</f>
        <v>8.7318932447276261</v>
      </c>
      <c r="C1457">
        <f>Specification!$G$32</f>
        <v>219.92450400000001</v>
      </c>
      <c r="D1457">
        <f>0.5*Specification!$K$4*Track!B1457^2*Specification!$K$3*Specification!$K$2</f>
        <v>39.492106770519641</v>
      </c>
      <c r="E1457">
        <v>0</v>
      </c>
      <c r="F1457">
        <f>Specification!$C$23*9.81*SIN((E1457*PI()/180))</f>
        <v>0</v>
      </c>
      <c r="G1457" s="2">
        <f>IF(J1457=1,VLOOKUP(K1457,RPM!$E$2:$H$62,3,FALSE)-F1457-E1457-D1457,IF(J1457=2,VLOOKUP(K1457,RPM!$H$2:$K$62,3,FALSE)-F1457-E1457-D1457,IF(J1457=3,VLOOKUP(K1457,RPM!$K$2:$N$62,3,FALSE)-F1457-E1457-D1457)))</f>
        <v>849.76410158805106</v>
      </c>
      <c r="H1457" s="2">
        <f>IF(J1457=1,Specification!$I$14,IF(J1457=2,Specification!$I$15,IF(J1457=3,Specification!$I$16)))</f>
        <v>580.58318951778165</v>
      </c>
      <c r="I1457">
        <v>0</v>
      </c>
      <c r="J1457">
        <v>2</v>
      </c>
      <c r="K1457">
        <f>IF(J1457=1,VLOOKUP(B1457,RPM!$F$2:$H$62,3,TRUE),IF(J1457=2,VLOOKUP(B1457,RPM!$I$2:$K$62,3,TRUE),IF(J1457=3,VLOOKUP(B1457,RPM!$L$2:$N$62,3,TRUE))))</f>
        <v>3900</v>
      </c>
      <c r="L1457">
        <f t="shared" si="216"/>
        <v>136.23415243619741</v>
      </c>
      <c r="M1457">
        <f t="shared" si="217"/>
        <v>0</v>
      </c>
      <c r="N1457">
        <f>VLOOKUP(K1457,RPM!$A$2:$D$62,4,FALSE)</f>
        <v>18.822589743589745</v>
      </c>
      <c r="O1457">
        <f>VLOOKUP(K1457,RPM!$A$2:$D$62,3,FALSE)</f>
        <v>10.3</v>
      </c>
      <c r="P1457">
        <f t="shared" si="210"/>
        <v>14.036005171794873</v>
      </c>
      <c r="Q1457" cm="1">
        <f t="array" ref="Q1457">_xlfn.XLOOKUP(O1457,BSFC!$A$2:$A$24,_xlfn.XLOOKUP(K1457,BSFC!$B$2:$O$2,BSFC!$B$2:$O$24,,-1),,-1)</f>
        <v>360</v>
      </c>
      <c r="R1457">
        <f t="shared" si="211"/>
        <v>1.4036005171794874</v>
      </c>
      <c r="S1457">
        <f t="shared" si="213"/>
        <v>4.4651145132271333E-4</v>
      </c>
      <c r="T1457">
        <f t="shared" si="214"/>
        <v>0.16074412247617681</v>
      </c>
      <c r="U1457">
        <f t="shared" si="215"/>
        <v>191.38685599662392</v>
      </c>
    </row>
    <row r="1458" spans="1:21">
      <c r="A1458">
        <f t="shared" si="212"/>
        <v>1457</v>
      </c>
      <c r="B1458">
        <f t="shared" si="218"/>
        <v>8.7318932447276261</v>
      </c>
      <c r="C1458">
        <f>Specification!$G$32</f>
        <v>219.92450400000001</v>
      </c>
      <c r="D1458">
        <f>0.5*Specification!$K$4*Track!B1458^2*Specification!$K$3*Specification!$K$2</f>
        <v>39.492106770519641</v>
      </c>
      <c r="E1458">
        <v>0</v>
      </c>
      <c r="F1458">
        <f>Specification!$C$23*9.81*SIN((E1458*PI()/180))</f>
        <v>0</v>
      </c>
      <c r="G1458" s="2">
        <f>IF(J1458=1,VLOOKUP(K1458,RPM!$E$2:$H$62,3,FALSE)-F1458-E1458-D1458,IF(J1458=2,VLOOKUP(K1458,RPM!$H$2:$K$62,3,FALSE)-F1458-E1458-D1458,IF(J1458=3,VLOOKUP(K1458,RPM!$K$2:$N$62,3,FALSE)-F1458-E1458-D1458)))</f>
        <v>849.76410158805106</v>
      </c>
      <c r="H1458" s="2">
        <f>IF(J1458=1,Specification!$I$14,IF(J1458=2,Specification!$I$15,IF(J1458=3,Specification!$I$16)))</f>
        <v>580.58318951778165</v>
      </c>
      <c r="I1458">
        <v>0</v>
      </c>
      <c r="J1458">
        <v>2</v>
      </c>
      <c r="K1458">
        <f>IF(J1458=1,VLOOKUP(B1458,RPM!$F$2:$H$62,3,TRUE),IF(J1458=2,VLOOKUP(B1458,RPM!$I$2:$K$62,3,TRUE),IF(J1458=3,VLOOKUP(B1458,RPM!$L$2:$N$62,3,TRUE))))</f>
        <v>3900</v>
      </c>
      <c r="L1458">
        <f t="shared" si="216"/>
        <v>136.3486751372856</v>
      </c>
      <c r="M1458">
        <f t="shared" si="217"/>
        <v>0</v>
      </c>
      <c r="N1458">
        <f>VLOOKUP(K1458,RPM!$A$2:$D$62,4,FALSE)</f>
        <v>18.822589743589745</v>
      </c>
      <c r="O1458">
        <f>VLOOKUP(K1458,RPM!$A$2:$D$62,3,FALSE)</f>
        <v>10.3</v>
      </c>
      <c r="P1458">
        <f t="shared" si="210"/>
        <v>14.036005171794873</v>
      </c>
      <c r="Q1458" cm="1">
        <f t="array" ref="Q1458">_xlfn.XLOOKUP(O1458,BSFC!$A$2:$A$24,_xlfn.XLOOKUP(K1458,BSFC!$B$2:$O$2,BSFC!$B$2:$O$24,,-1),,-1)</f>
        <v>360</v>
      </c>
      <c r="R1458">
        <f t="shared" si="211"/>
        <v>1.4036005171794874</v>
      </c>
      <c r="S1458">
        <f t="shared" si="213"/>
        <v>4.4651145132271333E-4</v>
      </c>
      <c r="T1458">
        <f t="shared" si="214"/>
        <v>0.16074412247617681</v>
      </c>
      <c r="U1458">
        <f t="shared" si="215"/>
        <v>191.54760011910011</v>
      </c>
    </row>
    <row r="1459" spans="1:21">
      <c r="A1459">
        <f t="shared" si="212"/>
        <v>1458</v>
      </c>
      <c r="B1459">
        <f t="shared" si="218"/>
        <v>8.7318932447276261</v>
      </c>
      <c r="C1459">
        <f>Specification!$G$32</f>
        <v>219.92450400000001</v>
      </c>
      <c r="D1459">
        <f>0.5*Specification!$K$4*Track!B1459^2*Specification!$K$3*Specification!$K$2</f>
        <v>39.492106770519641</v>
      </c>
      <c r="E1459">
        <v>0</v>
      </c>
      <c r="F1459">
        <f>Specification!$C$23*9.81*SIN((E1459*PI()/180))</f>
        <v>0</v>
      </c>
      <c r="G1459" s="2">
        <f>IF(J1459=1,VLOOKUP(K1459,RPM!$E$2:$H$62,3,FALSE)-F1459-E1459-D1459,IF(J1459=2,VLOOKUP(K1459,RPM!$H$2:$K$62,3,FALSE)-F1459-E1459-D1459,IF(J1459=3,VLOOKUP(K1459,RPM!$K$2:$N$62,3,FALSE)-F1459-E1459-D1459)))</f>
        <v>849.76410158805106</v>
      </c>
      <c r="H1459" s="2">
        <f>IF(J1459=1,Specification!$I$14,IF(J1459=2,Specification!$I$15,IF(J1459=3,Specification!$I$16)))</f>
        <v>580.58318951778165</v>
      </c>
      <c r="I1459">
        <v>0</v>
      </c>
      <c r="J1459">
        <v>2</v>
      </c>
      <c r="K1459">
        <f>IF(J1459=1,VLOOKUP(B1459,RPM!$F$2:$H$62,3,TRUE),IF(J1459=2,VLOOKUP(B1459,RPM!$I$2:$K$62,3,TRUE),IF(J1459=3,VLOOKUP(B1459,RPM!$L$2:$N$62,3,TRUE))))</f>
        <v>3900</v>
      </c>
      <c r="L1459">
        <f t="shared" si="216"/>
        <v>136.46319783837379</v>
      </c>
      <c r="M1459">
        <f t="shared" si="217"/>
        <v>0</v>
      </c>
      <c r="N1459">
        <f>VLOOKUP(K1459,RPM!$A$2:$D$62,4,FALSE)</f>
        <v>18.822589743589745</v>
      </c>
      <c r="O1459">
        <f>VLOOKUP(K1459,RPM!$A$2:$D$62,3,FALSE)</f>
        <v>10.3</v>
      </c>
      <c r="P1459">
        <f t="shared" si="210"/>
        <v>14.036005171794873</v>
      </c>
      <c r="Q1459" cm="1">
        <f t="array" ref="Q1459">_xlfn.XLOOKUP(O1459,BSFC!$A$2:$A$24,_xlfn.XLOOKUP(K1459,BSFC!$B$2:$O$2,BSFC!$B$2:$O$24,,-1),,-1)</f>
        <v>360</v>
      </c>
      <c r="R1459">
        <f t="shared" si="211"/>
        <v>1.4036005171794874</v>
      </c>
      <c r="S1459">
        <f t="shared" si="213"/>
        <v>4.4651145132271333E-4</v>
      </c>
      <c r="T1459">
        <f t="shared" si="214"/>
        <v>0.16074412247617681</v>
      </c>
      <c r="U1459">
        <f t="shared" si="215"/>
        <v>191.7083442415763</v>
      </c>
    </row>
    <row r="1460" spans="1:21">
      <c r="A1460">
        <f t="shared" si="212"/>
        <v>1459</v>
      </c>
      <c r="B1460">
        <f t="shared" si="218"/>
        <v>8.7318932447276261</v>
      </c>
      <c r="C1460">
        <f>Specification!$G$32</f>
        <v>219.92450400000001</v>
      </c>
      <c r="D1460">
        <f>0.5*Specification!$K$4*Track!B1460^2*Specification!$K$3*Specification!$K$2</f>
        <v>39.492106770519641</v>
      </c>
      <c r="E1460">
        <v>0</v>
      </c>
      <c r="F1460">
        <f>Specification!$C$23*9.81*SIN((E1460*PI()/180))</f>
        <v>0</v>
      </c>
      <c r="G1460" s="2">
        <f>IF(J1460=1,VLOOKUP(K1460,RPM!$E$2:$H$62,3,FALSE)-F1460-E1460-D1460,IF(J1460=2,VLOOKUP(K1460,RPM!$H$2:$K$62,3,FALSE)-F1460-E1460-D1460,IF(J1460=3,VLOOKUP(K1460,RPM!$K$2:$N$62,3,FALSE)-F1460-E1460-D1460)))</f>
        <v>849.76410158805106</v>
      </c>
      <c r="H1460" s="2">
        <f>IF(J1460=1,Specification!$I$14,IF(J1460=2,Specification!$I$15,IF(J1460=3,Specification!$I$16)))</f>
        <v>580.58318951778165</v>
      </c>
      <c r="I1460">
        <v>0</v>
      </c>
      <c r="J1460">
        <v>2</v>
      </c>
      <c r="K1460">
        <f>IF(J1460=1,VLOOKUP(B1460,RPM!$F$2:$H$62,3,TRUE),IF(J1460=2,VLOOKUP(B1460,RPM!$I$2:$K$62,3,TRUE),IF(J1460=3,VLOOKUP(B1460,RPM!$L$2:$N$62,3,TRUE))))</f>
        <v>3900</v>
      </c>
      <c r="L1460">
        <f t="shared" si="216"/>
        <v>136.57772053946198</v>
      </c>
      <c r="M1460">
        <f t="shared" si="217"/>
        <v>0</v>
      </c>
      <c r="N1460">
        <f>VLOOKUP(K1460,RPM!$A$2:$D$62,4,FALSE)</f>
        <v>18.822589743589745</v>
      </c>
      <c r="O1460">
        <f>VLOOKUP(K1460,RPM!$A$2:$D$62,3,FALSE)</f>
        <v>10.3</v>
      </c>
      <c r="P1460">
        <f t="shared" si="210"/>
        <v>14.036005171794873</v>
      </c>
      <c r="Q1460" cm="1">
        <f t="array" ref="Q1460">_xlfn.XLOOKUP(O1460,BSFC!$A$2:$A$24,_xlfn.XLOOKUP(K1460,BSFC!$B$2:$O$2,BSFC!$B$2:$O$24,,-1),,-1)</f>
        <v>360</v>
      </c>
      <c r="R1460">
        <f t="shared" si="211"/>
        <v>1.4036005171794874</v>
      </c>
      <c r="S1460">
        <f t="shared" si="213"/>
        <v>4.4651145132271333E-4</v>
      </c>
      <c r="T1460">
        <f t="shared" si="214"/>
        <v>0.16074412247617681</v>
      </c>
      <c r="U1460">
        <f t="shared" si="215"/>
        <v>191.86908836405249</v>
      </c>
    </row>
    <row r="1461" spans="1:21">
      <c r="A1461">
        <f t="shared" si="212"/>
        <v>1460</v>
      </c>
      <c r="B1461">
        <f t="shared" si="218"/>
        <v>8.7318932447276261</v>
      </c>
      <c r="C1461">
        <f>Specification!$G$32</f>
        <v>219.92450400000001</v>
      </c>
      <c r="D1461">
        <f>0.5*Specification!$K$4*Track!B1461^2*Specification!$K$3*Specification!$K$2</f>
        <v>39.492106770519641</v>
      </c>
      <c r="E1461">
        <v>0</v>
      </c>
      <c r="F1461">
        <f>Specification!$C$23*9.81*SIN((E1461*PI()/180))</f>
        <v>0</v>
      </c>
      <c r="G1461" s="2">
        <f>IF(J1461=1,VLOOKUP(K1461,RPM!$E$2:$H$62,3,FALSE)-F1461-E1461-D1461,IF(J1461=2,VLOOKUP(K1461,RPM!$H$2:$K$62,3,FALSE)-F1461-E1461-D1461,IF(J1461=3,VLOOKUP(K1461,RPM!$K$2:$N$62,3,FALSE)-F1461-E1461-D1461)))</f>
        <v>849.76410158805106</v>
      </c>
      <c r="H1461" s="2">
        <f>IF(J1461=1,Specification!$I$14,IF(J1461=2,Specification!$I$15,IF(J1461=3,Specification!$I$16)))</f>
        <v>580.58318951778165</v>
      </c>
      <c r="I1461">
        <v>0</v>
      </c>
      <c r="J1461">
        <v>2</v>
      </c>
      <c r="K1461">
        <f>IF(J1461=1,VLOOKUP(B1461,RPM!$F$2:$H$62,3,TRUE),IF(J1461=2,VLOOKUP(B1461,RPM!$I$2:$K$62,3,TRUE),IF(J1461=3,VLOOKUP(B1461,RPM!$L$2:$N$62,3,TRUE))))</f>
        <v>3900</v>
      </c>
      <c r="L1461">
        <f t="shared" si="216"/>
        <v>136.69224324055017</v>
      </c>
      <c r="M1461">
        <f t="shared" si="217"/>
        <v>0</v>
      </c>
      <c r="N1461">
        <f>VLOOKUP(K1461,RPM!$A$2:$D$62,4,FALSE)</f>
        <v>18.822589743589745</v>
      </c>
      <c r="O1461">
        <f>VLOOKUP(K1461,RPM!$A$2:$D$62,3,FALSE)</f>
        <v>10.3</v>
      </c>
      <c r="P1461">
        <f t="shared" si="210"/>
        <v>14.036005171794873</v>
      </c>
      <c r="Q1461" cm="1">
        <f t="array" ref="Q1461">_xlfn.XLOOKUP(O1461,BSFC!$A$2:$A$24,_xlfn.XLOOKUP(K1461,BSFC!$B$2:$O$2,BSFC!$B$2:$O$24,,-1),,-1)</f>
        <v>360</v>
      </c>
      <c r="R1461">
        <f t="shared" si="211"/>
        <v>1.4036005171794874</v>
      </c>
      <c r="S1461">
        <f t="shared" si="213"/>
        <v>4.4651145132271333E-4</v>
      </c>
      <c r="T1461">
        <f t="shared" si="214"/>
        <v>0.16074412247617681</v>
      </c>
      <c r="U1461">
        <f t="shared" si="215"/>
        <v>192.02983248652868</v>
      </c>
    </row>
    <row r="1462" spans="1:21">
      <c r="A1462">
        <f t="shared" si="212"/>
        <v>1461</v>
      </c>
      <c r="B1462">
        <f t="shared" si="218"/>
        <v>8.7318932447276261</v>
      </c>
      <c r="C1462">
        <f>Specification!$G$32</f>
        <v>219.92450400000001</v>
      </c>
      <c r="D1462">
        <f>0.5*Specification!$K$4*Track!B1462^2*Specification!$K$3*Specification!$K$2</f>
        <v>39.492106770519641</v>
      </c>
      <c r="E1462">
        <v>0</v>
      </c>
      <c r="F1462">
        <f>Specification!$C$23*9.81*SIN((E1462*PI()/180))</f>
        <v>0</v>
      </c>
      <c r="G1462" s="2">
        <f>IF(J1462=1,VLOOKUP(K1462,RPM!$E$2:$H$62,3,FALSE)-F1462-E1462-D1462,IF(J1462=2,VLOOKUP(K1462,RPM!$H$2:$K$62,3,FALSE)-F1462-E1462-D1462,IF(J1462=3,VLOOKUP(K1462,RPM!$K$2:$N$62,3,FALSE)-F1462-E1462-D1462)))</f>
        <v>849.76410158805106</v>
      </c>
      <c r="H1462" s="2">
        <f>IF(J1462=1,Specification!$I$14,IF(J1462=2,Specification!$I$15,IF(J1462=3,Specification!$I$16)))</f>
        <v>580.58318951778165</v>
      </c>
      <c r="I1462">
        <v>0</v>
      </c>
      <c r="J1462">
        <v>2</v>
      </c>
      <c r="K1462">
        <f>IF(J1462=1,VLOOKUP(B1462,RPM!$F$2:$H$62,3,TRUE),IF(J1462=2,VLOOKUP(B1462,RPM!$I$2:$K$62,3,TRUE),IF(J1462=3,VLOOKUP(B1462,RPM!$L$2:$N$62,3,TRUE))))</f>
        <v>3900</v>
      </c>
      <c r="L1462">
        <f t="shared" si="216"/>
        <v>136.80676594163836</v>
      </c>
      <c r="M1462">
        <f t="shared" si="217"/>
        <v>0</v>
      </c>
      <c r="N1462">
        <f>VLOOKUP(K1462,RPM!$A$2:$D$62,4,FALSE)</f>
        <v>18.822589743589745</v>
      </c>
      <c r="O1462">
        <f>VLOOKUP(K1462,RPM!$A$2:$D$62,3,FALSE)</f>
        <v>10.3</v>
      </c>
      <c r="P1462">
        <f t="shared" si="210"/>
        <v>14.036005171794873</v>
      </c>
      <c r="Q1462" cm="1">
        <f t="array" ref="Q1462">_xlfn.XLOOKUP(O1462,BSFC!$A$2:$A$24,_xlfn.XLOOKUP(K1462,BSFC!$B$2:$O$2,BSFC!$B$2:$O$24,,-1),,-1)</f>
        <v>360</v>
      </c>
      <c r="R1462">
        <f t="shared" si="211"/>
        <v>1.4036005171794874</v>
      </c>
      <c r="S1462">
        <f t="shared" si="213"/>
        <v>4.4651145132271333E-4</v>
      </c>
      <c r="T1462">
        <f t="shared" si="214"/>
        <v>0.16074412247617681</v>
      </c>
      <c r="U1462">
        <f t="shared" si="215"/>
        <v>192.19057660900486</v>
      </c>
    </row>
    <row r="1463" spans="1:21">
      <c r="A1463">
        <f t="shared" si="212"/>
        <v>1462</v>
      </c>
      <c r="B1463">
        <f t="shared" si="218"/>
        <v>8.7318932447276261</v>
      </c>
      <c r="C1463">
        <f>Specification!$G$32</f>
        <v>219.92450400000001</v>
      </c>
      <c r="D1463">
        <f>0.5*Specification!$K$4*Track!B1463^2*Specification!$K$3*Specification!$K$2</f>
        <v>39.492106770519641</v>
      </c>
      <c r="E1463">
        <v>0</v>
      </c>
      <c r="F1463">
        <f>Specification!$C$23*9.81*SIN((E1463*PI()/180))</f>
        <v>0</v>
      </c>
      <c r="G1463" s="2">
        <f>IF(J1463=1,VLOOKUP(K1463,RPM!$E$2:$H$62,3,FALSE)-F1463-E1463-D1463,IF(J1463=2,VLOOKUP(K1463,RPM!$H$2:$K$62,3,FALSE)-F1463-E1463-D1463,IF(J1463=3,VLOOKUP(K1463,RPM!$K$2:$N$62,3,FALSE)-F1463-E1463-D1463)))</f>
        <v>849.76410158805106</v>
      </c>
      <c r="H1463" s="2">
        <f>IF(J1463=1,Specification!$I$14,IF(J1463=2,Specification!$I$15,IF(J1463=3,Specification!$I$16)))</f>
        <v>580.58318951778165</v>
      </c>
      <c r="I1463">
        <v>0</v>
      </c>
      <c r="J1463">
        <v>2</v>
      </c>
      <c r="K1463">
        <f>IF(J1463=1,VLOOKUP(B1463,RPM!$F$2:$H$62,3,TRUE),IF(J1463=2,VLOOKUP(B1463,RPM!$I$2:$K$62,3,TRUE),IF(J1463=3,VLOOKUP(B1463,RPM!$L$2:$N$62,3,TRUE))))</f>
        <v>3900</v>
      </c>
      <c r="L1463">
        <f t="shared" si="216"/>
        <v>136.92128864272655</v>
      </c>
      <c r="M1463">
        <f t="shared" si="217"/>
        <v>0</v>
      </c>
      <c r="N1463">
        <f>VLOOKUP(K1463,RPM!$A$2:$D$62,4,FALSE)</f>
        <v>18.822589743589745</v>
      </c>
      <c r="O1463">
        <f>VLOOKUP(K1463,RPM!$A$2:$D$62,3,FALSE)</f>
        <v>10.3</v>
      </c>
      <c r="P1463">
        <f t="shared" si="210"/>
        <v>14.036005171794873</v>
      </c>
      <c r="Q1463" cm="1">
        <f t="array" ref="Q1463">_xlfn.XLOOKUP(O1463,BSFC!$A$2:$A$24,_xlfn.XLOOKUP(K1463,BSFC!$B$2:$O$2,BSFC!$B$2:$O$24,,-1),,-1)</f>
        <v>360</v>
      </c>
      <c r="R1463">
        <f t="shared" si="211"/>
        <v>1.4036005171794874</v>
      </c>
      <c r="S1463">
        <f t="shared" si="213"/>
        <v>4.4651145132271333E-4</v>
      </c>
      <c r="T1463">
        <f t="shared" si="214"/>
        <v>0.16074412247617681</v>
      </c>
      <c r="U1463">
        <f t="shared" si="215"/>
        <v>192.35132073148105</v>
      </c>
    </row>
    <row r="1464" spans="1:21">
      <c r="A1464">
        <f t="shared" si="212"/>
        <v>1463</v>
      </c>
      <c r="B1464">
        <f t="shared" si="218"/>
        <v>8.7318932447276261</v>
      </c>
      <c r="C1464">
        <f>Specification!$G$32</f>
        <v>219.92450400000001</v>
      </c>
      <c r="D1464">
        <f>0.5*Specification!$K$4*Track!B1464^2*Specification!$K$3*Specification!$K$2</f>
        <v>39.492106770519641</v>
      </c>
      <c r="E1464">
        <v>0</v>
      </c>
      <c r="F1464">
        <f>Specification!$C$23*9.81*SIN((E1464*PI()/180))</f>
        <v>0</v>
      </c>
      <c r="G1464" s="2">
        <f>IF(J1464=1,VLOOKUP(K1464,RPM!$E$2:$H$62,3,FALSE)-F1464-E1464-D1464,IF(J1464=2,VLOOKUP(K1464,RPM!$H$2:$K$62,3,FALSE)-F1464-E1464-D1464,IF(J1464=3,VLOOKUP(K1464,RPM!$K$2:$N$62,3,FALSE)-F1464-E1464-D1464)))</f>
        <v>849.76410158805106</v>
      </c>
      <c r="H1464" s="2">
        <f>IF(J1464=1,Specification!$I$14,IF(J1464=2,Specification!$I$15,IF(J1464=3,Specification!$I$16)))</f>
        <v>580.58318951778165</v>
      </c>
      <c r="I1464">
        <v>0</v>
      </c>
      <c r="J1464">
        <v>2</v>
      </c>
      <c r="K1464">
        <f>IF(J1464=1,VLOOKUP(B1464,RPM!$F$2:$H$62,3,TRUE),IF(J1464=2,VLOOKUP(B1464,RPM!$I$2:$K$62,3,TRUE),IF(J1464=3,VLOOKUP(B1464,RPM!$L$2:$N$62,3,TRUE))))</f>
        <v>3900</v>
      </c>
      <c r="L1464">
        <f t="shared" si="216"/>
        <v>137.03581134381474</v>
      </c>
      <c r="M1464">
        <f t="shared" si="217"/>
        <v>0</v>
      </c>
      <c r="N1464">
        <f>VLOOKUP(K1464,RPM!$A$2:$D$62,4,FALSE)</f>
        <v>18.822589743589745</v>
      </c>
      <c r="O1464">
        <f>VLOOKUP(K1464,RPM!$A$2:$D$62,3,FALSE)</f>
        <v>10.3</v>
      </c>
      <c r="P1464">
        <f t="shared" si="210"/>
        <v>14.036005171794873</v>
      </c>
      <c r="Q1464" cm="1">
        <f t="array" ref="Q1464">_xlfn.XLOOKUP(O1464,BSFC!$A$2:$A$24,_xlfn.XLOOKUP(K1464,BSFC!$B$2:$O$2,BSFC!$B$2:$O$24,,-1),,-1)</f>
        <v>360</v>
      </c>
      <c r="R1464">
        <f t="shared" si="211"/>
        <v>1.4036005171794874</v>
      </c>
      <c r="S1464">
        <f t="shared" si="213"/>
        <v>4.4651145132271333E-4</v>
      </c>
      <c r="T1464">
        <f t="shared" si="214"/>
        <v>0.16074412247617681</v>
      </c>
      <c r="U1464">
        <f t="shared" si="215"/>
        <v>192.51206485395724</v>
      </c>
    </row>
    <row r="1465" spans="1:21">
      <c r="A1465">
        <f t="shared" si="212"/>
        <v>1464</v>
      </c>
      <c r="B1465">
        <f t="shared" si="218"/>
        <v>8.7318932447276261</v>
      </c>
      <c r="C1465">
        <f>Specification!$G$32</f>
        <v>219.92450400000001</v>
      </c>
      <c r="D1465">
        <f>0.5*Specification!$K$4*Track!B1465^2*Specification!$K$3*Specification!$K$2</f>
        <v>39.492106770519641</v>
      </c>
      <c r="E1465">
        <v>0</v>
      </c>
      <c r="F1465">
        <f>Specification!$C$23*9.81*SIN((E1465*PI()/180))</f>
        <v>0</v>
      </c>
      <c r="G1465" s="2">
        <f>IF(J1465=1,VLOOKUP(K1465,RPM!$E$2:$H$62,3,FALSE)-F1465-E1465-D1465,IF(J1465=2,VLOOKUP(K1465,RPM!$H$2:$K$62,3,FALSE)-F1465-E1465-D1465,IF(J1465=3,VLOOKUP(K1465,RPM!$K$2:$N$62,3,FALSE)-F1465-E1465-D1465)))</f>
        <v>849.76410158805106</v>
      </c>
      <c r="H1465" s="2">
        <f>IF(J1465=1,Specification!$I$14,IF(J1465=2,Specification!$I$15,IF(J1465=3,Specification!$I$16)))</f>
        <v>580.58318951778165</v>
      </c>
      <c r="I1465">
        <v>0</v>
      </c>
      <c r="J1465">
        <v>2</v>
      </c>
      <c r="K1465">
        <f>IF(J1465=1,VLOOKUP(B1465,RPM!$F$2:$H$62,3,TRUE),IF(J1465=2,VLOOKUP(B1465,RPM!$I$2:$K$62,3,TRUE),IF(J1465=3,VLOOKUP(B1465,RPM!$L$2:$N$62,3,TRUE))))</f>
        <v>3900</v>
      </c>
      <c r="L1465">
        <f t="shared" si="216"/>
        <v>137.15033404490293</v>
      </c>
      <c r="M1465">
        <f t="shared" si="217"/>
        <v>0</v>
      </c>
      <c r="N1465">
        <f>VLOOKUP(K1465,RPM!$A$2:$D$62,4,FALSE)</f>
        <v>18.822589743589745</v>
      </c>
      <c r="O1465">
        <f>VLOOKUP(K1465,RPM!$A$2:$D$62,3,FALSE)</f>
        <v>10.3</v>
      </c>
      <c r="P1465">
        <f t="shared" si="210"/>
        <v>14.036005171794873</v>
      </c>
      <c r="Q1465" cm="1">
        <f t="array" ref="Q1465">_xlfn.XLOOKUP(O1465,BSFC!$A$2:$A$24,_xlfn.XLOOKUP(K1465,BSFC!$B$2:$O$2,BSFC!$B$2:$O$24,,-1),,-1)</f>
        <v>360</v>
      </c>
      <c r="R1465">
        <f t="shared" si="211"/>
        <v>1.4036005171794874</v>
      </c>
      <c r="S1465">
        <f t="shared" si="213"/>
        <v>4.4651145132271333E-4</v>
      </c>
      <c r="T1465">
        <f t="shared" si="214"/>
        <v>0.16074412247617681</v>
      </c>
      <c r="U1465">
        <f t="shared" si="215"/>
        <v>192.67280897643343</v>
      </c>
    </row>
    <row r="1466" spans="1:21">
      <c r="A1466">
        <f t="shared" si="212"/>
        <v>1465</v>
      </c>
      <c r="B1466">
        <f t="shared" si="218"/>
        <v>8.7318932447276261</v>
      </c>
      <c r="C1466">
        <f>Specification!$G$32</f>
        <v>219.92450400000001</v>
      </c>
      <c r="D1466">
        <f>0.5*Specification!$K$4*Track!B1466^2*Specification!$K$3*Specification!$K$2</f>
        <v>39.492106770519641</v>
      </c>
      <c r="E1466">
        <v>0</v>
      </c>
      <c r="F1466">
        <f>Specification!$C$23*9.81*SIN((E1466*PI()/180))</f>
        <v>0</v>
      </c>
      <c r="G1466" s="2">
        <f>IF(J1466=1,VLOOKUP(K1466,RPM!$E$2:$H$62,3,FALSE)-F1466-E1466-D1466,IF(J1466=2,VLOOKUP(K1466,RPM!$H$2:$K$62,3,FALSE)-F1466-E1466-D1466,IF(J1466=3,VLOOKUP(K1466,RPM!$K$2:$N$62,3,FALSE)-F1466-E1466-D1466)))</f>
        <v>849.76410158805106</v>
      </c>
      <c r="H1466" s="2">
        <f>IF(J1466=1,Specification!$I$14,IF(J1466=2,Specification!$I$15,IF(J1466=3,Specification!$I$16)))</f>
        <v>580.58318951778165</v>
      </c>
      <c r="I1466">
        <v>0</v>
      </c>
      <c r="J1466">
        <v>2</v>
      </c>
      <c r="K1466">
        <f>IF(J1466=1,VLOOKUP(B1466,RPM!$F$2:$H$62,3,TRUE),IF(J1466=2,VLOOKUP(B1466,RPM!$I$2:$K$62,3,TRUE),IF(J1466=3,VLOOKUP(B1466,RPM!$L$2:$N$62,3,TRUE))))</f>
        <v>3900</v>
      </c>
      <c r="L1466">
        <f t="shared" si="216"/>
        <v>137.26485674599112</v>
      </c>
      <c r="M1466">
        <f t="shared" si="217"/>
        <v>0</v>
      </c>
      <c r="N1466">
        <f>VLOOKUP(K1466,RPM!$A$2:$D$62,4,FALSE)</f>
        <v>18.822589743589745</v>
      </c>
      <c r="O1466">
        <f>VLOOKUP(K1466,RPM!$A$2:$D$62,3,FALSE)</f>
        <v>10.3</v>
      </c>
      <c r="P1466">
        <f t="shared" si="210"/>
        <v>14.036005171794873</v>
      </c>
      <c r="Q1466" cm="1">
        <f t="array" ref="Q1466">_xlfn.XLOOKUP(O1466,BSFC!$A$2:$A$24,_xlfn.XLOOKUP(K1466,BSFC!$B$2:$O$2,BSFC!$B$2:$O$24,,-1),,-1)</f>
        <v>360</v>
      </c>
      <c r="R1466">
        <f t="shared" si="211"/>
        <v>1.4036005171794874</v>
      </c>
      <c r="S1466">
        <f t="shared" si="213"/>
        <v>4.4651145132271333E-4</v>
      </c>
      <c r="T1466">
        <f t="shared" si="214"/>
        <v>0.16074412247617681</v>
      </c>
      <c r="U1466">
        <f t="shared" si="215"/>
        <v>192.83355309890962</v>
      </c>
    </row>
    <row r="1467" spans="1:21">
      <c r="A1467">
        <f t="shared" si="212"/>
        <v>1466</v>
      </c>
      <c r="B1467">
        <f t="shared" si="218"/>
        <v>8.7318932447276261</v>
      </c>
      <c r="C1467">
        <f>Specification!$G$32</f>
        <v>219.92450400000001</v>
      </c>
      <c r="D1467">
        <f>0.5*Specification!$K$4*Track!B1467^2*Specification!$K$3*Specification!$K$2</f>
        <v>39.492106770519641</v>
      </c>
      <c r="E1467">
        <v>0</v>
      </c>
      <c r="F1467">
        <f>Specification!$C$23*9.81*SIN((E1467*PI()/180))</f>
        <v>0</v>
      </c>
      <c r="G1467" s="2">
        <f>IF(J1467=1,VLOOKUP(K1467,RPM!$E$2:$H$62,3,FALSE)-F1467-E1467-D1467,IF(J1467=2,VLOOKUP(K1467,RPM!$H$2:$K$62,3,FALSE)-F1467-E1467-D1467,IF(J1467=3,VLOOKUP(K1467,RPM!$K$2:$N$62,3,FALSE)-F1467-E1467-D1467)))</f>
        <v>849.76410158805106</v>
      </c>
      <c r="H1467" s="2">
        <f>IF(J1467=1,Specification!$I$14,IF(J1467=2,Specification!$I$15,IF(J1467=3,Specification!$I$16)))</f>
        <v>580.58318951778165</v>
      </c>
      <c r="I1467">
        <v>0</v>
      </c>
      <c r="J1467">
        <v>2</v>
      </c>
      <c r="K1467">
        <f>IF(J1467=1,VLOOKUP(B1467,RPM!$F$2:$H$62,3,TRUE),IF(J1467=2,VLOOKUP(B1467,RPM!$I$2:$K$62,3,TRUE),IF(J1467=3,VLOOKUP(B1467,RPM!$L$2:$N$62,3,TRUE))))</f>
        <v>3900</v>
      </c>
      <c r="L1467">
        <f t="shared" si="216"/>
        <v>137.37937944707932</v>
      </c>
      <c r="M1467">
        <f t="shared" si="217"/>
        <v>0</v>
      </c>
      <c r="N1467">
        <f>VLOOKUP(K1467,RPM!$A$2:$D$62,4,FALSE)</f>
        <v>18.822589743589745</v>
      </c>
      <c r="O1467">
        <f>VLOOKUP(K1467,RPM!$A$2:$D$62,3,FALSE)</f>
        <v>10.3</v>
      </c>
      <c r="P1467">
        <f t="shared" si="210"/>
        <v>14.036005171794873</v>
      </c>
      <c r="Q1467" cm="1">
        <f t="array" ref="Q1467">_xlfn.XLOOKUP(O1467,BSFC!$A$2:$A$24,_xlfn.XLOOKUP(K1467,BSFC!$B$2:$O$2,BSFC!$B$2:$O$24,,-1),,-1)</f>
        <v>360</v>
      </c>
      <c r="R1467">
        <f t="shared" si="211"/>
        <v>1.4036005171794874</v>
      </c>
      <c r="S1467">
        <f t="shared" si="213"/>
        <v>4.4651145132271333E-4</v>
      </c>
      <c r="T1467">
        <f t="shared" si="214"/>
        <v>0.16074412247617681</v>
      </c>
      <c r="U1467">
        <f t="shared" si="215"/>
        <v>192.99429722138581</v>
      </c>
    </row>
    <row r="1468" spans="1:21">
      <c r="A1468">
        <f t="shared" si="212"/>
        <v>1467</v>
      </c>
      <c r="B1468">
        <f t="shared" si="218"/>
        <v>8.7318932447276261</v>
      </c>
      <c r="C1468">
        <f>Specification!$G$32</f>
        <v>219.92450400000001</v>
      </c>
      <c r="D1468">
        <f>0.5*Specification!$K$4*Track!B1468^2*Specification!$K$3*Specification!$K$2</f>
        <v>39.492106770519641</v>
      </c>
      <c r="E1468">
        <v>0</v>
      </c>
      <c r="F1468">
        <f>Specification!$C$23*9.81*SIN((E1468*PI()/180))</f>
        <v>0</v>
      </c>
      <c r="G1468" s="2">
        <f>IF(J1468=1,VLOOKUP(K1468,RPM!$E$2:$H$62,3,FALSE)-F1468-E1468-D1468,IF(J1468=2,VLOOKUP(K1468,RPM!$H$2:$K$62,3,FALSE)-F1468-E1468-D1468,IF(J1468=3,VLOOKUP(K1468,RPM!$K$2:$N$62,3,FALSE)-F1468-E1468-D1468)))</f>
        <v>849.76410158805106</v>
      </c>
      <c r="H1468" s="2">
        <f>IF(J1468=1,Specification!$I$14,IF(J1468=2,Specification!$I$15,IF(J1468=3,Specification!$I$16)))</f>
        <v>580.58318951778165</v>
      </c>
      <c r="I1468">
        <v>0</v>
      </c>
      <c r="J1468">
        <v>2</v>
      </c>
      <c r="K1468">
        <f>IF(J1468=1,VLOOKUP(B1468,RPM!$F$2:$H$62,3,TRUE),IF(J1468=2,VLOOKUP(B1468,RPM!$I$2:$K$62,3,TRUE),IF(J1468=3,VLOOKUP(B1468,RPM!$L$2:$N$62,3,TRUE))))</f>
        <v>3900</v>
      </c>
      <c r="L1468">
        <f t="shared" si="216"/>
        <v>137.49390214816751</v>
      </c>
      <c r="M1468">
        <f t="shared" si="217"/>
        <v>0</v>
      </c>
      <c r="N1468">
        <f>VLOOKUP(K1468,RPM!$A$2:$D$62,4,FALSE)</f>
        <v>18.822589743589745</v>
      </c>
      <c r="O1468">
        <f>VLOOKUP(K1468,RPM!$A$2:$D$62,3,FALSE)</f>
        <v>10.3</v>
      </c>
      <c r="P1468">
        <f t="shared" si="210"/>
        <v>14.036005171794873</v>
      </c>
      <c r="Q1468" cm="1">
        <f t="array" ref="Q1468">_xlfn.XLOOKUP(O1468,BSFC!$A$2:$A$24,_xlfn.XLOOKUP(K1468,BSFC!$B$2:$O$2,BSFC!$B$2:$O$24,,-1),,-1)</f>
        <v>360</v>
      </c>
      <c r="R1468">
        <f t="shared" si="211"/>
        <v>1.4036005171794874</v>
      </c>
      <c r="S1468">
        <f t="shared" si="213"/>
        <v>4.4651145132271333E-4</v>
      </c>
      <c r="T1468">
        <f t="shared" si="214"/>
        <v>0.16074412247617681</v>
      </c>
      <c r="U1468">
        <f t="shared" si="215"/>
        <v>193.155041343862</v>
      </c>
    </row>
    <row r="1469" spans="1:21">
      <c r="A1469">
        <f t="shared" si="212"/>
        <v>1468</v>
      </c>
      <c r="B1469">
        <f t="shared" si="218"/>
        <v>8.7318932447276261</v>
      </c>
      <c r="C1469">
        <f>Specification!$G$32</f>
        <v>219.92450400000001</v>
      </c>
      <c r="D1469">
        <f>0.5*Specification!$K$4*Track!B1469^2*Specification!$K$3*Specification!$K$2</f>
        <v>39.492106770519641</v>
      </c>
      <c r="E1469">
        <v>0</v>
      </c>
      <c r="F1469">
        <f>Specification!$C$23*9.81*SIN((E1469*PI()/180))</f>
        <v>0</v>
      </c>
      <c r="G1469" s="2">
        <f>IF(J1469=1,VLOOKUP(K1469,RPM!$E$2:$H$62,3,FALSE)-F1469-E1469-D1469,IF(J1469=2,VLOOKUP(K1469,RPM!$H$2:$K$62,3,FALSE)-F1469-E1469-D1469,IF(J1469=3,VLOOKUP(K1469,RPM!$K$2:$N$62,3,FALSE)-F1469-E1469-D1469)))</f>
        <v>849.76410158805106</v>
      </c>
      <c r="H1469" s="2">
        <f>IF(J1469=1,Specification!$I$14,IF(J1469=2,Specification!$I$15,IF(J1469=3,Specification!$I$16)))</f>
        <v>580.58318951778165</v>
      </c>
      <c r="I1469">
        <v>0</v>
      </c>
      <c r="J1469">
        <v>2</v>
      </c>
      <c r="K1469">
        <f>IF(J1469=1,VLOOKUP(B1469,RPM!$F$2:$H$62,3,TRUE),IF(J1469=2,VLOOKUP(B1469,RPM!$I$2:$K$62,3,TRUE),IF(J1469=3,VLOOKUP(B1469,RPM!$L$2:$N$62,3,TRUE))))</f>
        <v>3900</v>
      </c>
      <c r="L1469">
        <f t="shared" si="216"/>
        <v>137.6084248492557</v>
      </c>
      <c r="M1469">
        <f t="shared" si="217"/>
        <v>0</v>
      </c>
      <c r="N1469">
        <f>VLOOKUP(K1469,RPM!$A$2:$D$62,4,FALSE)</f>
        <v>18.822589743589745</v>
      </c>
      <c r="O1469">
        <f>VLOOKUP(K1469,RPM!$A$2:$D$62,3,FALSE)</f>
        <v>10.3</v>
      </c>
      <c r="P1469">
        <f t="shared" si="210"/>
        <v>14.036005171794873</v>
      </c>
      <c r="Q1469" cm="1">
        <f t="array" ref="Q1469">_xlfn.XLOOKUP(O1469,BSFC!$A$2:$A$24,_xlfn.XLOOKUP(K1469,BSFC!$B$2:$O$2,BSFC!$B$2:$O$24,,-1),,-1)</f>
        <v>360</v>
      </c>
      <c r="R1469">
        <f t="shared" si="211"/>
        <v>1.4036005171794874</v>
      </c>
      <c r="S1469">
        <f t="shared" si="213"/>
        <v>4.4651145132271333E-4</v>
      </c>
      <c r="T1469">
        <f t="shared" si="214"/>
        <v>0.16074412247617681</v>
      </c>
      <c r="U1469">
        <f t="shared" si="215"/>
        <v>193.31578546633818</v>
      </c>
    </row>
    <row r="1470" spans="1:21">
      <c r="A1470">
        <f t="shared" si="212"/>
        <v>1469</v>
      </c>
      <c r="B1470">
        <f t="shared" si="218"/>
        <v>8.7318932447276261</v>
      </c>
      <c r="C1470">
        <f>Specification!$G$32</f>
        <v>219.92450400000001</v>
      </c>
      <c r="D1470">
        <f>0.5*Specification!$K$4*Track!B1470^2*Specification!$K$3*Specification!$K$2</f>
        <v>39.492106770519641</v>
      </c>
      <c r="E1470">
        <v>0</v>
      </c>
      <c r="F1470">
        <f>Specification!$C$23*9.81*SIN((E1470*PI()/180))</f>
        <v>0</v>
      </c>
      <c r="G1470" s="2">
        <f>IF(J1470=1,VLOOKUP(K1470,RPM!$E$2:$H$62,3,FALSE)-F1470-E1470-D1470,IF(J1470=2,VLOOKUP(K1470,RPM!$H$2:$K$62,3,FALSE)-F1470-E1470-D1470,IF(J1470=3,VLOOKUP(K1470,RPM!$K$2:$N$62,3,FALSE)-F1470-E1470-D1470)))</f>
        <v>849.76410158805106</v>
      </c>
      <c r="H1470" s="2">
        <f>IF(J1470=1,Specification!$I$14,IF(J1470=2,Specification!$I$15,IF(J1470=3,Specification!$I$16)))</f>
        <v>580.58318951778165</v>
      </c>
      <c r="I1470">
        <v>0</v>
      </c>
      <c r="J1470">
        <v>2</v>
      </c>
      <c r="K1470">
        <f>IF(J1470=1,VLOOKUP(B1470,RPM!$F$2:$H$62,3,TRUE),IF(J1470=2,VLOOKUP(B1470,RPM!$I$2:$K$62,3,TRUE),IF(J1470=3,VLOOKUP(B1470,RPM!$L$2:$N$62,3,TRUE))))</f>
        <v>3900</v>
      </c>
      <c r="L1470">
        <f t="shared" si="216"/>
        <v>137.72294755034389</v>
      </c>
      <c r="M1470">
        <f t="shared" si="217"/>
        <v>0</v>
      </c>
      <c r="N1470">
        <f>VLOOKUP(K1470,RPM!$A$2:$D$62,4,FALSE)</f>
        <v>18.822589743589745</v>
      </c>
      <c r="O1470">
        <f>VLOOKUP(K1470,RPM!$A$2:$D$62,3,FALSE)</f>
        <v>10.3</v>
      </c>
      <c r="P1470">
        <f t="shared" si="210"/>
        <v>14.036005171794873</v>
      </c>
      <c r="Q1470" cm="1">
        <f t="array" ref="Q1470">_xlfn.XLOOKUP(O1470,BSFC!$A$2:$A$24,_xlfn.XLOOKUP(K1470,BSFC!$B$2:$O$2,BSFC!$B$2:$O$24,,-1),,-1)</f>
        <v>360</v>
      </c>
      <c r="R1470">
        <f t="shared" si="211"/>
        <v>1.4036005171794874</v>
      </c>
      <c r="S1470">
        <f t="shared" si="213"/>
        <v>4.4651145132271333E-4</v>
      </c>
      <c r="T1470">
        <f t="shared" si="214"/>
        <v>0.16074412247617681</v>
      </c>
      <c r="U1470">
        <f t="shared" si="215"/>
        <v>193.47652958881437</v>
      </c>
    </row>
    <row r="1471" spans="1:21">
      <c r="A1471">
        <f t="shared" si="212"/>
        <v>1470</v>
      </c>
      <c r="B1471">
        <f t="shared" si="218"/>
        <v>8.7318932447276261</v>
      </c>
      <c r="C1471">
        <f>Specification!$G$32</f>
        <v>219.92450400000001</v>
      </c>
      <c r="D1471">
        <f>0.5*Specification!$K$4*Track!B1471^2*Specification!$K$3*Specification!$K$2</f>
        <v>39.492106770519641</v>
      </c>
      <c r="E1471">
        <v>0</v>
      </c>
      <c r="F1471">
        <f>Specification!$C$23*9.81*SIN((E1471*PI()/180))</f>
        <v>0</v>
      </c>
      <c r="G1471" s="2">
        <f>IF(J1471=1,VLOOKUP(K1471,RPM!$E$2:$H$62,3,FALSE)-F1471-E1471-D1471,IF(J1471=2,VLOOKUP(K1471,RPM!$H$2:$K$62,3,FALSE)-F1471-E1471-D1471,IF(J1471=3,VLOOKUP(K1471,RPM!$K$2:$N$62,3,FALSE)-F1471-E1471-D1471)))</f>
        <v>849.76410158805106</v>
      </c>
      <c r="H1471" s="2">
        <f>IF(J1471=1,Specification!$I$14,IF(J1471=2,Specification!$I$15,IF(J1471=3,Specification!$I$16)))</f>
        <v>580.58318951778165</v>
      </c>
      <c r="I1471">
        <v>0</v>
      </c>
      <c r="J1471">
        <v>2</v>
      </c>
      <c r="K1471">
        <f>IF(J1471=1,VLOOKUP(B1471,RPM!$F$2:$H$62,3,TRUE),IF(J1471=2,VLOOKUP(B1471,RPM!$I$2:$K$62,3,TRUE),IF(J1471=3,VLOOKUP(B1471,RPM!$L$2:$N$62,3,TRUE))))</f>
        <v>3900</v>
      </c>
      <c r="L1471">
        <f t="shared" si="216"/>
        <v>137.83747025143208</v>
      </c>
      <c r="M1471">
        <f t="shared" si="217"/>
        <v>0</v>
      </c>
      <c r="N1471">
        <f>VLOOKUP(K1471,RPM!$A$2:$D$62,4,FALSE)</f>
        <v>18.822589743589745</v>
      </c>
      <c r="O1471">
        <f>VLOOKUP(K1471,RPM!$A$2:$D$62,3,FALSE)</f>
        <v>10.3</v>
      </c>
      <c r="P1471">
        <f t="shared" si="210"/>
        <v>14.036005171794873</v>
      </c>
      <c r="Q1471" cm="1">
        <f t="array" ref="Q1471">_xlfn.XLOOKUP(O1471,BSFC!$A$2:$A$24,_xlfn.XLOOKUP(K1471,BSFC!$B$2:$O$2,BSFC!$B$2:$O$24,,-1),,-1)</f>
        <v>360</v>
      </c>
      <c r="R1471">
        <f t="shared" si="211"/>
        <v>1.4036005171794874</v>
      </c>
      <c r="S1471">
        <f t="shared" si="213"/>
        <v>4.4651145132271333E-4</v>
      </c>
      <c r="T1471">
        <f t="shared" si="214"/>
        <v>0.16074412247617681</v>
      </c>
      <c r="U1471">
        <f t="shared" si="215"/>
        <v>193.63727371129056</v>
      </c>
    </row>
    <row r="1472" spans="1:21">
      <c r="A1472">
        <f t="shared" si="212"/>
        <v>1471</v>
      </c>
      <c r="B1472">
        <f t="shared" si="218"/>
        <v>8.7318932447276261</v>
      </c>
      <c r="C1472">
        <f>Specification!$G$32</f>
        <v>219.92450400000001</v>
      </c>
      <c r="D1472">
        <f>0.5*Specification!$K$4*Track!B1472^2*Specification!$K$3*Specification!$K$2</f>
        <v>39.492106770519641</v>
      </c>
      <c r="E1472">
        <v>0</v>
      </c>
      <c r="F1472">
        <f>Specification!$C$23*9.81*SIN((E1472*PI()/180))</f>
        <v>0</v>
      </c>
      <c r="G1472" s="2">
        <f>IF(J1472=1,VLOOKUP(K1472,RPM!$E$2:$H$62,3,FALSE)-F1472-E1472-D1472,IF(J1472=2,VLOOKUP(K1472,RPM!$H$2:$K$62,3,FALSE)-F1472-E1472-D1472,IF(J1472=3,VLOOKUP(K1472,RPM!$K$2:$N$62,3,FALSE)-F1472-E1472-D1472)))</f>
        <v>849.76410158805106</v>
      </c>
      <c r="H1472" s="2">
        <f>IF(J1472=1,Specification!$I$14,IF(J1472=2,Specification!$I$15,IF(J1472=3,Specification!$I$16)))</f>
        <v>580.58318951778165</v>
      </c>
      <c r="I1472">
        <v>0</v>
      </c>
      <c r="J1472">
        <v>2</v>
      </c>
      <c r="K1472">
        <f>IF(J1472=1,VLOOKUP(B1472,RPM!$F$2:$H$62,3,TRUE),IF(J1472=2,VLOOKUP(B1472,RPM!$I$2:$K$62,3,TRUE),IF(J1472=3,VLOOKUP(B1472,RPM!$L$2:$N$62,3,TRUE))))</f>
        <v>3900</v>
      </c>
      <c r="L1472">
        <f t="shared" si="216"/>
        <v>137.95199295252027</v>
      </c>
      <c r="M1472">
        <f t="shared" si="217"/>
        <v>0</v>
      </c>
      <c r="N1472">
        <f>VLOOKUP(K1472,RPM!$A$2:$D$62,4,FALSE)</f>
        <v>18.822589743589745</v>
      </c>
      <c r="O1472">
        <f>VLOOKUP(K1472,RPM!$A$2:$D$62,3,FALSE)</f>
        <v>10.3</v>
      </c>
      <c r="P1472">
        <f t="shared" si="210"/>
        <v>14.036005171794873</v>
      </c>
      <c r="Q1472" cm="1">
        <f t="array" ref="Q1472">_xlfn.XLOOKUP(O1472,BSFC!$A$2:$A$24,_xlfn.XLOOKUP(K1472,BSFC!$B$2:$O$2,BSFC!$B$2:$O$24,,-1),,-1)</f>
        <v>360</v>
      </c>
      <c r="R1472">
        <f t="shared" si="211"/>
        <v>1.4036005171794874</v>
      </c>
      <c r="S1472">
        <f t="shared" si="213"/>
        <v>4.4651145132271333E-4</v>
      </c>
      <c r="T1472">
        <f t="shared" si="214"/>
        <v>0.16074412247617681</v>
      </c>
      <c r="U1472">
        <f t="shared" si="215"/>
        <v>193.79801783376675</v>
      </c>
    </row>
    <row r="1473" spans="1:21">
      <c r="A1473">
        <f t="shared" si="212"/>
        <v>1472</v>
      </c>
      <c r="B1473">
        <f t="shared" si="218"/>
        <v>8.7318932447276261</v>
      </c>
      <c r="C1473">
        <f>Specification!$G$32</f>
        <v>219.92450400000001</v>
      </c>
      <c r="D1473">
        <f>0.5*Specification!$K$4*Track!B1473^2*Specification!$K$3*Specification!$K$2</f>
        <v>39.492106770519641</v>
      </c>
      <c r="E1473">
        <v>0</v>
      </c>
      <c r="F1473">
        <f>Specification!$C$23*9.81*SIN((E1473*PI()/180))</f>
        <v>0</v>
      </c>
      <c r="G1473" s="2">
        <f>IF(J1473=1,VLOOKUP(K1473,RPM!$E$2:$H$62,3,FALSE)-F1473-E1473-D1473,IF(J1473=2,VLOOKUP(K1473,RPM!$H$2:$K$62,3,FALSE)-F1473-E1473-D1473,IF(J1473=3,VLOOKUP(K1473,RPM!$K$2:$N$62,3,FALSE)-F1473-E1473-D1473)))</f>
        <v>849.76410158805106</v>
      </c>
      <c r="H1473" s="2">
        <f>IF(J1473=1,Specification!$I$14,IF(J1473=2,Specification!$I$15,IF(J1473=3,Specification!$I$16)))</f>
        <v>580.58318951778165</v>
      </c>
      <c r="I1473">
        <v>0</v>
      </c>
      <c r="J1473">
        <v>2</v>
      </c>
      <c r="K1473">
        <f>IF(J1473=1,VLOOKUP(B1473,RPM!$F$2:$H$62,3,TRUE),IF(J1473=2,VLOOKUP(B1473,RPM!$I$2:$K$62,3,TRUE),IF(J1473=3,VLOOKUP(B1473,RPM!$L$2:$N$62,3,TRUE))))</f>
        <v>3900</v>
      </c>
      <c r="L1473">
        <f t="shared" si="216"/>
        <v>138.06651565360846</v>
      </c>
      <c r="M1473">
        <f t="shared" si="217"/>
        <v>0</v>
      </c>
      <c r="N1473">
        <f>VLOOKUP(K1473,RPM!$A$2:$D$62,4,FALSE)</f>
        <v>18.822589743589745</v>
      </c>
      <c r="O1473">
        <f>VLOOKUP(K1473,RPM!$A$2:$D$62,3,FALSE)</f>
        <v>10.3</v>
      </c>
      <c r="P1473">
        <f t="shared" si="210"/>
        <v>14.036005171794873</v>
      </c>
      <c r="Q1473" cm="1">
        <f t="array" ref="Q1473">_xlfn.XLOOKUP(O1473,BSFC!$A$2:$A$24,_xlfn.XLOOKUP(K1473,BSFC!$B$2:$O$2,BSFC!$B$2:$O$24,,-1),,-1)</f>
        <v>360</v>
      </c>
      <c r="R1473">
        <f t="shared" si="211"/>
        <v>1.4036005171794874</v>
      </c>
      <c r="S1473">
        <f t="shared" si="213"/>
        <v>4.4651145132271333E-4</v>
      </c>
      <c r="T1473">
        <f t="shared" si="214"/>
        <v>0.16074412247617681</v>
      </c>
      <c r="U1473">
        <f t="shared" si="215"/>
        <v>193.95876195624294</v>
      </c>
    </row>
    <row r="1474" spans="1:21">
      <c r="A1474">
        <f t="shared" si="212"/>
        <v>1473</v>
      </c>
      <c r="B1474">
        <f t="shared" si="218"/>
        <v>8.7318932447276261</v>
      </c>
      <c r="C1474">
        <f>Specification!$G$32</f>
        <v>219.92450400000001</v>
      </c>
      <c r="D1474">
        <f>0.5*Specification!$K$4*Track!B1474^2*Specification!$K$3*Specification!$K$2</f>
        <v>39.492106770519641</v>
      </c>
      <c r="E1474">
        <v>0</v>
      </c>
      <c r="F1474">
        <f>Specification!$C$23*9.81*SIN((E1474*PI()/180))</f>
        <v>0</v>
      </c>
      <c r="G1474" s="2">
        <f>IF(J1474=1,VLOOKUP(K1474,RPM!$E$2:$H$62,3,FALSE)-F1474-E1474-D1474,IF(J1474=2,VLOOKUP(K1474,RPM!$H$2:$K$62,3,FALSE)-F1474-E1474-D1474,IF(J1474=3,VLOOKUP(K1474,RPM!$K$2:$N$62,3,FALSE)-F1474-E1474-D1474)))</f>
        <v>849.76410158805106</v>
      </c>
      <c r="H1474" s="2">
        <f>IF(J1474=1,Specification!$I$14,IF(J1474=2,Specification!$I$15,IF(J1474=3,Specification!$I$16)))</f>
        <v>580.58318951778165</v>
      </c>
      <c r="I1474">
        <v>0</v>
      </c>
      <c r="J1474">
        <v>2</v>
      </c>
      <c r="K1474">
        <f>IF(J1474=1,VLOOKUP(B1474,RPM!$F$2:$H$62,3,TRUE),IF(J1474=2,VLOOKUP(B1474,RPM!$I$2:$K$62,3,TRUE),IF(J1474=3,VLOOKUP(B1474,RPM!$L$2:$N$62,3,TRUE))))</f>
        <v>3900</v>
      </c>
      <c r="L1474">
        <f t="shared" si="216"/>
        <v>138.18103835469665</v>
      </c>
      <c r="M1474">
        <f t="shared" si="217"/>
        <v>0</v>
      </c>
      <c r="N1474">
        <f>VLOOKUP(K1474,RPM!$A$2:$D$62,4,FALSE)</f>
        <v>18.822589743589745</v>
      </c>
      <c r="O1474">
        <f>VLOOKUP(K1474,RPM!$A$2:$D$62,3,FALSE)</f>
        <v>10.3</v>
      </c>
      <c r="P1474">
        <f t="shared" si="210"/>
        <v>14.036005171794873</v>
      </c>
      <c r="Q1474" cm="1">
        <f t="array" ref="Q1474">_xlfn.XLOOKUP(O1474,BSFC!$A$2:$A$24,_xlfn.XLOOKUP(K1474,BSFC!$B$2:$O$2,BSFC!$B$2:$O$24,,-1),,-1)</f>
        <v>360</v>
      </c>
      <c r="R1474">
        <f t="shared" si="211"/>
        <v>1.4036005171794874</v>
      </c>
      <c r="S1474">
        <f t="shared" si="213"/>
        <v>4.4651145132271333E-4</v>
      </c>
      <c r="T1474">
        <f t="shared" si="214"/>
        <v>0.16074412247617681</v>
      </c>
      <c r="U1474">
        <f t="shared" si="215"/>
        <v>194.11950607871913</v>
      </c>
    </row>
    <row r="1475" spans="1:21">
      <c r="A1475">
        <f t="shared" si="212"/>
        <v>1474</v>
      </c>
      <c r="B1475">
        <f t="shared" si="218"/>
        <v>8.7318932447276261</v>
      </c>
      <c r="C1475">
        <f>Specification!$G$32</f>
        <v>219.92450400000001</v>
      </c>
      <c r="D1475">
        <f>0.5*Specification!$K$4*Track!B1475^2*Specification!$K$3*Specification!$K$2</f>
        <v>39.492106770519641</v>
      </c>
      <c r="E1475">
        <v>0</v>
      </c>
      <c r="F1475">
        <f>Specification!$C$23*9.81*SIN((E1475*PI()/180))</f>
        <v>0</v>
      </c>
      <c r="G1475" s="2">
        <f>IF(J1475=1,VLOOKUP(K1475,RPM!$E$2:$H$62,3,FALSE)-F1475-E1475-D1475,IF(J1475=2,VLOOKUP(K1475,RPM!$H$2:$K$62,3,FALSE)-F1475-E1475-D1475,IF(J1475=3,VLOOKUP(K1475,RPM!$K$2:$N$62,3,FALSE)-F1475-E1475-D1475)))</f>
        <v>849.76410158805106</v>
      </c>
      <c r="H1475" s="2">
        <f>IF(J1475=1,Specification!$I$14,IF(J1475=2,Specification!$I$15,IF(J1475=3,Specification!$I$16)))</f>
        <v>580.58318951778165</v>
      </c>
      <c r="I1475">
        <v>0</v>
      </c>
      <c r="J1475">
        <v>2</v>
      </c>
      <c r="K1475">
        <f>IF(J1475=1,VLOOKUP(B1475,RPM!$F$2:$H$62,3,TRUE),IF(J1475=2,VLOOKUP(B1475,RPM!$I$2:$K$62,3,TRUE),IF(J1475=3,VLOOKUP(B1475,RPM!$L$2:$N$62,3,TRUE))))</f>
        <v>3900</v>
      </c>
      <c r="L1475">
        <f t="shared" si="216"/>
        <v>138.29556105578484</v>
      </c>
      <c r="M1475">
        <f t="shared" si="217"/>
        <v>0</v>
      </c>
      <c r="N1475">
        <f>VLOOKUP(K1475,RPM!$A$2:$D$62,4,FALSE)</f>
        <v>18.822589743589745</v>
      </c>
      <c r="O1475">
        <f>VLOOKUP(K1475,RPM!$A$2:$D$62,3,FALSE)</f>
        <v>10.3</v>
      </c>
      <c r="P1475">
        <f t="shared" ref="P1475:P1538" si="219">N1475*0.7457</f>
        <v>14.036005171794873</v>
      </c>
      <c r="Q1475" cm="1">
        <f t="array" ref="Q1475">_xlfn.XLOOKUP(O1475,BSFC!$A$2:$A$24,_xlfn.XLOOKUP(K1475,BSFC!$B$2:$O$2,BSFC!$B$2:$O$24,,-1),,-1)</f>
        <v>360</v>
      </c>
      <c r="R1475">
        <f t="shared" ref="R1475:R1538" si="220">Q1475*P1475/3600</f>
        <v>1.4036005171794874</v>
      </c>
      <c r="S1475">
        <f t="shared" si="213"/>
        <v>4.4651145132271333E-4</v>
      </c>
      <c r="T1475">
        <f t="shared" si="214"/>
        <v>0.16074412247617681</v>
      </c>
      <c r="U1475">
        <f t="shared" si="215"/>
        <v>194.28025020119532</v>
      </c>
    </row>
    <row r="1476" spans="1:21">
      <c r="A1476">
        <f t="shared" ref="A1476:A1539" si="221">A1475+1</f>
        <v>1475</v>
      </c>
      <c r="B1476">
        <f t="shared" si="218"/>
        <v>8.7318932447276261</v>
      </c>
      <c r="C1476">
        <f>Specification!$G$32</f>
        <v>219.92450400000001</v>
      </c>
      <c r="D1476">
        <f>0.5*Specification!$K$4*Track!B1476^2*Specification!$K$3*Specification!$K$2</f>
        <v>39.492106770519641</v>
      </c>
      <c r="E1476">
        <v>0</v>
      </c>
      <c r="F1476">
        <f>Specification!$C$23*9.81*SIN((E1476*PI()/180))</f>
        <v>0</v>
      </c>
      <c r="G1476" s="2">
        <f>IF(J1476=1,VLOOKUP(K1476,RPM!$E$2:$H$62,3,FALSE)-F1476-E1476-D1476,IF(J1476=2,VLOOKUP(K1476,RPM!$H$2:$K$62,3,FALSE)-F1476-E1476-D1476,IF(J1476=3,VLOOKUP(K1476,RPM!$K$2:$N$62,3,FALSE)-F1476-E1476-D1476)))</f>
        <v>849.76410158805106</v>
      </c>
      <c r="H1476" s="2">
        <f>IF(J1476=1,Specification!$I$14,IF(J1476=2,Specification!$I$15,IF(J1476=3,Specification!$I$16)))</f>
        <v>580.58318951778165</v>
      </c>
      <c r="I1476">
        <v>0</v>
      </c>
      <c r="J1476">
        <v>2</v>
      </c>
      <c r="K1476">
        <f>IF(J1476=1,VLOOKUP(B1476,RPM!$F$2:$H$62,3,TRUE),IF(J1476=2,VLOOKUP(B1476,RPM!$I$2:$K$62,3,TRUE),IF(J1476=3,VLOOKUP(B1476,RPM!$L$2:$N$62,3,TRUE))))</f>
        <v>3900</v>
      </c>
      <c r="L1476">
        <f t="shared" si="216"/>
        <v>138.41008375687304</v>
      </c>
      <c r="M1476">
        <f t="shared" si="217"/>
        <v>0</v>
      </c>
      <c r="N1476">
        <f>VLOOKUP(K1476,RPM!$A$2:$D$62,4,FALSE)</f>
        <v>18.822589743589745</v>
      </c>
      <c r="O1476">
        <f>VLOOKUP(K1476,RPM!$A$2:$D$62,3,FALSE)</f>
        <v>10.3</v>
      </c>
      <c r="P1476">
        <f t="shared" si="219"/>
        <v>14.036005171794873</v>
      </c>
      <c r="Q1476" cm="1">
        <f t="array" ref="Q1476">_xlfn.XLOOKUP(O1476,BSFC!$A$2:$A$24,_xlfn.XLOOKUP(K1476,BSFC!$B$2:$O$2,BSFC!$B$2:$O$24,,-1),,-1)</f>
        <v>360</v>
      </c>
      <c r="R1476">
        <f t="shared" si="220"/>
        <v>1.4036005171794874</v>
      </c>
      <c r="S1476">
        <f t="shared" ref="S1476:S1539" si="222">(L1476-L1475)/3600*P1476</f>
        <v>4.4651145132271333E-4</v>
      </c>
      <c r="T1476">
        <f t="shared" ref="T1476:T1539" si="223">S1476*Q1476</f>
        <v>0.16074412247617681</v>
      </c>
      <c r="U1476">
        <f t="shared" ref="U1476:U1539" si="224">U1475+T1476</f>
        <v>194.4409943236715</v>
      </c>
    </row>
    <row r="1477" spans="1:21">
      <c r="A1477">
        <f t="shared" si="221"/>
        <v>1476</v>
      </c>
      <c r="B1477">
        <f t="shared" si="218"/>
        <v>8.7318932447276261</v>
      </c>
      <c r="C1477">
        <f>Specification!$G$32</f>
        <v>219.92450400000001</v>
      </c>
      <c r="D1477">
        <f>0.5*Specification!$K$4*Track!B1477^2*Specification!$K$3*Specification!$K$2</f>
        <v>39.492106770519641</v>
      </c>
      <c r="E1477">
        <v>0</v>
      </c>
      <c r="F1477">
        <f>Specification!$C$23*9.81*SIN((E1477*PI()/180))</f>
        <v>0</v>
      </c>
      <c r="G1477" s="2">
        <f>IF(J1477=1,VLOOKUP(K1477,RPM!$E$2:$H$62,3,FALSE)-F1477-E1477-D1477,IF(J1477=2,VLOOKUP(K1477,RPM!$H$2:$K$62,3,FALSE)-F1477-E1477-D1477,IF(J1477=3,VLOOKUP(K1477,RPM!$K$2:$N$62,3,FALSE)-F1477-E1477-D1477)))</f>
        <v>849.76410158805106</v>
      </c>
      <c r="H1477" s="2">
        <f>IF(J1477=1,Specification!$I$14,IF(J1477=2,Specification!$I$15,IF(J1477=3,Specification!$I$16)))</f>
        <v>580.58318951778165</v>
      </c>
      <c r="I1477">
        <v>0</v>
      </c>
      <c r="J1477">
        <v>2</v>
      </c>
      <c r="K1477">
        <f>IF(J1477=1,VLOOKUP(B1477,RPM!$F$2:$H$62,3,TRUE),IF(J1477=2,VLOOKUP(B1477,RPM!$I$2:$K$62,3,TRUE),IF(J1477=3,VLOOKUP(B1477,RPM!$L$2:$N$62,3,TRUE))))</f>
        <v>3900</v>
      </c>
      <c r="L1477">
        <f t="shared" si="216"/>
        <v>138.52460645796123</v>
      </c>
      <c r="M1477">
        <f t="shared" si="217"/>
        <v>0</v>
      </c>
      <c r="N1477">
        <f>VLOOKUP(K1477,RPM!$A$2:$D$62,4,FALSE)</f>
        <v>18.822589743589745</v>
      </c>
      <c r="O1477">
        <f>VLOOKUP(K1477,RPM!$A$2:$D$62,3,FALSE)</f>
        <v>10.3</v>
      </c>
      <c r="P1477">
        <f t="shared" si="219"/>
        <v>14.036005171794873</v>
      </c>
      <c r="Q1477" cm="1">
        <f t="array" ref="Q1477">_xlfn.XLOOKUP(O1477,BSFC!$A$2:$A$24,_xlfn.XLOOKUP(K1477,BSFC!$B$2:$O$2,BSFC!$B$2:$O$24,,-1),,-1)</f>
        <v>360</v>
      </c>
      <c r="R1477">
        <f t="shared" si="220"/>
        <v>1.4036005171794874</v>
      </c>
      <c r="S1477">
        <f t="shared" si="222"/>
        <v>4.4651145132271333E-4</v>
      </c>
      <c r="T1477">
        <f t="shared" si="223"/>
        <v>0.16074412247617681</v>
      </c>
      <c r="U1477">
        <f t="shared" si="224"/>
        <v>194.60173844614769</v>
      </c>
    </row>
    <row r="1478" spans="1:21">
      <c r="A1478">
        <f t="shared" si="221"/>
        <v>1477</v>
      </c>
      <c r="B1478">
        <f t="shared" si="218"/>
        <v>8.7318932447276261</v>
      </c>
      <c r="C1478">
        <f>Specification!$G$32</f>
        <v>219.92450400000001</v>
      </c>
      <c r="D1478">
        <f>0.5*Specification!$K$4*Track!B1478^2*Specification!$K$3*Specification!$K$2</f>
        <v>39.492106770519641</v>
      </c>
      <c r="E1478">
        <v>0</v>
      </c>
      <c r="F1478">
        <f>Specification!$C$23*9.81*SIN((E1478*PI()/180))</f>
        <v>0</v>
      </c>
      <c r="G1478" s="2">
        <f>IF(J1478=1,VLOOKUP(K1478,RPM!$E$2:$H$62,3,FALSE)-F1478-E1478-D1478,IF(J1478=2,VLOOKUP(K1478,RPM!$H$2:$K$62,3,FALSE)-F1478-E1478-D1478,IF(J1478=3,VLOOKUP(K1478,RPM!$K$2:$N$62,3,FALSE)-F1478-E1478-D1478)))</f>
        <v>849.76410158805106</v>
      </c>
      <c r="H1478" s="2">
        <f>IF(J1478=1,Specification!$I$14,IF(J1478=2,Specification!$I$15,IF(J1478=3,Specification!$I$16)))</f>
        <v>580.58318951778165</v>
      </c>
      <c r="I1478">
        <v>0</v>
      </c>
      <c r="J1478">
        <v>2</v>
      </c>
      <c r="K1478">
        <f>IF(J1478=1,VLOOKUP(B1478,RPM!$F$2:$H$62,3,TRUE),IF(J1478=2,VLOOKUP(B1478,RPM!$I$2:$K$62,3,TRUE),IF(J1478=3,VLOOKUP(B1478,RPM!$L$2:$N$62,3,TRUE))))</f>
        <v>3900</v>
      </c>
      <c r="L1478">
        <f t="shared" si="216"/>
        <v>138.63912915904942</v>
      </c>
      <c r="M1478">
        <f t="shared" si="217"/>
        <v>0</v>
      </c>
      <c r="N1478">
        <f>VLOOKUP(K1478,RPM!$A$2:$D$62,4,FALSE)</f>
        <v>18.822589743589745</v>
      </c>
      <c r="O1478">
        <f>VLOOKUP(K1478,RPM!$A$2:$D$62,3,FALSE)</f>
        <v>10.3</v>
      </c>
      <c r="P1478">
        <f t="shared" si="219"/>
        <v>14.036005171794873</v>
      </c>
      <c r="Q1478" cm="1">
        <f t="array" ref="Q1478">_xlfn.XLOOKUP(O1478,BSFC!$A$2:$A$24,_xlfn.XLOOKUP(K1478,BSFC!$B$2:$O$2,BSFC!$B$2:$O$24,,-1),,-1)</f>
        <v>360</v>
      </c>
      <c r="R1478">
        <f t="shared" si="220"/>
        <v>1.4036005171794874</v>
      </c>
      <c r="S1478">
        <f t="shared" si="222"/>
        <v>4.4651145132271333E-4</v>
      </c>
      <c r="T1478">
        <f t="shared" si="223"/>
        <v>0.16074412247617681</v>
      </c>
      <c r="U1478">
        <f t="shared" si="224"/>
        <v>194.76248256862388</v>
      </c>
    </row>
    <row r="1479" spans="1:21">
      <c r="A1479">
        <f t="shared" si="221"/>
        <v>1478</v>
      </c>
      <c r="B1479">
        <f t="shared" si="218"/>
        <v>8.7318932447276261</v>
      </c>
      <c r="C1479">
        <f>Specification!$G$32</f>
        <v>219.92450400000001</v>
      </c>
      <c r="D1479">
        <f>0.5*Specification!$K$4*Track!B1479^2*Specification!$K$3*Specification!$K$2</f>
        <v>39.492106770519641</v>
      </c>
      <c r="E1479">
        <v>0</v>
      </c>
      <c r="F1479">
        <f>Specification!$C$23*9.81*SIN((E1479*PI()/180))</f>
        <v>0</v>
      </c>
      <c r="G1479" s="2">
        <f>IF(J1479=1,VLOOKUP(K1479,RPM!$E$2:$H$62,3,FALSE)-F1479-E1479-D1479,IF(J1479=2,VLOOKUP(K1479,RPM!$H$2:$K$62,3,FALSE)-F1479-E1479-D1479,IF(J1479=3,VLOOKUP(K1479,RPM!$K$2:$N$62,3,FALSE)-F1479-E1479-D1479)))</f>
        <v>849.76410158805106</v>
      </c>
      <c r="H1479" s="2">
        <f>IF(J1479=1,Specification!$I$14,IF(J1479=2,Specification!$I$15,IF(J1479=3,Specification!$I$16)))</f>
        <v>580.58318951778165</v>
      </c>
      <c r="I1479">
        <v>0</v>
      </c>
      <c r="J1479">
        <v>2</v>
      </c>
      <c r="K1479">
        <f>IF(J1479=1,VLOOKUP(B1479,RPM!$F$2:$H$62,3,TRUE),IF(J1479=2,VLOOKUP(B1479,RPM!$I$2:$K$62,3,TRUE),IF(J1479=3,VLOOKUP(B1479,RPM!$L$2:$N$62,3,TRUE))))</f>
        <v>3900</v>
      </c>
      <c r="L1479">
        <f t="shared" si="216"/>
        <v>138.75365186013761</v>
      </c>
      <c r="M1479">
        <f t="shared" si="217"/>
        <v>0</v>
      </c>
      <c r="N1479">
        <f>VLOOKUP(K1479,RPM!$A$2:$D$62,4,FALSE)</f>
        <v>18.822589743589745</v>
      </c>
      <c r="O1479">
        <f>VLOOKUP(K1479,RPM!$A$2:$D$62,3,FALSE)</f>
        <v>10.3</v>
      </c>
      <c r="P1479">
        <f t="shared" si="219"/>
        <v>14.036005171794873</v>
      </c>
      <c r="Q1479" cm="1">
        <f t="array" ref="Q1479">_xlfn.XLOOKUP(O1479,BSFC!$A$2:$A$24,_xlfn.XLOOKUP(K1479,BSFC!$B$2:$O$2,BSFC!$B$2:$O$24,,-1),,-1)</f>
        <v>360</v>
      </c>
      <c r="R1479">
        <f t="shared" si="220"/>
        <v>1.4036005171794874</v>
      </c>
      <c r="S1479">
        <f t="shared" si="222"/>
        <v>4.4651145132271333E-4</v>
      </c>
      <c r="T1479">
        <f t="shared" si="223"/>
        <v>0.16074412247617681</v>
      </c>
      <c r="U1479">
        <f t="shared" si="224"/>
        <v>194.92322669110007</v>
      </c>
    </row>
    <row r="1480" spans="1:21">
      <c r="A1480">
        <f t="shared" si="221"/>
        <v>1479</v>
      </c>
      <c r="B1480">
        <f t="shared" si="218"/>
        <v>8.7318932447276261</v>
      </c>
      <c r="C1480">
        <f>Specification!$G$32</f>
        <v>219.92450400000001</v>
      </c>
      <c r="D1480">
        <f>0.5*Specification!$K$4*Track!B1480^2*Specification!$K$3*Specification!$K$2</f>
        <v>39.492106770519641</v>
      </c>
      <c r="E1480">
        <v>0</v>
      </c>
      <c r="F1480">
        <f>Specification!$C$23*9.81*SIN((E1480*PI()/180))</f>
        <v>0</v>
      </c>
      <c r="G1480" s="2">
        <f>IF(J1480=1,VLOOKUP(K1480,RPM!$E$2:$H$62,3,FALSE)-F1480-E1480-D1480,IF(J1480=2,VLOOKUP(K1480,RPM!$H$2:$K$62,3,FALSE)-F1480-E1480-D1480,IF(J1480=3,VLOOKUP(K1480,RPM!$K$2:$N$62,3,FALSE)-F1480-E1480-D1480)))</f>
        <v>849.76410158805106</v>
      </c>
      <c r="H1480" s="2">
        <f>IF(J1480=1,Specification!$I$14,IF(J1480=2,Specification!$I$15,IF(J1480=3,Specification!$I$16)))</f>
        <v>580.58318951778165</v>
      </c>
      <c r="I1480">
        <v>0</v>
      </c>
      <c r="J1480">
        <v>2</v>
      </c>
      <c r="K1480">
        <f>IF(J1480=1,VLOOKUP(B1480,RPM!$F$2:$H$62,3,TRUE),IF(J1480=2,VLOOKUP(B1480,RPM!$I$2:$K$62,3,TRUE),IF(J1480=3,VLOOKUP(B1480,RPM!$L$2:$N$62,3,TRUE))))</f>
        <v>3900</v>
      </c>
      <c r="L1480">
        <f t="shared" si="216"/>
        <v>138.8681745612258</v>
      </c>
      <c r="M1480">
        <f t="shared" si="217"/>
        <v>0</v>
      </c>
      <c r="N1480">
        <f>VLOOKUP(K1480,RPM!$A$2:$D$62,4,FALSE)</f>
        <v>18.822589743589745</v>
      </c>
      <c r="O1480">
        <f>VLOOKUP(K1480,RPM!$A$2:$D$62,3,FALSE)</f>
        <v>10.3</v>
      </c>
      <c r="P1480">
        <f t="shared" si="219"/>
        <v>14.036005171794873</v>
      </c>
      <c r="Q1480" cm="1">
        <f t="array" ref="Q1480">_xlfn.XLOOKUP(O1480,BSFC!$A$2:$A$24,_xlfn.XLOOKUP(K1480,BSFC!$B$2:$O$2,BSFC!$B$2:$O$24,,-1),,-1)</f>
        <v>360</v>
      </c>
      <c r="R1480">
        <f t="shared" si="220"/>
        <v>1.4036005171794874</v>
      </c>
      <c r="S1480">
        <f t="shared" si="222"/>
        <v>4.4651145132271333E-4</v>
      </c>
      <c r="T1480">
        <f t="shared" si="223"/>
        <v>0.16074412247617681</v>
      </c>
      <c r="U1480">
        <f t="shared" si="224"/>
        <v>195.08397081357626</v>
      </c>
    </row>
    <row r="1481" spans="1:21">
      <c r="A1481">
        <f t="shared" si="221"/>
        <v>1480</v>
      </c>
      <c r="B1481">
        <f t="shared" si="218"/>
        <v>8.7318932447276261</v>
      </c>
      <c r="C1481">
        <f>Specification!$G$32</f>
        <v>219.92450400000001</v>
      </c>
      <c r="D1481">
        <f>0.5*Specification!$K$4*Track!B1481^2*Specification!$K$3*Specification!$K$2</f>
        <v>39.492106770519641</v>
      </c>
      <c r="E1481">
        <v>0</v>
      </c>
      <c r="F1481">
        <f>Specification!$C$23*9.81*SIN((E1481*PI()/180))</f>
        <v>0</v>
      </c>
      <c r="G1481" s="2">
        <f>IF(J1481=1,VLOOKUP(K1481,RPM!$E$2:$H$62,3,FALSE)-F1481-E1481-D1481,IF(J1481=2,VLOOKUP(K1481,RPM!$H$2:$K$62,3,FALSE)-F1481-E1481-D1481,IF(J1481=3,VLOOKUP(K1481,RPM!$K$2:$N$62,3,FALSE)-F1481-E1481-D1481)))</f>
        <v>849.76410158805106</v>
      </c>
      <c r="H1481" s="2">
        <f>IF(J1481=1,Specification!$I$14,IF(J1481=2,Specification!$I$15,IF(J1481=3,Specification!$I$16)))</f>
        <v>580.58318951778165</v>
      </c>
      <c r="I1481">
        <v>0</v>
      </c>
      <c r="J1481">
        <v>2</v>
      </c>
      <c r="K1481">
        <f>IF(J1481=1,VLOOKUP(B1481,RPM!$F$2:$H$62,3,TRUE),IF(J1481=2,VLOOKUP(B1481,RPM!$I$2:$K$62,3,TRUE),IF(J1481=3,VLOOKUP(B1481,RPM!$L$2:$N$62,3,TRUE))))</f>
        <v>3900</v>
      </c>
      <c r="L1481">
        <f t="shared" si="216"/>
        <v>138.98269726231399</v>
      </c>
      <c r="M1481">
        <f t="shared" si="217"/>
        <v>0</v>
      </c>
      <c r="N1481">
        <f>VLOOKUP(K1481,RPM!$A$2:$D$62,4,FALSE)</f>
        <v>18.822589743589745</v>
      </c>
      <c r="O1481">
        <f>VLOOKUP(K1481,RPM!$A$2:$D$62,3,FALSE)</f>
        <v>10.3</v>
      </c>
      <c r="P1481">
        <f t="shared" si="219"/>
        <v>14.036005171794873</v>
      </c>
      <c r="Q1481" cm="1">
        <f t="array" ref="Q1481">_xlfn.XLOOKUP(O1481,BSFC!$A$2:$A$24,_xlfn.XLOOKUP(K1481,BSFC!$B$2:$O$2,BSFC!$B$2:$O$24,,-1),,-1)</f>
        <v>360</v>
      </c>
      <c r="R1481">
        <f t="shared" si="220"/>
        <v>1.4036005171794874</v>
      </c>
      <c r="S1481">
        <f t="shared" si="222"/>
        <v>4.4651145132271333E-4</v>
      </c>
      <c r="T1481">
        <f t="shared" si="223"/>
        <v>0.16074412247617681</v>
      </c>
      <c r="U1481">
        <f t="shared" si="224"/>
        <v>195.24471493605245</v>
      </c>
    </row>
    <row r="1482" spans="1:21">
      <c r="A1482">
        <f t="shared" si="221"/>
        <v>1481</v>
      </c>
      <c r="B1482">
        <f t="shared" si="218"/>
        <v>8.7318932447276261</v>
      </c>
      <c r="C1482">
        <f>Specification!$G$32</f>
        <v>219.92450400000001</v>
      </c>
      <c r="D1482">
        <f>0.5*Specification!$K$4*Track!B1482^2*Specification!$K$3*Specification!$K$2</f>
        <v>39.492106770519641</v>
      </c>
      <c r="E1482">
        <v>0</v>
      </c>
      <c r="F1482">
        <f>Specification!$C$23*9.81*SIN((E1482*PI()/180))</f>
        <v>0</v>
      </c>
      <c r="G1482" s="2">
        <f>IF(J1482=1,VLOOKUP(K1482,RPM!$E$2:$H$62,3,FALSE)-F1482-E1482-D1482,IF(J1482=2,VLOOKUP(K1482,RPM!$H$2:$K$62,3,FALSE)-F1482-E1482-D1482,IF(J1482=3,VLOOKUP(K1482,RPM!$K$2:$N$62,3,FALSE)-F1482-E1482-D1482)))</f>
        <v>849.76410158805106</v>
      </c>
      <c r="H1482" s="2">
        <f>IF(J1482=1,Specification!$I$14,IF(J1482=2,Specification!$I$15,IF(J1482=3,Specification!$I$16)))</f>
        <v>580.58318951778165</v>
      </c>
      <c r="I1482">
        <v>0</v>
      </c>
      <c r="J1482">
        <v>2</v>
      </c>
      <c r="K1482">
        <f>IF(J1482=1,VLOOKUP(B1482,RPM!$F$2:$H$62,3,TRUE),IF(J1482=2,VLOOKUP(B1482,RPM!$I$2:$K$62,3,TRUE),IF(J1482=3,VLOOKUP(B1482,RPM!$L$2:$N$62,3,TRUE))))</f>
        <v>3900</v>
      </c>
      <c r="L1482">
        <f t="shared" si="216"/>
        <v>139.09721996340218</v>
      </c>
      <c r="M1482">
        <f t="shared" si="217"/>
        <v>0</v>
      </c>
      <c r="N1482">
        <f>VLOOKUP(K1482,RPM!$A$2:$D$62,4,FALSE)</f>
        <v>18.822589743589745</v>
      </c>
      <c r="O1482">
        <f>VLOOKUP(K1482,RPM!$A$2:$D$62,3,FALSE)</f>
        <v>10.3</v>
      </c>
      <c r="P1482">
        <f t="shared" si="219"/>
        <v>14.036005171794873</v>
      </c>
      <c r="Q1482" cm="1">
        <f t="array" ref="Q1482">_xlfn.XLOOKUP(O1482,BSFC!$A$2:$A$24,_xlfn.XLOOKUP(K1482,BSFC!$B$2:$O$2,BSFC!$B$2:$O$24,,-1),,-1)</f>
        <v>360</v>
      </c>
      <c r="R1482">
        <f t="shared" si="220"/>
        <v>1.4036005171794874</v>
      </c>
      <c r="S1482">
        <f t="shared" si="222"/>
        <v>4.4651145132271333E-4</v>
      </c>
      <c r="T1482">
        <f t="shared" si="223"/>
        <v>0.16074412247617681</v>
      </c>
      <c r="U1482">
        <f t="shared" si="224"/>
        <v>195.40545905852863</v>
      </c>
    </row>
    <row r="1483" spans="1:21">
      <c r="A1483">
        <f t="shared" si="221"/>
        <v>1482</v>
      </c>
      <c r="B1483">
        <f t="shared" si="218"/>
        <v>8.7318932447276261</v>
      </c>
      <c r="C1483">
        <f>Specification!$G$32</f>
        <v>219.92450400000001</v>
      </c>
      <c r="D1483">
        <f>0.5*Specification!$K$4*Track!B1483^2*Specification!$K$3*Specification!$K$2</f>
        <v>39.492106770519641</v>
      </c>
      <c r="E1483">
        <v>0</v>
      </c>
      <c r="F1483">
        <f>Specification!$C$23*9.81*SIN((E1483*PI()/180))</f>
        <v>0</v>
      </c>
      <c r="G1483" s="2">
        <f>IF(J1483=1,VLOOKUP(K1483,RPM!$E$2:$H$62,3,FALSE)-F1483-E1483-D1483,IF(J1483=2,VLOOKUP(K1483,RPM!$H$2:$K$62,3,FALSE)-F1483-E1483-D1483,IF(J1483=3,VLOOKUP(K1483,RPM!$K$2:$N$62,3,FALSE)-F1483-E1483-D1483)))</f>
        <v>849.76410158805106</v>
      </c>
      <c r="H1483" s="2">
        <f>IF(J1483=1,Specification!$I$14,IF(J1483=2,Specification!$I$15,IF(J1483=3,Specification!$I$16)))</f>
        <v>580.58318951778165</v>
      </c>
      <c r="I1483">
        <v>0</v>
      </c>
      <c r="J1483">
        <v>2</v>
      </c>
      <c r="K1483">
        <f>IF(J1483=1,VLOOKUP(B1483,RPM!$F$2:$H$62,3,TRUE),IF(J1483=2,VLOOKUP(B1483,RPM!$I$2:$K$62,3,TRUE),IF(J1483=3,VLOOKUP(B1483,RPM!$L$2:$N$62,3,TRUE))))</f>
        <v>3900</v>
      </c>
      <c r="L1483">
        <f t="shared" si="216"/>
        <v>139.21174266449037</v>
      </c>
      <c r="M1483">
        <f t="shared" si="217"/>
        <v>0</v>
      </c>
      <c r="N1483">
        <f>VLOOKUP(K1483,RPM!$A$2:$D$62,4,FALSE)</f>
        <v>18.822589743589745</v>
      </c>
      <c r="O1483">
        <f>VLOOKUP(K1483,RPM!$A$2:$D$62,3,FALSE)</f>
        <v>10.3</v>
      </c>
      <c r="P1483">
        <f t="shared" si="219"/>
        <v>14.036005171794873</v>
      </c>
      <c r="Q1483" cm="1">
        <f t="array" ref="Q1483">_xlfn.XLOOKUP(O1483,BSFC!$A$2:$A$24,_xlfn.XLOOKUP(K1483,BSFC!$B$2:$O$2,BSFC!$B$2:$O$24,,-1),,-1)</f>
        <v>360</v>
      </c>
      <c r="R1483">
        <f t="shared" si="220"/>
        <v>1.4036005171794874</v>
      </c>
      <c r="S1483">
        <f t="shared" si="222"/>
        <v>4.4651145132271333E-4</v>
      </c>
      <c r="T1483">
        <f t="shared" si="223"/>
        <v>0.16074412247617681</v>
      </c>
      <c r="U1483">
        <f t="shared" si="224"/>
        <v>195.56620318100482</v>
      </c>
    </row>
    <row r="1484" spans="1:21">
      <c r="A1484">
        <f t="shared" si="221"/>
        <v>1483</v>
      </c>
      <c r="B1484">
        <f t="shared" si="218"/>
        <v>8.7318932447276261</v>
      </c>
      <c r="C1484">
        <f>Specification!$G$32</f>
        <v>219.92450400000001</v>
      </c>
      <c r="D1484">
        <f>0.5*Specification!$K$4*Track!B1484^2*Specification!$K$3*Specification!$K$2</f>
        <v>39.492106770519641</v>
      </c>
      <c r="E1484">
        <v>0</v>
      </c>
      <c r="F1484">
        <f>Specification!$C$23*9.81*SIN((E1484*PI()/180))</f>
        <v>0</v>
      </c>
      <c r="G1484" s="2">
        <f>IF(J1484=1,VLOOKUP(K1484,RPM!$E$2:$H$62,3,FALSE)-F1484-E1484-D1484,IF(J1484=2,VLOOKUP(K1484,RPM!$H$2:$K$62,3,FALSE)-F1484-E1484-D1484,IF(J1484=3,VLOOKUP(K1484,RPM!$K$2:$N$62,3,FALSE)-F1484-E1484-D1484)))</f>
        <v>849.76410158805106</v>
      </c>
      <c r="H1484" s="2">
        <f>IF(J1484=1,Specification!$I$14,IF(J1484=2,Specification!$I$15,IF(J1484=3,Specification!$I$16)))</f>
        <v>580.58318951778165</v>
      </c>
      <c r="I1484">
        <v>0</v>
      </c>
      <c r="J1484">
        <v>2</v>
      </c>
      <c r="K1484">
        <f>IF(J1484=1,VLOOKUP(B1484,RPM!$F$2:$H$62,3,TRUE),IF(J1484=2,VLOOKUP(B1484,RPM!$I$2:$K$62,3,TRUE),IF(J1484=3,VLOOKUP(B1484,RPM!$L$2:$N$62,3,TRUE))))</f>
        <v>3900</v>
      </c>
      <c r="L1484">
        <f t="shared" si="216"/>
        <v>139.32626536557856</v>
      </c>
      <c r="M1484">
        <f t="shared" si="217"/>
        <v>0</v>
      </c>
      <c r="N1484">
        <f>VLOOKUP(K1484,RPM!$A$2:$D$62,4,FALSE)</f>
        <v>18.822589743589745</v>
      </c>
      <c r="O1484">
        <f>VLOOKUP(K1484,RPM!$A$2:$D$62,3,FALSE)</f>
        <v>10.3</v>
      </c>
      <c r="P1484">
        <f t="shared" si="219"/>
        <v>14.036005171794873</v>
      </c>
      <c r="Q1484" cm="1">
        <f t="array" ref="Q1484">_xlfn.XLOOKUP(O1484,BSFC!$A$2:$A$24,_xlfn.XLOOKUP(K1484,BSFC!$B$2:$O$2,BSFC!$B$2:$O$24,,-1),,-1)</f>
        <v>360</v>
      </c>
      <c r="R1484">
        <f t="shared" si="220"/>
        <v>1.4036005171794874</v>
      </c>
      <c r="S1484">
        <f t="shared" si="222"/>
        <v>4.4651145132271333E-4</v>
      </c>
      <c r="T1484">
        <f t="shared" si="223"/>
        <v>0.16074412247617681</v>
      </c>
      <c r="U1484">
        <f t="shared" si="224"/>
        <v>195.72694730348101</v>
      </c>
    </row>
    <row r="1485" spans="1:21">
      <c r="A1485">
        <f t="shared" si="221"/>
        <v>1484</v>
      </c>
      <c r="B1485">
        <f t="shared" si="218"/>
        <v>8.7318932447276261</v>
      </c>
      <c r="C1485">
        <f>Specification!$G$32</f>
        <v>219.92450400000001</v>
      </c>
      <c r="D1485">
        <f>0.5*Specification!$K$4*Track!B1485^2*Specification!$K$3*Specification!$K$2</f>
        <v>39.492106770519641</v>
      </c>
      <c r="E1485">
        <v>0</v>
      </c>
      <c r="F1485">
        <f>Specification!$C$23*9.81*SIN((E1485*PI()/180))</f>
        <v>0</v>
      </c>
      <c r="G1485" s="2">
        <f>IF(J1485=1,VLOOKUP(K1485,RPM!$E$2:$H$62,3,FALSE)-F1485-E1485-D1485,IF(J1485=2,VLOOKUP(K1485,RPM!$H$2:$K$62,3,FALSE)-F1485-E1485-D1485,IF(J1485=3,VLOOKUP(K1485,RPM!$K$2:$N$62,3,FALSE)-F1485-E1485-D1485)))</f>
        <v>849.76410158805106</v>
      </c>
      <c r="H1485" s="2">
        <f>IF(J1485=1,Specification!$I$14,IF(J1485=2,Specification!$I$15,IF(J1485=3,Specification!$I$16)))</f>
        <v>580.58318951778165</v>
      </c>
      <c r="I1485">
        <v>0</v>
      </c>
      <c r="J1485">
        <v>2</v>
      </c>
      <c r="K1485">
        <f>IF(J1485=1,VLOOKUP(B1485,RPM!$F$2:$H$62,3,TRUE),IF(J1485=2,VLOOKUP(B1485,RPM!$I$2:$K$62,3,TRUE),IF(J1485=3,VLOOKUP(B1485,RPM!$L$2:$N$62,3,TRUE))))</f>
        <v>3900</v>
      </c>
      <c r="L1485">
        <f t="shared" si="216"/>
        <v>139.44078806666676</v>
      </c>
      <c r="M1485">
        <f t="shared" si="217"/>
        <v>0</v>
      </c>
      <c r="N1485">
        <f>VLOOKUP(K1485,RPM!$A$2:$D$62,4,FALSE)</f>
        <v>18.822589743589745</v>
      </c>
      <c r="O1485">
        <f>VLOOKUP(K1485,RPM!$A$2:$D$62,3,FALSE)</f>
        <v>10.3</v>
      </c>
      <c r="P1485">
        <f t="shared" si="219"/>
        <v>14.036005171794873</v>
      </c>
      <c r="Q1485" cm="1">
        <f t="array" ref="Q1485">_xlfn.XLOOKUP(O1485,BSFC!$A$2:$A$24,_xlfn.XLOOKUP(K1485,BSFC!$B$2:$O$2,BSFC!$B$2:$O$24,,-1),,-1)</f>
        <v>360</v>
      </c>
      <c r="R1485">
        <f t="shared" si="220"/>
        <v>1.4036005171794874</v>
      </c>
      <c r="S1485">
        <f t="shared" si="222"/>
        <v>4.4651145132271333E-4</v>
      </c>
      <c r="T1485">
        <f t="shared" si="223"/>
        <v>0.16074412247617681</v>
      </c>
      <c r="U1485">
        <f t="shared" si="224"/>
        <v>195.8876914259572</v>
      </c>
    </row>
    <row r="1486" spans="1:21">
      <c r="A1486">
        <f t="shared" si="221"/>
        <v>1485</v>
      </c>
      <c r="B1486">
        <f t="shared" si="218"/>
        <v>8.7318932447276261</v>
      </c>
      <c r="C1486">
        <f>Specification!$G$32</f>
        <v>219.92450400000001</v>
      </c>
      <c r="D1486">
        <f>0.5*Specification!$K$4*Track!B1486^2*Specification!$K$3*Specification!$K$2</f>
        <v>39.492106770519641</v>
      </c>
      <c r="E1486">
        <v>0</v>
      </c>
      <c r="F1486">
        <f>Specification!$C$23*9.81*SIN((E1486*PI()/180))</f>
        <v>0</v>
      </c>
      <c r="G1486" s="2">
        <f>IF(J1486=1,VLOOKUP(K1486,RPM!$E$2:$H$62,3,FALSE)-F1486-E1486-D1486,IF(J1486=2,VLOOKUP(K1486,RPM!$H$2:$K$62,3,FALSE)-F1486-E1486-D1486,IF(J1486=3,VLOOKUP(K1486,RPM!$K$2:$N$62,3,FALSE)-F1486-E1486-D1486)))</f>
        <v>849.76410158805106</v>
      </c>
      <c r="H1486" s="2">
        <f>IF(J1486=1,Specification!$I$14,IF(J1486=2,Specification!$I$15,IF(J1486=3,Specification!$I$16)))</f>
        <v>580.58318951778165</v>
      </c>
      <c r="I1486">
        <v>0</v>
      </c>
      <c r="J1486">
        <v>2</v>
      </c>
      <c r="K1486">
        <f>IF(J1486=1,VLOOKUP(B1486,RPM!$F$2:$H$62,3,TRUE),IF(J1486=2,VLOOKUP(B1486,RPM!$I$2:$K$62,3,TRUE),IF(J1486=3,VLOOKUP(B1486,RPM!$L$2:$N$62,3,TRUE))))</f>
        <v>3900</v>
      </c>
      <c r="L1486">
        <f t="shared" si="216"/>
        <v>139.55531076775495</v>
      </c>
      <c r="M1486">
        <f t="shared" si="217"/>
        <v>0</v>
      </c>
      <c r="N1486">
        <f>VLOOKUP(K1486,RPM!$A$2:$D$62,4,FALSE)</f>
        <v>18.822589743589745</v>
      </c>
      <c r="O1486">
        <f>VLOOKUP(K1486,RPM!$A$2:$D$62,3,FALSE)</f>
        <v>10.3</v>
      </c>
      <c r="P1486">
        <f t="shared" si="219"/>
        <v>14.036005171794873</v>
      </c>
      <c r="Q1486" cm="1">
        <f t="array" ref="Q1486">_xlfn.XLOOKUP(O1486,BSFC!$A$2:$A$24,_xlfn.XLOOKUP(K1486,BSFC!$B$2:$O$2,BSFC!$B$2:$O$24,,-1),,-1)</f>
        <v>360</v>
      </c>
      <c r="R1486">
        <f t="shared" si="220"/>
        <v>1.4036005171794874</v>
      </c>
      <c r="S1486">
        <f t="shared" si="222"/>
        <v>4.4651145132271333E-4</v>
      </c>
      <c r="T1486">
        <f t="shared" si="223"/>
        <v>0.16074412247617681</v>
      </c>
      <c r="U1486">
        <f t="shared" si="224"/>
        <v>196.04843554843339</v>
      </c>
    </row>
    <row r="1487" spans="1:21">
      <c r="A1487">
        <f t="shared" si="221"/>
        <v>1486</v>
      </c>
      <c r="B1487">
        <f t="shared" si="218"/>
        <v>8.7318932447276261</v>
      </c>
      <c r="C1487">
        <f>Specification!$G$32</f>
        <v>219.92450400000001</v>
      </c>
      <c r="D1487">
        <f>0.5*Specification!$K$4*Track!B1487^2*Specification!$K$3*Specification!$K$2</f>
        <v>39.492106770519641</v>
      </c>
      <c r="E1487">
        <v>0</v>
      </c>
      <c r="F1487">
        <f>Specification!$C$23*9.81*SIN((E1487*PI()/180))</f>
        <v>0</v>
      </c>
      <c r="G1487" s="2">
        <f>IF(J1487=1,VLOOKUP(K1487,RPM!$E$2:$H$62,3,FALSE)-F1487-E1487-D1487,IF(J1487=2,VLOOKUP(K1487,RPM!$H$2:$K$62,3,FALSE)-F1487-E1487-D1487,IF(J1487=3,VLOOKUP(K1487,RPM!$K$2:$N$62,3,FALSE)-F1487-E1487-D1487)))</f>
        <v>849.76410158805106</v>
      </c>
      <c r="H1487" s="2">
        <f>IF(J1487=1,Specification!$I$14,IF(J1487=2,Specification!$I$15,IF(J1487=3,Specification!$I$16)))</f>
        <v>580.58318951778165</v>
      </c>
      <c r="I1487">
        <v>0</v>
      </c>
      <c r="J1487">
        <v>2</v>
      </c>
      <c r="K1487">
        <f>IF(J1487=1,VLOOKUP(B1487,RPM!$F$2:$H$62,3,TRUE),IF(J1487=2,VLOOKUP(B1487,RPM!$I$2:$K$62,3,TRUE),IF(J1487=3,VLOOKUP(B1487,RPM!$L$2:$N$62,3,TRUE))))</f>
        <v>3900</v>
      </c>
      <c r="L1487">
        <f t="shared" si="216"/>
        <v>139.66983346884314</v>
      </c>
      <c r="M1487">
        <f t="shared" si="217"/>
        <v>0</v>
      </c>
      <c r="N1487">
        <f>VLOOKUP(K1487,RPM!$A$2:$D$62,4,FALSE)</f>
        <v>18.822589743589745</v>
      </c>
      <c r="O1487">
        <f>VLOOKUP(K1487,RPM!$A$2:$D$62,3,FALSE)</f>
        <v>10.3</v>
      </c>
      <c r="P1487">
        <f t="shared" si="219"/>
        <v>14.036005171794873</v>
      </c>
      <c r="Q1487" cm="1">
        <f t="array" ref="Q1487">_xlfn.XLOOKUP(O1487,BSFC!$A$2:$A$24,_xlfn.XLOOKUP(K1487,BSFC!$B$2:$O$2,BSFC!$B$2:$O$24,,-1),,-1)</f>
        <v>360</v>
      </c>
      <c r="R1487">
        <f t="shared" si="220"/>
        <v>1.4036005171794874</v>
      </c>
      <c r="S1487">
        <f t="shared" si="222"/>
        <v>4.4651145132271333E-4</v>
      </c>
      <c r="T1487">
        <f t="shared" si="223"/>
        <v>0.16074412247617681</v>
      </c>
      <c r="U1487">
        <f t="shared" si="224"/>
        <v>196.20917967090958</v>
      </c>
    </row>
    <row r="1488" spans="1:21">
      <c r="A1488">
        <f t="shared" si="221"/>
        <v>1487</v>
      </c>
      <c r="B1488">
        <f t="shared" si="218"/>
        <v>8.7318932447276261</v>
      </c>
      <c r="C1488">
        <f>Specification!$G$32</f>
        <v>219.92450400000001</v>
      </c>
      <c r="D1488">
        <f>0.5*Specification!$K$4*Track!B1488^2*Specification!$K$3*Specification!$K$2</f>
        <v>39.492106770519641</v>
      </c>
      <c r="E1488">
        <v>0</v>
      </c>
      <c r="F1488">
        <f>Specification!$C$23*9.81*SIN((E1488*PI()/180))</f>
        <v>0</v>
      </c>
      <c r="G1488" s="2">
        <f>IF(J1488=1,VLOOKUP(K1488,RPM!$E$2:$H$62,3,FALSE)-F1488-E1488-D1488,IF(J1488=2,VLOOKUP(K1488,RPM!$H$2:$K$62,3,FALSE)-F1488-E1488-D1488,IF(J1488=3,VLOOKUP(K1488,RPM!$K$2:$N$62,3,FALSE)-F1488-E1488-D1488)))</f>
        <v>849.76410158805106</v>
      </c>
      <c r="H1488" s="2">
        <f>IF(J1488=1,Specification!$I$14,IF(J1488=2,Specification!$I$15,IF(J1488=3,Specification!$I$16)))</f>
        <v>580.58318951778165</v>
      </c>
      <c r="I1488">
        <v>0</v>
      </c>
      <c r="J1488">
        <v>2</v>
      </c>
      <c r="K1488">
        <f>IF(J1488=1,VLOOKUP(B1488,RPM!$F$2:$H$62,3,TRUE),IF(J1488=2,VLOOKUP(B1488,RPM!$I$2:$K$62,3,TRUE),IF(J1488=3,VLOOKUP(B1488,RPM!$L$2:$N$62,3,TRUE))))</f>
        <v>3900</v>
      </c>
      <c r="L1488">
        <f t="shared" si="216"/>
        <v>139.78435616993133</v>
      </c>
      <c r="M1488">
        <f t="shared" si="217"/>
        <v>0</v>
      </c>
      <c r="N1488">
        <f>VLOOKUP(K1488,RPM!$A$2:$D$62,4,FALSE)</f>
        <v>18.822589743589745</v>
      </c>
      <c r="O1488">
        <f>VLOOKUP(K1488,RPM!$A$2:$D$62,3,FALSE)</f>
        <v>10.3</v>
      </c>
      <c r="P1488">
        <f t="shared" si="219"/>
        <v>14.036005171794873</v>
      </c>
      <c r="Q1488" cm="1">
        <f t="array" ref="Q1488">_xlfn.XLOOKUP(O1488,BSFC!$A$2:$A$24,_xlfn.XLOOKUP(K1488,BSFC!$B$2:$O$2,BSFC!$B$2:$O$24,,-1),,-1)</f>
        <v>360</v>
      </c>
      <c r="R1488">
        <f t="shared" si="220"/>
        <v>1.4036005171794874</v>
      </c>
      <c r="S1488">
        <f t="shared" si="222"/>
        <v>4.4651145132271333E-4</v>
      </c>
      <c r="T1488">
        <f t="shared" si="223"/>
        <v>0.16074412247617681</v>
      </c>
      <c r="U1488">
        <f t="shared" si="224"/>
        <v>196.36992379338577</v>
      </c>
    </row>
    <row r="1489" spans="1:21">
      <c r="A1489">
        <f t="shared" si="221"/>
        <v>1488</v>
      </c>
      <c r="B1489">
        <f t="shared" si="218"/>
        <v>8.7318932447276261</v>
      </c>
      <c r="C1489">
        <f>Specification!$G$32</f>
        <v>219.92450400000001</v>
      </c>
      <c r="D1489">
        <f>0.5*Specification!$K$4*Track!B1489^2*Specification!$K$3*Specification!$K$2</f>
        <v>39.492106770519641</v>
      </c>
      <c r="E1489">
        <v>0</v>
      </c>
      <c r="F1489">
        <f>Specification!$C$23*9.81*SIN((E1489*PI()/180))</f>
        <v>0</v>
      </c>
      <c r="G1489" s="2">
        <f>IF(J1489=1,VLOOKUP(K1489,RPM!$E$2:$H$62,3,FALSE)-F1489-E1489-D1489,IF(J1489=2,VLOOKUP(K1489,RPM!$H$2:$K$62,3,FALSE)-F1489-E1489-D1489,IF(J1489=3,VLOOKUP(K1489,RPM!$K$2:$N$62,3,FALSE)-F1489-E1489-D1489)))</f>
        <v>849.76410158805106</v>
      </c>
      <c r="H1489" s="2">
        <f>IF(J1489=1,Specification!$I$14,IF(J1489=2,Specification!$I$15,IF(J1489=3,Specification!$I$16)))</f>
        <v>580.58318951778165</v>
      </c>
      <c r="I1489">
        <v>0</v>
      </c>
      <c r="J1489">
        <v>2</v>
      </c>
      <c r="K1489">
        <f>IF(J1489=1,VLOOKUP(B1489,RPM!$F$2:$H$62,3,TRUE),IF(J1489=2,VLOOKUP(B1489,RPM!$I$2:$K$62,3,TRUE),IF(J1489=3,VLOOKUP(B1489,RPM!$L$2:$N$62,3,TRUE))))</f>
        <v>3900</v>
      </c>
      <c r="L1489">
        <f t="shared" si="216"/>
        <v>139.89887887101952</v>
      </c>
      <c r="M1489">
        <f t="shared" si="217"/>
        <v>0</v>
      </c>
      <c r="N1489">
        <f>VLOOKUP(K1489,RPM!$A$2:$D$62,4,FALSE)</f>
        <v>18.822589743589745</v>
      </c>
      <c r="O1489">
        <f>VLOOKUP(K1489,RPM!$A$2:$D$62,3,FALSE)</f>
        <v>10.3</v>
      </c>
      <c r="P1489">
        <f t="shared" si="219"/>
        <v>14.036005171794873</v>
      </c>
      <c r="Q1489" cm="1">
        <f t="array" ref="Q1489">_xlfn.XLOOKUP(O1489,BSFC!$A$2:$A$24,_xlfn.XLOOKUP(K1489,BSFC!$B$2:$O$2,BSFC!$B$2:$O$24,,-1),,-1)</f>
        <v>360</v>
      </c>
      <c r="R1489">
        <f t="shared" si="220"/>
        <v>1.4036005171794874</v>
      </c>
      <c r="S1489">
        <f t="shared" si="222"/>
        <v>4.4651145132271333E-4</v>
      </c>
      <c r="T1489">
        <f t="shared" si="223"/>
        <v>0.16074412247617681</v>
      </c>
      <c r="U1489">
        <f t="shared" si="224"/>
        <v>196.53066791586195</v>
      </c>
    </row>
    <row r="1490" spans="1:21">
      <c r="A1490">
        <f t="shared" si="221"/>
        <v>1489</v>
      </c>
      <c r="B1490">
        <f t="shared" si="218"/>
        <v>8.7318932447276261</v>
      </c>
      <c r="C1490">
        <f>Specification!$G$32</f>
        <v>219.92450400000001</v>
      </c>
      <c r="D1490">
        <f>0.5*Specification!$K$4*Track!B1490^2*Specification!$K$3*Specification!$K$2</f>
        <v>39.492106770519641</v>
      </c>
      <c r="E1490">
        <v>0</v>
      </c>
      <c r="F1490">
        <f>Specification!$C$23*9.81*SIN((E1490*PI()/180))</f>
        <v>0</v>
      </c>
      <c r="G1490" s="2">
        <f>IF(J1490=1,VLOOKUP(K1490,RPM!$E$2:$H$62,3,FALSE)-F1490-E1490-D1490,IF(J1490=2,VLOOKUP(K1490,RPM!$H$2:$K$62,3,FALSE)-F1490-E1490-D1490,IF(J1490=3,VLOOKUP(K1490,RPM!$K$2:$N$62,3,FALSE)-F1490-E1490-D1490)))</f>
        <v>849.76410158805106</v>
      </c>
      <c r="H1490" s="2">
        <f>IF(J1490=1,Specification!$I$14,IF(J1490=2,Specification!$I$15,IF(J1490=3,Specification!$I$16)))</f>
        <v>580.58318951778165</v>
      </c>
      <c r="I1490">
        <v>0</v>
      </c>
      <c r="J1490">
        <v>2</v>
      </c>
      <c r="K1490">
        <f>IF(J1490=1,VLOOKUP(B1490,RPM!$F$2:$H$62,3,TRUE),IF(J1490=2,VLOOKUP(B1490,RPM!$I$2:$K$62,3,TRUE),IF(J1490=3,VLOOKUP(B1490,RPM!$L$2:$N$62,3,TRUE))))</f>
        <v>3900</v>
      </c>
      <c r="L1490">
        <f t="shared" si="216"/>
        <v>140.01340157210771</v>
      </c>
      <c r="M1490">
        <f t="shared" si="217"/>
        <v>0</v>
      </c>
      <c r="N1490">
        <f>VLOOKUP(K1490,RPM!$A$2:$D$62,4,FALSE)</f>
        <v>18.822589743589745</v>
      </c>
      <c r="O1490">
        <f>VLOOKUP(K1490,RPM!$A$2:$D$62,3,FALSE)</f>
        <v>10.3</v>
      </c>
      <c r="P1490">
        <f t="shared" si="219"/>
        <v>14.036005171794873</v>
      </c>
      <c r="Q1490" cm="1">
        <f t="array" ref="Q1490">_xlfn.XLOOKUP(O1490,BSFC!$A$2:$A$24,_xlfn.XLOOKUP(K1490,BSFC!$B$2:$O$2,BSFC!$B$2:$O$24,,-1),,-1)</f>
        <v>360</v>
      </c>
      <c r="R1490">
        <f t="shared" si="220"/>
        <v>1.4036005171794874</v>
      </c>
      <c r="S1490">
        <f t="shared" si="222"/>
        <v>4.4651145132271333E-4</v>
      </c>
      <c r="T1490">
        <f t="shared" si="223"/>
        <v>0.16074412247617681</v>
      </c>
      <c r="U1490">
        <f t="shared" si="224"/>
        <v>196.69141203833814</v>
      </c>
    </row>
    <row r="1491" spans="1:21">
      <c r="A1491">
        <f t="shared" si="221"/>
        <v>1490</v>
      </c>
      <c r="B1491">
        <f t="shared" si="218"/>
        <v>8.7318932447276261</v>
      </c>
      <c r="C1491">
        <f>Specification!$G$32</f>
        <v>219.92450400000001</v>
      </c>
      <c r="D1491">
        <f>0.5*Specification!$K$4*Track!B1491^2*Specification!$K$3*Specification!$K$2</f>
        <v>39.492106770519641</v>
      </c>
      <c r="E1491">
        <v>0</v>
      </c>
      <c r="F1491">
        <f>Specification!$C$23*9.81*SIN((E1491*PI()/180))</f>
        <v>0</v>
      </c>
      <c r="G1491" s="2">
        <f>IF(J1491=1,VLOOKUP(K1491,RPM!$E$2:$H$62,3,FALSE)-F1491-E1491-D1491,IF(J1491=2,VLOOKUP(K1491,RPM!$H$2:$K$62,3,FALSE)-F1491-E1491-D1491,IF(J1491=3,VLOOKUP(K1491,RPM!$K$2:$N$62,3,FALSE)-F1491-E1491-D1491)))</f>
        <v>849.76410158805106</v>
      </c>
      <c r="H1491" s="2">
        <f>IF(J1491=1,Specification!$I$14,IF(J1491=2,Specification!$I$15,IF(J1491=3,Specification!$I$16)))</f>
        <v>580.58318951778165</v>
      </c>
      <c r="I1491">
        <v>0</v>
      </c>
      <c r="J1491">
        <v>2</v>
      </c>
      <c r="K1491">
        <f>IF(J1491=1,VLOOKUP(B1491,RPM!$F$2:$H$62,3,TRUE),IF(J1491=2,VLOOKUP(B1491,RPM!$I$2:$K$62,3,TRUE),IF(J1491=3,VLOOKUP(B1491,RPM!$L$2:$N$62,3,TRUE))))</f>
        <v>3900</v>
      </c>
      <c r="L1491">
        <f t="shared" si="216"/>
        <v>140.1279242731959</v>
      </c>
      <c r="M1491">
        <f t="shared" si="217"/>
        <v>0</v>
      </c>
      <c r="N1491">
        <f>VLOOKUP(K1491,RPM!$A$2:$D$62,4,FALSE)</f>
        <v>18.822589743589745</v>
      </c>
      <c r="O1491">
        <f>VLOOKUP(K1491,RPM!$A$2:$D$62,3,FALSE)</f>
        <v>10.3</v>
      </c>
      <c r="P1491">
        <f t="shared" si="219"/>
        <v>14.036005171794873</v>
      </c>
      <c r="Q1491" cm="1">
        <f t="array" ref="Q1491">_xlfn.XLOOKUP(O1491,BSFC!$A$2:$A$24,_xlfn.XLOOKUP(K1491,BSFC!$B$2:$O$2,BSFC!$B$2:$O$24,,-1),,-1)</f>
        <v>360</v>
      </c>
      <c r="R1491">
        <f t="shared" si="220"/>
        <v>1.4036005171794874</v>
      </c>
      <c r="S1491">
        <f t="shared" si="222"/>
        <v>4.4651145132271333E-4</v>
      </c>
      <c r="T1491">
        <f t="shared" si="223"/>
        <v>0.16074412247617681</v>
      </c>
      <c r="U1491">
        <f t="shared" si="224"/>
        <v>196.85215616081433</v>
      </c>
    </row>
    <row r="1492" spans="1:21">
      <c r="A1492">
        <f t="shared" si="221"/>
        <v>1491</v>
      </c>
      <c r="B1492">
        <f t="shared" si="218"/>
        <v>8.7318932447276261</v>
      </c>
      <c r="C1492">
        <f>Specification!$G$32</f>
        <v>219.92450400000001</v>
      </c>
      <c r="D1492">
        <f>0.5*Specification!$K$4*Track!B1492^2*Specification!$K$3*Specification!$K$2</f>
        <v>39.492106770519641</v>
      </c>
      <c r="E1492">
        <v>0</v>
      </c>
      <c r="F1492">
        <f>Specification!$C$23*9.81*SIN((E1492*PI()/180))</f>
        <v>0</v>
      </c>
      <c r="G1492" s="2">
        <f>IF(J1492=1,VLOOKUP(K1492,RPM!$E$2:$H$62,3,FALSE)-F1492-E1492-D1492,IF(J1492=2,VLOOKUP(K1492,RPM!$H$2:$K$62,3,FALSE)-F1492-E1492-D1492,IF(J1492=3,VLOOKUP(K1492,RPM!$K$2:$N$62,3,FALSE)-F1492-E1492-D1492)))</f>
        <v>849.76410158805106</v>
      </c>
      <c r="H1492" s="2">
        <f>IF(J1492=1,Specification!$I$14,IF(J1492=2,Specification!$I$15,IF(J1492=3,Specification!$I$16)))</f>
        <v>580.58318951778165</v>
      </c>
      <c r="I1492">
        <v>0</v>
      </c>
      <c r="J1492">
        <v>2</v>
      </c>
      <c r="K1492">
        <f>IF(J1492=1,VLOOKUP(B1492,RPM!$F$2:$H$62,3,TRUE),IF(J1492=2,VLOOKUP(B1492,RPM!$I$2:$K$62,3,TRUE),IF(J1492=3,VLOOKUP(B1492,RPM!$L$2:$N$62,3,TRUE))))</f>
        <v>3900</v>
      </c>
      <c r="L1492">
        <f t="shared" si="216"/>
        <v>140.24244697428409</v>
      </c>
      <c r="M1492">
        <f t="shared" si="217"/>
        <v>0</v>
      </c>
      <c r="N1492">
        <f>VLOOKUP(K1492,RPM!$A$2:$D$62,4,FALSE)</f>
        <v>18.822589743589745</v>
      </c>
      <c r="O1492">
        <f>VLOOKUP(K1492,RPM!$A$2:$D$62,3,FALSE)</f>
        <v>10.3</v>
      </c>
      <c r="P1492">
        <f t="shared" si="219"/>
        <v>14.036005171794873</v>
      </c>
      <c r="Q1492" cm="1">
        <f t="array" ref="Q1492">_xlfn.XLOOKUP(O1492,BSFC!$A$2:$A$24,_xlfn.XLOOKUP(K1492,BSFC!$B$2:$O$2,BSFC!$B$2:$O$24,,-1),,-1)</f>
        <v>360</v>
      </c>
      <c r="R1492">
        <f t="shared" si="220"/>
        <v>1.4036005171794874</v>
      </c>
      <c r="S1492">
        <f t="shared" si="222"/>
        <v>4.4651145132271333E-4</v>
      </c>
      <c r="T1492">
        <f t="shared" si="223"/>
        <v>0.16074412247617681</v>
      </c>
      <c r="U1492">
        <f t="shared" si="224"/>
        <v>197.01290028329052</v>
      </c>
    </row>
    <row r="1493" spans="1:21">
      <c r="A1493">
        <f t="shared" si="221"/>
        <v>1492</v>
      </c>
      <c r="B1493">
        <f t="shared" si="218"/>
        <v>8.7318932447276261</v>
      </c>
      <c r="C1493">
        <f>Specification!$G$32</f>
        <v>219.92450400000001</v>
      </c>
      <c r="D1493">
        <f>0.5*Specification!$K$4*Track!B1493^2*Specification!$K$3*Specification!$K$2</f>
        <v>39.492106770519641</v>
      </c>
      <c r="E1493">
        <v>0</v>
      </c>
      <c r="F1493">
        <f>Specification!$C$23*9.81*SIN((E1493*PI()/180))</f>
        <v>0</v>
      </c>
      <c r="G1493" s="2">
        <f>IF(J1493=1,VLOOKUP(K1493,RPM!$E$2:$H$62,3,FALSE)-F1493-E1493-D1493,IF(J1493=2,VLOOKUP(K1493,RPM!$H$2:$K$62,3,FALSE)-F1493-E1493-D1493,IF(J1493=3,VLOOKUP(K1493,RPM!$K$2:$N$62,3,FALSE)-F1493-E1493-D1493)))</f>
        <v>849.76410158805106</v>
      </c>
      <c r="H1493" s="2">
        <f>IF(J1493=1,Specification!$I$14,IF(J1493=2,Specification!$I$15,IF(J1493=3,Specification!$I$16)))</f>
        <v>580.58318951778165</v>
      </c>
      <c r="I1493">
        <v>0</v>
      </c>
      <c r="J1493">
        <v>2</v>
      </c>
      <c r="K1493">
        <f>IF(J1493=1,VLOOKUP(B1493,RPM!$F$2:$H$62,3,TRUE),IF(J1493=2,VLOOKUP(B1493,RPM!$I$2:$K$62,3,TRUE),IF(J1493=3,VLOOKUP(B1493,RPM!$L$2:$N$62,3,TRUE))))</f>
        <v>3900</v>
      </c>
      <c r="L1493">
        <f t="shared" si="216"/>
        <v>140.35696967537228</v>
      </c>
      <c r="M1493">
        <f t="shared" si="217"/>
        <v>0</v>
      </c>
      <c r="N1493">
        <f>VLOOKUP(K1493,RPM!$A$2:$D$62,4,FALSE)</f>
        <v>18.822589743589745</v>
      </c>
      <c r="O1493">
        <f>VLOOKUP(K1493,RPM!$A$2:$D$62,3,FALSE)</f>
        <v>10.3</v>
      </c>
      <c r="P1493">
        <f t="shared" si="219"/>
        <v>14.036005171794873</v>
      </c>
      <c r="Q1493" cm="1">
        <f t="array" ref="Q1493">_xlfn.XLOOKUP(O1493,BSFC!$A$2:$A$24,_xlfn.XLOOKUP(K1493,BSFC!$B$2:$O$2,BSFC!$B$2:$O$24,,-1),,-1)</f>
        <v>360</v>
      </c>
      <c r="R1493">
        <f t="shared" si="220"/>
        <v>1.4036005171794874</v>
      </c>
      <c r="S1493">
        <f t="shared" si="222"/>
        <v>4.4651145132271333E-4</v>
      </c>
      <c r="T1493">
        <f t="shared" si="223"/>
        <v>0.16074412247617681</v>
      </c>
      <c r="U1493">
        <f t="shared" si="224"/>
        <v>197.17364440576671</v>
      </c>
    </row>
    <row r="1494" spans="1:21">
      <c r="A1494">
        <f t="shared" si="221"/>
        <v>1493</v>
      </c>
      <c r="B1494">
        <f t="shared" si="218"/>
        <v>8.7318932447276261</v>
      </c>
      <c r="C1494">
        <f>Specification!$G$32</f>
        <v>219.92450400000001</v>
      </c>
      <c r="D1494">
        <f>0.5*Specification!$K$4*Track!B1494^2*Specification!$K$3*Specification!$K$2</f>
        <v>39.492106770519641</v>
      </c>
      <c r="E1494">
        <v>0</v>
      </c>
      <c r="F1494">
        <f>Specification!$C$23*9.81*SIN((E1494*PI()/180))</f>
        <v>0</v>
      </c>
      <c r="G1494" s="2">
        <f>IF(J1494=1,VLOOKUP(K1494,RPM!$E$2:$H$62,3,FALSE)-F1494-E1494-D1494,IF(J1494=2,VLOOKUP(K1494,RPM!$H$2:$K$62,3,FALSE)-F1494-E1494-D1494,IF(J1494=3,VLOOKUP(K1494,RPM!$K$2:$N$62,3,FALSE)-F1494-E1494-D1494)))</f>
        <v>849.76410158805106</v>
      </c>
      <c r="H1494" s="2">
        <f>IF(J1494=1,Specification!$I$14,IF(J1494=2,Specification!$I$15,IF(J1494=3,Specification!$I$16)))</f>
        <v>580.58318951778165</v>
      </c>
      <c r="I1494">
        <v>0</v>
      </c>
      <c r="J1494">
        <v>2</v>
      </c>
      <c r="K1494">
        <f>IF(J1494=1,VLOOKUP(B1494,RPM!$F$2:$H$62,3,TRUE),IF(J1494=2,VLOOKUP(B1494,RPM!$I$2:$K$62,3,TRUE),IF(J1494=3,VLOOKUP(B1494,RPM!$L$2:$N$62,3,TRUE))))</f>
        <v>3900</v>
      </c>
      <c r="L1494">
        <f t="shared" si="216"/>
        <v>140.47149237646047</v>
      </c>
      <c r="M1494">
        <f t="shared" si="217"/>
        <v>0</v>
      </c>
      <c r="N1494">
        <f>VLOOKUP(K1494,RPM!$A$2:$D$62,4,FALSE)</f>
        <v>18.822589743589745</v>
      </c>
      <c r="O1494">
        <f>VLOOKUP(K1494,RPM!$A$2:$D$62,3,FALSE)</f>
        <v>10.3</v>
      </c>
      <c r="P1494">
        <f t="shared" si="219"/>
        <v>14.036005171794873</v>
      </c>
      <c r="Q1494" cm="1">
        <f t="array" ref="Q1494">_xlfn.XLOOKUP(O1494,BSFC!$A$2:$A$24,_xlfn.XLOOKUP(K1494,BSFC!$B$2:$O$2,BSFC!$B$2:$O$24,,-1),,-1)</f>
        <v>360</v>
      </c>
      <c r="R1494">
        <f t="shared" si="220"/>
        <v>1.4036005171794874</v>
      </c>
      <c r="S1494">
        <f t="shared" si="222"/>
        <v>4.4651145132271333E-4</v>
      </c>
      <c r="T1494">
        <f t="shared" si="223"/>
        <v>0.16074412247617681</v>
      </c>
      <c r="U1494">
        <f t="shared" si="224"/>
        <v>197.3343885282429</v>
      </c>
    </row>
    <row r="1495" spans="1:21">
      <c r="A1495">
        <f t="shared" si="221"/>
        <v>1494</v>
      </c>
      <c r="B1495">
        <f t="shared" si="218"/>
        <v>8.7318932447276261</v>
      </c>
      <c r="C1495">
        <f>Specification!$G$32</f>
        <v>219.92450400000001</v>
      </c>
      <c r="D1495">
        <f>0.5*Specification!$K$4*Track!B1495^2*Specification!$K$3*Specification!$K$2</f>
        <v>39.492106770519641</v>
      </c>
      <c r="E1495">
        <v>0</v>
      </c>
      <c r="F1495">
        <f>Specification!$C$23*9.81*SIN((E1495*PI()/180))</f>
        <v>0</v>
      </c>
      <c r="G1495" s="2">
        <f>IF(J1495=1,VLOOKUP(K1495,RPM!$E$2:$H$62,3,FALSE)-F1495-E1495-D1495,IF(J1495=2,VLOOKUP(K1495,RPM!$H$2:$K$62,3,FALSE)-F1495-E1495-D1495,IF(J1495=3,VLOOKUP(K1495,RPM!$K$2:$N$62,3,FALSE)-F1495-E1495-D1495)))</f>
        <v>849.76410158805106</v>
      </c>
      <c r="H1495" s="2">
        <f>IF(J1495=1,Specification!$I$14,IF(J1495=2,Specification!$I$15,IF(J1495=3,Specification!$I$16)))</f>
        <v>580.58318951778165</v>
      </c>
      <c r="I1495">
        <v>0</v>
      </c>
      <c r="J1495">
        <v>2</v>
      </c>
      <c r="K1495">
        <f>IF(J1495=1,VLOOKUP(B1495,RPM!$F$2:$H$62,3,TRUE),IF(J1495=2,VLOOKUP(B1495,RPM!$I$2:$K$62,3,TRUE),IF(J1495=3,VLOOKUP(B1495,RPM!$L$2:$N$62,3,TRUE))))</f>
        <v>3900</v>
      </c>
      <c r="L1495">
        <f t="shared" si="216"/>
        <v>140.58601507754867</v>
      </c>
      <c r="M1495">
        <f t="shared" si="217"/>
        <v>0</v>
      </c>
      <c r="N1495">
        <f>VLOOKUP(K1495,RPM!$A$2:$D$62,4,FALSE)</f>
        <v>18.822589743589745</v>
      </c>
      <c r="O1495">
        <f>VLOOKUP(K1495,RPM!$A$2:$D$62,3,FALSE)</f>
        <v>10.3</v>
      </c>
      <c r="P1495">
        <f t="shared" si="219"/>
        <v>14.036005171794873</v>
      </c>
      <c r="Q1495" cm="1">
        <f t="array" ref="Q1495">_xlfn.XLOOKUP(O1495,BSFC!$A$2:$A$24,_xlfn.XLOOKUP(K1495,BSFC!$B$2:$O$2,BSFC!$B$2:$O$24,,-1),,-1)</f>
        <v>360</v>
      </c>
      <c r="R1495">
        <f t="shared" si="220"/>
        <v>1.4036005171794874</v>
      </c>
      <c r="S1495">
        <f t="shared" si="222"/>
        <v>4.4651145132271333E-4</v>
      </c>
      <c r="T1495">
        <f t="shared" si="223"/>
        <v>0.16074412247617681</v>
      </c>
      <c r="U1495">
        <f t="shared" si="224"/>
        <v>197.49513265071909</v>
      </c>
    </row>
    <row r="1496" spans="1:21">
      <c r="A1496">
        <f t="shared" si="221"/>
        <v>1495</v>
      </c>
      <c r="B1496">
        <f t="shared" si="218"/>
        <v>8.7318932447276261</v>
      </c>
      <c r="C1496">
        <f>Specification!$G$32</f>
        <v>219.92450400000001</v>
      </c>
      <c r="D1496">
        <f>0.5*Specification!$K$4*Track!B1496^2*Specification!$K$3*Specification!$K$2</f>
        <v>39.492106770519641</v>
      </c>
      <c r="E1496">
        <v>0</v>
      </c>
      <c r="F1496">
        <f>Specification!$C$23*9.81*SIN((E1496*PI()/180))</f>
        <v>0</v>
      </c>
      <c r="G1496" s="2">
        <f>IF(J1496=1,VLOOKUP(K1496,RPM!$E$2:$H$62,3,FALSE)-F1496-E1496-D1496,IF(J1496=2,VLOOKUP(K1496,RPM!$H$2:$K$62,3,FALSE)-F1496-E1496-D1496,IF(J1496=3,VLOOKUP(K1496,RPM!$K$2:$N$62,3,FALSE)-F1496-E1496-D1496)))</f>
        <v>849.76410158805106</v>
      </c>
      <c r="H1496" s="2">
        <f>IF(J1496=1,Specification!$I$14,IF(J1496=2,Specification!$I$15,IF(J1496=3,Specification!$I$16)))</f>
        <v>580.58318951778165</v>
      </c>
      <c r="I1496">
        <v>0</v>
      </c>
      <c r="J1496">
        <v>2</v>
      </c>
      <c r="K1496">
        <f>IF(J1496=1,VLOOKUP(B1496,RPM!$F$2:$H$62,3,TRUE),IF(J1496=2,VLOOKUP(B1496,RPM!$I$2:$K$62,3,TRUE),IF(J1496=3,VLOOKUP(B1496,RPM!$L$2:$N$62,3,TRUE))))</f>
        <v>3900</v>
      </c>
      <c r="L1496">
        <f t="shared" si="216"/>
        <v>140.70053777863686</v>
      </c>
      <c r="M1496">
        <f t="shared" si="217"/>
        <v>0</v>
      </c>
      <c r="N1496">
        <f>VLOOKUP(K1496,RPM!$A$2:$D$62,4,FALSE)</f>
        <v>18.822589743589745</v>
      </c>
      <c r="O1496">
        <f>VLOOKUP(K1496,RPM!$A$2:$D$62,3,FALSE)</f>
        <v>10.3</v>
      </c>
      <c r="P1496">
        <f t="shared" si="219"/>
        <v>14.036005171794873</v>
      </c>
      <c r="Q1496" cm="1">
        <f t="array" ref="Q1496">_xlfn.XLOOKUP(O1496,BSFC!$A$2:$A$24,_xlfn.XLOOKUP(K1496,BSFC!$B$2:$O$2,BSFC!$B$2:$O$24,,-1),,-1)</f>
        <v>360</v>
      </c>
      <c r="R1496">
        <f t="shared" si="220"/>
        <v>1.4036005171794874</v>
      </c>
      <c r="S1496">
        <f t="shared" si="222"/>
        <v>4.4651145132271333E-4</v>
      </c>
      <c r="T1496">
        <f t="shared" si="223"/>
        <v>0.16074412247617681</v>
      </c>
      <c r="U1496">
        <f t="shared" si="224"/>
        <v>197.65587677319527</v>
      </c>
    </row>
    <row r="1497" spans="1:21">
      <c r="A1497">
        <f t="shared" si="221"/>
        <v>1496</v>
      </c>
      <c r="B1497">
        <f t="shared" si="218"/>
        <v>8.7318932447276261</v>
      </c>
      <c r="C1497">
        <f>Specification!$G$32</f>
        <v>219.92450400000001</v>
      </c>
      <c r="D1497">
        <f>0.5*Specification!$K$4*Track!B1497^2*Specification!$K$3*Specification!$K$2</f>
        <v>39.492106770519641</v>
      </c>
      <c r="E1497">
        <v>0</v>
      </c>
      <c r="F1497">
        <f>Specification!$C$23*9.81*SIN((E1497*PI()/180))</f>
        <v>0</v>
      </c>
      <c r="G1497" s="2">
        <f>IF(J1497=1,VLOOKUP(K1497,RPM!$E$2:$H$62,3,FALSE)-F1497-E1497-D1497,IF(J1497=2,VLOOKUP(K1497,RPM!$H$2:$K$62,3,FALSE)-F1497-E1497-D1497,IF(J1497=3,VLOOKUP(K1497,RPM!$K$2:$N$62,3,FALSE)-F1497-E1497-D1497)))</f>
        <v>849.76410158805106</v>
      </c>
      <c r="H1497" s="2">
        <f>IF(J1497=1,Specification!$I$14,IF(J1497=2,Specification!$I$15,IF(J1497=3,Specification!$I$16)))</f>
        <v>580.58318951778165</v>
      </c>
      <c r="I1497">
        <v>0</v>
      </c>
      <c r="J1497">
        <v>2</v>
      </c>
      <c r="K1497">
        <f>IF(J1497=1,VLOOKUP(B1497,RPM!$F$2:$H$62,3,TRUE),IF(J1497=2,VLOOKUP(B1497,RPM!$I$2:$K$62,3,TRUE),IF(J1497=3,VLOOKUP(B1497,RPM!$L$2:$N$62,3,TRUE))))</f>
        <v>3900</v>
      </c>
      <c r="L1497">
        <f t="shared" si="216"/>
        <v>140.81506047972505</v>
      </c>
      <c r="M1497">
        <f t="shared" si="217"/>
        <v>0</v>
      </c>
      <c r="N1497">
        <f>VLOOKUP(K1497,RPM!$A$2:$D$62,4,FALSE)</f>
        <v>18.822589743589745</v>
      </c>
      <c r="O1497">
        <f>VLOOKUP(K1497,RPM!$A$2:$D$62,3,FALSE)</f>
        <v>10.3</v>
      </c>
      <c r="P1497">
        <f t="shared" si="219"/>
        <v>14.036005171794873</v>
      </c>
      <c r="Q1497" cm="1">
        <f t="array" ref="Q1497">_xlfn.XLOOKUP(O1497,BSFC!$A$2:$A$24,_xlfn.XLOOKUP(K1497,BSFC!$B$2:$O$2,BSFC!$B$2:$O$24,,-1),,-1)</f>
        <v>360</v>
      </c>
      <c r="R1497">
        <f t="shared" si="220"/>
        <v>1.4036005171794874</v>
      </c>
      <c r="S1497">
        <f t="shared" si="222"/>
        <v>4.4651145132271333E-4</v>
      </c>
      <c r="T1497">
        <f t="shared" si="223"/>
        <v>0.16074412247617681</v>
      </c>
      <c r="U1497">
        <f t="shared" si="224"/>
        <v>197.81662089567146</v>
      </c>
    </row>
    <row r="1498" spans="1:21">
      <c r="A1498">
        <f t="shared" si="221"/>
        <v>1497</v>
      </c>
      <c r="B1498">
        <f t="shared" si="218"/>
        <v>8.7318932447276261</v>
      </c>
      <c r="C1498">
        <f>Specification!$G$32</f>
        <v>219.92450400000001</v>
      </c>
      <c r="D1498">
        <f>0.5*Specification!$K$4*Track!B1498^2*Specification!$K$3*Specification!$K$2</f>
        <v>39.492106770519641</v>
      </c>
      <c r="E1498">
        <v>0</v>
      </c>
      <c r="F1498">
        <f>Specification!$C$23*9.81*SIN((E1498*PI()/180))</f>
        <v>0</v>
      </c>
      <c r="G1498" s="2">
        <f>IF(J1498=1,VLOOKUP(K1498,RPM!$E$2:$H$62,3,FALSE)-F1498-E1498-D1498,IF(J1498=2,VLOOKUP(K1498,RPM!$H$2:$K$62,3,FALSE)-F1498-E1498-D1498,IF(J1498=3,VLOOKUP(K1498,RPM!$K$2:$N$62,3,FALSE)-F1498-E1498-D1498)))</f>
        <v>849.76410158805106</v>
      </c>
      <c r="H1498" s="2">
        <f>IF(J1498=1,Specification!$I$14,IF(J1498=2,Specification!$I$15,IF(J1498=3,Specification!$I$16)))</f>
        <v>580.58318951778165</v>
      </c>
      <c r="I1498">
        <v>0</v>
      </c>
      <c r="J1498">
        <v>2</v>
      </c>
      <c r="K1498">
        <f>IF(J1498=1,VLOOKUP(B1498,RPM!$F$2:$H$62,3,TRUE),IF(J1498=2,VLOOKUP(B1498,RPM!$I$2:$K$62,3,TRUE),IF(J1498=3,VLOOKUP(B1498,RPM!$L$2:$N$62,3,TRUE))))</f>
        <v>3900</v>
      </c>
      <c r="L1498">
        <f t="shared" si="216"/>
        <v>140.92958318081324</v>
      </c>
      <c r="M1498">
        <f t="shared" si="217"/>
        <v>0</v>
      </c>
      <c r="N1498">
        <f>VLOOKUP(K1498,RPM!$A$2:$D$62,4,FALSE)</f>
        <v>18.822589743589745</v>
      </c>
      <c r="O1498">
        <f>VLOOKUP(K1498,RPM!$A$2:$D$62,3,FALSE)</f>
        <v>10.3</v>
      </c>
      <c r="P1498">
        <f t="shared" si="219"/>
        <v>14.036005171794873</v>
      </c>
      <c r="Q1498" cm="1">
        <f t="array" ref="Q1498">_xlfn.XLOOKUP(O1498,BSFC!$A$2:$A$24,_xlfn.XLOOKUP(K1498,BSFC!$B$2:$O$2,BSFC!$B$2:$O$24,,-1),,-1)</f>
        <v>360</v>
      </c>
      <c r="R1498">
        <f t="shared" si="220"/>
        <v>1.4036005171794874</v>
      </c>
      <c r="S1498">
        <f t="shared" si="222"/>
        <v>4.4651145132271333E-4</v>
      </c>
      <c r="T1498">
        <f t="shared" si="223"/>
        <v>0.16074412247617681</v>
      </c>
      <c r="U1498">
        <f t="shared" si="224"/>
        <v>197.97736501814765</v>
      </c>
    </row>
    <row r="1499" spans="1:21">
      <c r="A1499">
        <f t="shared" si="221"/>
        <v>1498</v>
      </c>
      <c r="B1499">
        <f t="shared" si="218"/>
        <v>8.7318932447276261</v>
      </c>
      <c r="C1499">
        <f>Specification!$G$32</f>
        <v>219.92450400000001</v>
      </c>
      <c r="D1499">
        <f>0.5*Specification!$K$4*Track!B1499^2*Specification!$K$3*Specification!$K$2</f>
        <v>39.492106770519641</v>
      </c>
      <c r="E1499">
        <v>0</v>
      </c>
      <c r="F1499">
        <f>Specification!$C$23*9.81*SIN((E1499*PI()/180))</f>
        <v>0</v>
      </c>
      <c r="G1499" s="2">
        <f>IF(J1499=1,VLOOKUP(K1499,RPM!$E$2:$H$62,3,FALSE)-F1499-E1499-D1499,IF(J1499=2,VLOOKUP(K1499,RPM!$H$2:$K$62,3,FALSE)-F1499-E1499-D1499,IF(J1499=3,VLOOKUP(K1499,RPM!$K$2:$N$62,3,FALSE)-F1499-E1499-D1499)))</f>
        <v>849.76410158805106</v>
      </c>
      <c r="H1499" s="2">
        <f>IF(J1499=1,Specification!$I$14,IF(J1499=2,Specification!$I$15,IF(J1499=3,Specification!$I$16)))</f>
        <v>580.58318951778165</v>
      </c>
      <c r="I1499">
        <v>0</v>
      </c>
      <c r="J1499">
        <v>2</v>
      </c>
      <c r="K1499">
        <f>IF(J1499=1,VLOOKUP(B1499,RPM!$F$2:$H$62,3,TRUE),IF(J1499=2,VLOOKUP(B1499,RPM!$I$2:$K$62,3,TRUE),IF(J1499=3,VLOOKUP(B1499,RPM!$L$2:$N$62,3,TRUE))))</f>
        <v>3900</v>
      </c>
      <c r="L1499">
        <f t="shared" si="216"/>
        <v>141.04410588190143</v>
      </c>
      <c r="M1499">
        <f t="shared" si="217"/>
        <v>0</v>
      </c>
      <c r="N1499">
        <f>VLOOKUP(K1499,RPM!$A$2:$D$62,4,FALSE)</f>
        <v>18.822589743589745</v>
      </c>
      <c r="O1499">
        <f>VLOOKUP(K1499,RPM!$A$2:$D$62,3,FALSE)</f>
        <v>10.3</v>
      </c>
      <c r="P1499">
        <f t="shared" si="219"/>
        <v>14.036005171794873</v>
      </c>
      <c r="Q1499" cm="1">
        <f t="array" ref="Q1499">_xlfn.XLOOKUP(O1499,BSFC!$A$2:$A$24,_xlfn.XLOOKUP(K1499,BSFC!$B$2:$O$2,BSFC!$B$2:$O$24,,-1),,-1)</f>
        <v>360</v>
      </c>
      <c r="R1499">
        <f t="shared" si="220"/>
        <v>1.4036005171794874</v>
      </c>
      <c r="S1499">
        <f t="shared" si="222"/>
        <v>4.4651145132271333E-4</v>
      </c>
      <c r="T1499">
        <f t="shared" si="223"/>
        <v>0.16074412247617681</v>
      </c>
      <c r="U1499">
        <f t="shared" si="224"/>
        <v>198.13810914062384</v>
      </c>
    </row>
    <row r="1500" spans="1:21">
      <c r="A1500">
        <f t="shared" si="221"/>
        <v>1499</v>
      </c>
      <c r="B1500">
        <f t="shared" si="218"/>
        <v>8.7318932447276261</v>
      </c>
      <c r="C1500">
        <f>Specification!$G$32</f>
        <v>219.92450400000001</v>
      </c>
      <c r="D1500">
        <f>0.5*Specification!$K$4*Track!B1500^2*Specification!$K$3*Specification!$K$2</f>
        <v>39.492106770519641</v>
      </c>
      <c r="E1500">
        <v>0</v>
      </c>
      <c r="F1500">
        <f>Specification!$C$23*9.81*SIN((E1500*PI()/180))</f>
        <v>0</v>
      </c>
      <c r="G1500" s="2">
        <f>IF(J1500=1,VLOOKUP(K1500,RPM!$E$2:$H$62,3,FALSE)-F1500-E1500-D1500,IF(J1500=2,VLOOKUP(K1500,RPM!$H$2:$K$62,3,FALSE)-F1500-E1500-D1500,IF(J1500=3,VLOOKUP(K1500,RPM!$K$2:$N$62,3,FALSE)-F1500-E1500-D1500)))</f>
        <v>849.76410158805106</v>
      </c>
      <c r="H1500" s="2">
        <f>IF(J1500=1,Specification!$I$14,IF(J1500=2,Specification!$I$15,IF(J1500=3,Specification!$I$16)))</f>
        <v>580.58318951778165</v>
      </c>
      <c r="I1500">
        <v>0</v>
      </c>
      <c r="J1500">
        <v>2</v>
      </c>
      <c r="K1500">
        <f>IF(J1500=1,VLOOKUP(B1500,RPM!$F$2:$H$62,3,TRUE),IF(J1500=2,VLOOKUP(B1500,RPM!$I$2:$K$62,3,TRUE),IF(J1500=3,VLOOKUP(B1500,RPM!$L$2:$N$62,3,TRUE))))</f>
        <v>3900</v>
      </c>
      <c r="L1500">
        <f t="shared" si="216"/>
        <v>141.15862858298962</v>
      </c>
      <c r="M1500">
        <f t="shared" si="217"/>
        <v>0</v>
      </c>
      <c r="N1500">
        <f>VLOOKUP(K1500,RPM!$A$2:$D$62,4,FALSE)</f>
        <v>18.822589743589745</v>
      </c>
      <c r="O1500">
        <f>VLOOKUP(K1500,RPM!$A$2:$D$62,3,FALSE)</f>
        <v>10.3</v>
      </c>
      <c r="P1500">
        <f t="shared" si="219"/>
        <v>14.036005171794873</v>
      </c>
      <c r="Q1500" cm="1">
        <f t="array" ref="Q1500">_xlfn.XLOOKUP(O1500,BSFC!$A$2:$A$24,_xlfn.XLOOKUP(K1500,BSFC!$B$2:$O$2,BSFC!$B$2:$O$24,,-1),,-1)</f>
        <v>360</v>
      </c>
      <c r="R1500">
        <f t="shared" si="220"/>
        <v>1.4036005171794874</v>
      </c>
      <c r="S1500">
        <f t="shared" si="222"/>
        <v>4.4651145132271333E-4</v>
      </c>
      <c r="T1500">
        <f t="shared" si="223"/>
        <v>0.16074412247617681</v>
      </c>
      <c r="U1500">
        <f t="shared" si="224"/>
        <v>198.29885326310003</v>
      </c>
    </row>
    <row r="1501" spans="1:21">
      <c r="A1501">
        <f t="shared" si="221"/>
        <v>1500</v>
      </c>
      <c r="B1501">
        <f t="shared" si="218"/>
        <v>8.7318932447276261</v>
      </c>
      <c r="C1501">
        <f>Specification!$G$32</f>
        <v>219.92450400000001</v>
      </c>
      <c r="D1501">
        <f>0.5*Specification!$K$4*Track!B1501^2*Specification!$K$3*Specification!$K$2</f>
        <v>39.492106770519641</v>
      </c>
      <c r="E1501">
        <v>0</v>
      </c>
      <c r="F1501">
        <f>Specification!$C$23*9.81*SIN((E1501*PI()/180))</f>
        <v>0</v>
      </c>
      <c r="G1501" s="2">
        <f>IF(J1501=1,VLOOKUP(K1501,RPM!$E$2:$H$62,3,FALSE)-F1501-E1501-D1501,IF(J1501=2,VLOOKUP(K1501,RPM!$H$2:$K$62,3,FALSE)-F1501-E1501-D1501,IF(J1501=3,VLOOKUP(K1501,RPM!$K$2:$N$62,3,FALSE)-F1501-E1501-D1501)))</f>
        <v>849.76410158805106</v>
      </c>
      <c r="H1501" s="2">
        <f>IF(J1501=1,Specification!$I$14,IF(J1501=2,Specification!$I$15,IF(J1501=3,Specification!$I$16)))</f>
        <v>580.58318951778165</v>
      </c>
      <c r="I1501">
        <v>0</v>
      </c>
      <c r="J1501">
        <v>2</v>
      </c>
      <c r="K1501">
        <f>IF(J1501=1,VLOOKUP(B1501,RPM!$F$2:$H$62,3,TRUE),IF(J1501=2,VLOOKUP(B1501,RPM!$I$2:$K$62,3,TRUE),IF(J1501=3,VLOOKUP(B1501,RPM!$L$2:$N$62,3,TRUE))))</f>
        <v>3900</v>
      </c>
      <c r="L1501">
        <f t="shared" si="216"/>
        <v>141.27315128407781</v>
      </c>
      <c r="M1501">
        <f t="shared" si="217"/>
        <v>0</v>
      </c>
      <c r="N1501">
        <f>VLOOKUP(K1501,RPM!$A$2:$D$62,4,FALSE)</f>
        <v>18.822589743589745</v>
      </c>
      <c r="O1501">
        <f>VLOOKUP(K1501,RPM!$A$2:$D$62,3,FALSE)</f>
        <v>10.3</v>
      </c>
      <c r="P1501">
        <f t="shared" si="219"/>
        <v>14.036005171794873</v>
      </c>
      <c r="Q1501" cm="1">
        <f t="array" ref="Q1501">_xlfn.XLOOKUP(O1501,BSFC!$A$2:$A$24,_xlfn.XLOOKUP(K1501,BSFC!$B$2:$O$2,BSFC!$B$2:$O$24,,-1),,-1)</f>
        <v>360</v>
      </c>
      <c r="R1501">
        <f t="shared" si="220"/>
        <v>1.4036005171794874</v>
      </c>
      <c r="S1501">
        <f t="shared" si="222"/>
        <v>4.4651145132271333E-4</v>
      </c>
      <c r="T1501">
        <f t="shared" si="223"/>
        <v>0.16074412247617681</v>
      </c>
      <c r="U1501">
        <f t="shared" si="224"/>
        <v>198.45959738557622</v>
      </c>
    </row>
    <row r="1502" spans="1:21">
      <c r="A1502">
        <f t="shared" si="221"/>
        <v>1501</v>
      </c>
      <c r="B1502">
        <f t="shared" si="218"/>
        <v>8.7318932447276261</v>
      </c>
      <c r="C1502">
        <f>Specification!$G$32</f>
        <v>219.92450400000001</v>
      </c>
      <c r="D1502">
        <f>0.5*Specification!$K$4*Track!B1502^2*Specification!$K$3*Specification!$K$2</f>
        <v>39.492106770519641</v>
      </c>
      <c r="E1502">
        <v>0</v>
      </c>
      <c r="F1502">
        <f>Specification!$C$23*9.81*SIN((E1502*PI()/180))</f>
        <v>0</v>
      </c>
      <c r="G1502" s="2">
        <f>IF(J1502=1,VLOOKUP(K1502,RPM!$E$2:$H$62,3,FALSE)-F1502-E1502-D1502,IF(J1502=2,VLOOKUP(K1502,RPM!$H$2:$K$62,3,FALSE)-F1502-E1502-D1502,IF(J1502=3,VLOOKUP(K1502,RPM!$K$2:$N$62,3,FALSE)-F1502-E1502-D1502)))</f>
        <v>849.76410158805106</v>
      </c>
      <c r="H1502" s="2">
        <f>IF(J1502=1,Specification!$I$14,IF(J1502=2,Specification!$I$15,IF(J1502=3,Specification!$I$16)))</f>
        <v>580.58318951778165</v>
      </c>
      <c r="I1502">
        <v>0</v>
      </c>
      <c r="J1502">
        <v>2</v>
      </c>
      <c r="K1502">
        <f>IF(J1502=1,VLOOKUP(B1502,RPM!$F$2:$H$62,3,TRUE),IF(J1502=2,VLOOKUP(B1502,RPM!$I$2:$K$62,3,TRUE),IF(J1502=3,VLOOKUP(B1502,RPM!$L$2:$N$62,3,TRUE))))</f>
        <v>3900</v>
      </c>
      <c r="L1502">
        <f t="shared" si="216"/>
        <v>141.387673985166</v>
      </c>
      <c r="M1502">
        <f t="shared" si="217"/>
        <v>0</v>
      </c>
      <c r="N1502">
        <f>VLOOKUP(K1502,RPM!$A$2:$D$62,4,FALSE)</f>
        <v>18.822589743589745</v>
      </c>
      <c r="O1502">
        <f>VLOOKUP(K1502,RPM!$A$2:$D$62,3,FALSE)</f>
        <v>10.3</v>
      </c>
      <c r="P1502">
        <f t="shared" si="219"/>
        <v>14.036005171794873</v>
      </c>
      <c r="Q1502" cm="1">
        <f t="array" ref="Q1502">_xlfn.XLOOKUP(O1502,BSFC!$A$2:$A$24,_xlfn.XLOOKUP(K1502,BSFC!$B$2:$O$2,BSFC!$B$2:$O$24,,-1),,-1)</f>
        <v>360</v>
      </c>
      <c r="R1502">
        <f t="shared" si="220"/>
        <v>1.4036005171794874</v>
      </c>
      <c r="S1502">
        <f t="shared" si="222"/>
        <v>4.4651145132271333E-4</v>
      </c>
      <c r="T1502">
        <f t="shared" si="223"/>
        <v>0.16074412247617681</v>
      </c>
      <c r="U1502">
        <f t="shared" si="224"/>
        <v>198.62034150805241</v>
      </c>
    </row>
    <row r="1503" spans="1:21">
      <c r="A1503">
        <f t="shared" si="221"/>
        <v>1502</v>
      </c>
      <c r="B1503">
        <f t="shared" si="218"/>
        <v>8.7318932447276261</v>
      </c>
      <c r="C1503">
        <f>Specification!$G$32</f>
        <v>219.92450400000001</v>
      </c>
      <c r="D1503">
        <f>0.5*Specification!$K$4*Track!B1503^2*Specification!$K$3*Specification!$K$2</f>
        <v>39.492106770519641</v>
      </c>
      <c r="E1503">
        <v>0</v>
      </c>
      <c r="F1503">
        <f>Specification!$C$23*9.81*SIN((E1503*PI()/180))</f>
        <v>0</v>
      </c>
      <c r="G1503" s="2">
        <f>IF(J1503=1,VLOOKUP(K1503,RPM!$E$2:$H$62,3,FALSE)-F1503-E1503-D1503,IF(J1503=2,VLOOKUP(K1503,RPM!$H$2:$K$62,3,FALSE)-F1503-E1503-D1503,IF(J1503=3,VLOOKUP(K1503,RPM!$K$2:$N$62,3,FALSE)-F1503-E1503-D1503)))</f>
        <v>849.76410158805106</v>
      </c>
      <c r="H1503" s="2">
        <f>IF(J1503=1,Specification!$I$14,IF(J1503=2,Specification!$I$15,IF(J1503=3,Specification!$I$16)))</f>
        <v>580.58318951778165</v>
      </c>
      <c r="I1503">
        <v>0</v>
      </c>
      <c r="J1503">
        <v>2</v>
      </c>
      <c r="K1503">
        <f>IF(J1503=1,VLOOKUP(B1503,RPM!$F$2:$H$62,3,TRUE),IF(J1503=2,VLOOKUP(B1503,RPM!$I$2:$K$62,3,TRUE),IF(J1503=3,VLOOKUP(B1503,RPM!$L$2:$N$62,3,TRUE))))</f>
        <v>3900</v>
      </c>
      <c r="L1503">
        <f t="shared" si="216"/>
        <v>141.50219668625419</v>
      </c>
      <c r="M1503">
        <f t="shared" si="217"/>
        <v>0</v>
      </c>
      <c r="N1503">
        <f>VLOOKUP(K1503,RPM!$A$2:$D$62,4,FALSE)</f>
        <v>18.822589743589745</v>
      </c>
      <c r="O1503">
        <f>VLOOKUP(K1503,RPM!$A$2:$D$62,3,FALSE)</f>
        <v>10.3</v>
      </c>
      <c r="P1503">
        <f t="shared" si="219"/>
        <v>14.036005171794873</v>
      </c>
      <c r="Q1503" cm="1">
        <f t="array" ref="Q1503">_xlfn.XLOOKUP(O1503,BSFC!$A$2:$A$24,_xlfn.XLOOKUP(K1503,BSFC!$B$2:$O$2,BSFC!$B$2:$O$24,,-1),,-1)</f>
        <v>360</v>
      </c>
      <c r="R1503">
        <f t="shared" si="220"/>
        <v>1.4036005171794874</v>
      </c>
      <c r="S1503">
        <f t="shared" si="222"/>
        <v>4.4651145132271333E-4</v>
      </c>
      <c r="T1503">
        <f t="shared" si="223"/>
        <v>0.16074412247617681</v>
      </c>
      <c r="U1503">
        <f t="shared" si="224"/>
        <v>198.78108563052859</v>
      </c>
    </row>
    <row r="1504" spans="1:21">
      <c r="A1504">
        <f t="shared" si="221"/>
        <v>1503</v>
      </c>
      <c r="B1504">
        <f t="shared" si="218"/>
        <v>8.7318932447276261</v>
      </c>
      <c r="C1504">
        <f>Specification!$G$32</f>
        <v>219.92450400000001</v>
      </c>
      <c r="D1504">
        <f>0.5*Specification!$K$4*Track!B1504^2*Specification!$K$3*Specification!$K$2</f>
        <v>39.492106770519641</v>
      </c>
      <c r="E1504">
        <v>0</v>
      </c>
      <c r="F1504">
        <f>Specification!$C$23*9.81*SIN((E1504*PI()/180))</f>
        <v>0</v>
      </c>
      <c r="G1504" s="2">
        <f>IF(J1504=1,VLOOKUP(K1504,RPM!$E$2:$H$62,3,FALSE)-F1504-E1504-D1504,IF(J1504=2,VLOOKUP(K1504,RPM!$H$2:$K$62,3,FALSE)-F1504-E1504-D1504,IF(J1504=3,VLOOKUP(K1504,RPM!$K$2:$N$62,3,FALSE)-F1504-E1504-D1504)))</f>
        <v>849.76410158805106</v>
      </c>
      <c r="H1504" s="2">
        <f>IF(J1504=1,Specification!$I$14,IF(J1504=2,Specification!$I$15,IF(J1504=3,Specification!$I$16)))</f>
        <v>580.58318951778165</v>
      </c>
      <c r="I1504">
        <v>0</v>
      </c>
      <c r="J1504">
        <v>2</v>
      </c>
      <c r="K1504">
        <f>IF(J1504=1,VLOOKUP(B1504,RPM!$F$2:$H$62,3,TRUE),IF(J1504=2,VLOOKUP(B1504,RPM!$I$2:$K$62,3,TRUE),IF(J1504=3,VLOOKUP(B1504,RPM!$L$2:$N$62,3,TRUE))))</f>
        <v>3900</v>
      </c>
      <c r="L1504">
        <f t="shared" si="216"/>
        <v>141.61671938734239</v>
      </c>
      <c r="M1504">
        <f t="shared" si="217"/>
        <v>0</v>
      </c>
      <c r="N1504">
        <f>VLOOKUP(K1504,RPM!$A$2:$D$62,4,FALSE)</f>
        <v>18.822589743589745</v>
      </c>
      <c r="O1504">
        <f>VLOOKUP(K1504,RPM!$A$2:$D$62,3,FALSE)</f>
        <v>10.3</v>
      </c>
      <c r="P1504">
        <f t="shared" si="219"/>
        <v>14.036005171794873</v>
      </c>
      <c r="Q1504" cm="1">
        <f t="array" ref="Q1504">_xlfn.XLOOKUP(O1504,BSFC!$A$2:$A$24,_xlfn.XLOOKUP(K1504,BSFC!$B$2:$O$2,BSFC!$B$2:$O$24,,-1),,-1)</f>
        <v>360</v>
      </c>
      <c r="R1504">
        <f t="shared" si="220"/>
        <v>1.4036005171794874</v>
      </c>
      <c r="S1504">
        <f t="shared" si="222"/>
        <v>4.4651145132271333E-4</v>
      </c>
      <c r="T1504">
        <f t="shared" si="223"/>
        <v>0.16074412247617681</v>
      </c>
      <c r="U1504">
        <f t="shared" si="224"/>
        <v>198.94182975300478</v>
      </c>
    </row>
    <row r="1505" spans="1:21">
      <c r="A1505">
        <f t="shared" si="221"/>
        <v>1504</v>
      </c>
      <c r="B1505">
        <f t="shared" si="218"/>
        <v>8.7318932447276261</v>
      </c>
      <c r="C1505">
        <f>Specification!$G$32</f>
        <v>219.92450400000001</v>
      </c>
      <c r="D1505">
        <f>0.5*Specification!$K$4*Track!B1505^2*Specification!$K$3*Specification!$K$2</f>
        <v>39.492106770519641</v>
      </c>
      <c r="E1505">
        <v>0</v>
      </c>
      <c r="F1505">
        <f>Specification!$C$23*9.81*SIN((E1505*PI()/180))</f>
        <v>0</v>
      </c>
      <c r="G1505" s="2">
        <f>IF(J1505=1,VLOOKUP(K1505,RPM!$E$2:$H$62,3,FALSE)-F1505-E1505-D1505,IF(J1505=2,VLOOKUP(K1505,RPM!$H$2:$K$62,3,FALSE)-F1505-E1505-D1505,IF(J1505=3,VLOOKUP(K1505,RPM!$K$2:$N$62,3,FALSE)-F1505-E1505-D1505)))</f>
        <v>849.76410158805106</v>
      </c>
      <c r="H1505" s="2">
        <f>IF(J1505=1,Specification!$I$14,IF(J1505=2,Specification!$I$15,IF(J1505=3,Specification!$I$16)))</f>
        <v>580.58318951778165</v>
      </c>
      <c r="I1505">
        <v>0</v>
      </c>
      <c r="J1505">
        <v>2</v>
      </c>
      <c r="K1505">
        <f>IF(J1505=1,VLOOKUP(B1505,RPM!$F$2:$H$62,3,TRUE),IF(J1505=2,VLOOKUP(B1505,RPM!$I$2:$K$62,3,TRUE),IF(J1505=3,VLOOKUP(B1505,RPM!$L$2:$N$62,3,TRUE))))</f>
        <v>3900</v>
      </c>
      <c r="L1505">
        <f t="shared" si="216"/>
        <v>141.73124208843058</v>
      </c>
      <c r="M1505">
        <f t="shared" si="217"/>
        <v>0</v>
      </c>
      <c r="N1505">
        <f>VLOOKUP(K1505,RPM!$A$2:$D$62,4,FALSE)</f>
        <v>18.822589743589745</v>
      </c>
      <c r="O1505">
        <f>VLOOKUP(K1505,RPM!$A$2:$D$62,3,FALSE)</f>
        <v>10.3</v>
      </c>
      <c r="P1505">
        <f t="shared" si="219"/>
        <v>14.036005171794873</v>
      </c>
      <c r="Q1505" cm="1">
        <f t="array" ref="Q1505">_xlfn.XLOOKUP(O1505,BSFC!$A$2:$A$24,_xlfn.XLOOKUP(K1505,BSFC!$B$2:$O$2,BSFC!$B$2:$O$24,,-1),,-1)</f>
        <v>360</v>
      </c>
      <c r="R1505">
        <f t="shared" si="220"/>
        <v>1.4036005171794874</v>
      </c>
      <c r="S1505">
        <f t="shared" si="222"/>
        <v>4.4651145132271333E-4</v>
      </c>
      <c r="T1505">
        <f t="shared" si="223"/>
        <v>0.16074412247617681</v>
      </c>
      <c r="U1505">
        <f t="shared" si="224"/>
        <v>199.10257387548097</v>
      </c>
    </row>
    <row r="1506" spans="1:21">
      <c r="A1506">
        <f t="shared" si="221"/>
        <v>1505</v>
      </c>
      <c r="B1506">
        <f t="shared" si="218"/>
        <v>8.7318932447276261</v>
      </c>
      <c r="C1506">
        <f>Specification!$G$32</f>
        <v>219.92450400000001</v>
      </c>
      <c r="D1506">
        <f>0.5*Specification!$K$4*Track!B1506^2*Specification!$K$3*Specification!$K$2</f>
        <v>39.492106770519641</v>
      </c>
      <c r="E1506">
        <v>0</v>
      </c>
      <c r="F1506">
        <f>Specification!$C$23*9.81*SIN((E1506*PI()/180))</f>
        <v>0</v>
      </c>
      <c r="G1506" s="2">
        <f>IF(J1506=1,VLOOKUP(K1506,RPM!$E$2:$H$62,3,FALSE)-F1506-E1506-D1506,IF(J1506=2,VLOOKUP(K1506,RPM!$H$2:$K$62,3,FALSE)-F1506-E1506-D1506,IF(J1506=3,VLOOKUP(K1506,RPM!$K$2:$N$62,3,FALSE)-F1506-E1506-D1506)))</f>
        <v>849.76410158805106</v>
      </c>
      <c r="H1506" s="2">
        <f>IF(J1506=1,Specification!$I$14,IF(J1506=2,Specification!$I$15,IF(J1506=3,Specification!$I$16)))</f>
        <v>580.58318951778165</v>
      </c>
      <c r="I1506">
        <v>0</v>
      </c>
      <c r="J1506">
        <v>2</v>
      </c>
      <c r="K1506">
        <f>IF(J1506=1,VLOOKUP(B1506,RPM!$F$2:$H$62,3,TRUE),IF(J1506=2,VLOOKUP(B1506,RPM!$I$2:$K$62,3,TRUE),IF(J1506=3,VLOOKUP(B1506,RPM!$L$2:$N$62,3,TRUE))))</f>
        <v>3900</v>
      </c>
      <c r="L1506">
        <f t="shared" si="216"/>
        <v>141.84576478951877</v>
      </c>
      <c r="M1506">
        <f t="shared" si="217"/>
        <v>0</v>
      </c>
      <c r="N1506">
        <f>VLOOKUP(K1506,RPM!$A$2:$D$62,4,FALSE)</f>
        <v>18.822589743589745</v>
      </c>
      <c r="O1506">
        <f>VLOOKUP(K1506,RPM!$A$2:$D$62,3,FALSE)</f>
        <v>10.3</v>
      </c>
      <c r="P1506">
        <f t="shared" si="219"/>
        <v>14.036005171794873</v>
      </c>
      <c r="Q1506" cm="1">
        <f t="array" ref="Q1506">_xlfn.XLOOKUP(O1506,BSFC!$A$2:$A$24,_xlfn.XLOOKUP(K1506,BSFC!$B$2:$O$2,BSFC!$B$2:$O$24,,-1),,-1)</f>
        <v>360</v>
      </c>
      <c r="R1506">
        <f t="shared" si="220"/>
        <v>1.4036005171794874</v>
      </c>
      <c r="S1506">
        <f t="shared" si="222"/>
        <v>4.4651145132271333E-4</v>
      </c>
      <c r="T1506">
        <f t="shared" si="223"/>
        <v>0.16074412247617681</v>
      </c>
      <c r="U1506">
        <f t="shared" si="224"/>
        <v>199.26331799795716</v>
      </c>
    </row>
    <row r="1507" spans="1:21">
      <c r="A1507">
        <f t="shared" si="221"/>
        <v>1506</v>
      </c>
      <c r="B1507">
        <f t="shared" si="218"/>
        <v>8.7318932447276261</v>
      </c>
      <c r="C1507">
        <f>Specification!$G$32</f>
        <v>219.92450400000001</v>
      </c>
      <c r="D1507">
        <f>0.5*Specification!$K$4*Track!B1507^2*Specification!$K$3*Specification!$K$2</f>
        <v>39.492106770519641</v>
      </c>
      <c r="E1507">
        <v>0</v>
      </c>
      <c r="F1507">
        <f>Specification!$C$23*9.81*SIN((E1507*PI()/180))</f>
        <v>0</v>
      </c>
      <c r="G1507" s="2">
        <f>IF(J1507=1,VLOOKUP(K1507,RPM!$E$2:$H$62,3,FALSE)-F1507-E1507-D1507,IF(J1507=2,VLOOKUP(K1507,RPM!$H$2:$K$62,3,FALSE)-F1507-E1507-D1507,IF(J1507=3,VLOOKUP(K1507,RPM!$K$2:$N$62,3,FALSE)-F1507-E1507-D1507)))</f>
        <v>849.76410158805106</v>
      </c>
      <c r="H1507" s="2">
        <f>IF(J1507=1,Specification!$I$14,IF(J1507=2,Specification!$I$15,IF(J1507=3,Specification!$I$16)))</f>
        <v>580.58318951778165</v>
      </c>
      <c r="I1507">
        <v>0</v>
      </c>
      <c r="J1507">
        <v>2</v>
      </c>
      <c r="K1507">
        <f>IF(J1507=1,VLOOKUP(B1507,RPM!$F$2:$H$62,3,TRUE),IF(J1507=2,VLOOKUP(B1507,RPM!$I$2:$K$62,3,TRUE),IF(J1507=3,VLOOKUP(B1507,RPM!$L$2:$N$62,3,TRUE))))</f>
        <v>3900</v>
      </c>
      <c r="L1507">
        <f t="shared" si="216"/>
        <v>141.96028749060696</v>
      </c>
      <c r="M1507">
        <f t="shared" si="217"/>
        <v>0</v>
      </c>
      <c r="N1507">
        <f>VLOOKUP(K1507,RPM!$A$2:$D$62,4,FALSE)</f>
        <v>18.822589743589745</v>
      </c>
      <c r="O1507">
        <f>VLOOKUP(K1507,RPM!$A$2:$D$62,3,FALSE)</f>
        <v>10.3</v>
      </c>
      <c r="P1507">
        <f t="shared" si="219"/>
        <v>14.036005171794873</v>
      </c>
      <c r="Q1507" cm="1">
        <f t="array" ref="Q1507">_xlfn.XLOOKUP(O1507,BSFC!$A$2:$A$24,_xlfn.XLOOKUP(K1507,BSFC!$B$2:$O$2,BSFC!$B$2:$O$24,,-1),,-1)</f>
        <v>360</v>
      </c>
      <c r="R1507">
        <f t="shared" si="220"/>
        <v>1.4036005171794874</v>
      </c>
      <c r="S1507">
        <f t="shared" si="222"/>
        <v>4.4651145132271333E-4</v>
      </c>
      <c r="T1507">
        <f t="shared" si="223"/>
        <v>0.16074412247617681</v>
      </c>
      <c r="U1507">
        <f t="shared" si="224"/>
        <v>199.42406212043335</v>
      </c>
    </row>
    <row r="1508" spans="1:21">
      <c r="A1508">
        <f t="shared" si="221"/>
        <v>1507</v>
      </c>
      <c r="B1508">
        <f t="shared" si="218"/>
        <v>8.7318932447276261</v>
      </c>
      <c r="C1508">
        <f>Specification!$G$32</f>
        <v>219.92450400000001</v>
      </c>
      <c r="D1508">
        <f>0.5*Specification!$K$4*Track!B1508^2*Specification!$K$3*Specification!$K$2</f>
        <v>39.492106770519641</v>
      </c>
      <c r="E1508">
        <v>0</v>
      </c>
      <c r="F1508">
        <f>Specification!$C$23*9.81*SIN((E1508*PI()/180))</f>
        <v>0</v>
      </c>
      <c r="G1508" s="2">
        <f>IF(J1508=1,VLOOKUP(K1508,RPM!$E$2:$H$62,3,FALSE)-F1508-E1508-D1508,IF(J1508=2,VLOOKUP(K1508,RPM!$H$2:$K$62,3,FALSE)-F1508-E1508-D1508,IF(J1508=3,VLOOKUP(K1508,RPM!$K$2:$N$62,3,FALSE)-F1508-E1508-D1508)))</f>
        <v>849.76410158805106</v>
      </c>
      <c r="H1508" s="2">
        <f>IF(J1508=1,Specification!$I$14,IF(J1508=2,Specification!$I$15,IF(J1508=3,Specification!$I$16)))</f>
        <v>580.58318951778165</v>
      </c>
      <c r="I1508">
        <v>0</v>
      </c>
      <c r="J1508">
        <v>2</v>
      </c>
      <c r="K1508">
        <f>IF(J1508=1,VLOOKUP(B1508,RPM!$F$2:$H$62,3,TRUE),IF(J1508=2,VLOOKUP(B1508,RPM!$I$2:$K$62,3,TRUE),IF(J1508=3,VLOOKUP(B1508,RPM!$L$2:$N$62,3,TRUE))))</f>
        <v>3900</v>
      </c>
      <c r="L1508">
        <f t="shared" si="216"/>
        <v>142.07481019169515</v>
      </c>
      <c r="M1508">
        <f t="shared" si="217"/>
        <v>0</v>
      </c>
      <c r="N1508">
        <f>VLOOKUP(K1508,RPM!$A$2:$D$62,4,FALSE)</f>
        <v>18.822589743589745</v>
      </c>
      <c r="O1508">
        <f>VLOOKUP(K1508,RPM!$A$2:$D$62,3,FALSE)</f>
        <v>10.3</v>
      </c>
      <c r="P1508">
        <f t="shared" si="219"/>
        <v>14.036005171794873</v>
      </c>
      <c r="Q1508" cm="1">
        <f t="array" ref="Q1508">_xlfn.XLOOKUP(O1508,BSFC!$A$2:$A$24,_xlfn.XLOOKUP(K1508,BSFC!$B$2:$O$2,BSFC!$B$2:$O$24,,-1),,-1)</f>
        <v>360</v>
      </c>
      <c r="R1508">
        <f t="shared" si="220"/>
        <v>1.4036005171794874</v>
      </c>
      <c r="S1508">
        <f t="shared" si="222"/>
        <v>4.4651145132271333E-4</v>
      </c>
      <c r="T1508">
        <f t="shared" si="223"/>
        <v>0.16074412247617681</v>
      </c>
      <c r="U1508">
        <f t="shared" si="224"/>
        <v>199.58480624290954</v>
      </c>
    </row>
    <row r="1509" spans="1:21">
      <c r="A1509">
        <f t="shared" si="221"/>
        <v>1508</v>
      </c>
      <c r="B1509">
        <f t="shared" si="218"/>
        <v>8.7318932447276261</v>
      </c>
      <c r="C1509">
        <f>Specification!$G$32</f>
        <v>219.92450400000001</v>
      </c>
      <c r="D1509">
        <f>0.5*Specification!$K$4*Track!B1509^2*Specification!$K$3*Specification!$K$2</f>
        <v>39.492106770519641</v>
      </c>
      <c r="E1509">
        <v>0</v>
      </c>
      <c r="F1509">
        <f>Specification!$C$23*9.81*SIN((E1509*PI()/180))</f>
        <v>0</v>
      </c>
      <c r="G1509" s="2">
        <f>IF(J1509=1,VLOOKUP(K1509,RPM!$E$2:$H$62,3,FALSE)-F1509-E1509-D1509,IF(J1509=2,VLOOKUP(K1509,RPM!$H$2:$K$62,3,FALSE)-F1509-E1509-D1509,IF(J1509=3,VLOOKUP(K1509,RPM!$K$2:$N$62,3,FALSE)-F1509-E1509-D1509)))</f>
        <v>849.76410158805106</v>
      </c>
      <c r="H1509" s="2">
        <f>IF(J1509=1,Specification!$I$14,IF(J1509=2,Specification!$I$15,IF(J1509=3,Specification!$I$16)))</f>
        <v>580.58318951778165</v>
      </c>
      <c r="I1509">
        <v>0</v>
      </c>
      <c r="J1509">
        <v>2</v>
      </c>
      <c r="K1509">
        <f>IF(J1509=1,VLOOKUP(B1509,RPM!$F$2:$H$62,3,TRUE),IF(J1509=2,VLOOKUP(B1509,RPM!$I$2:$K$62,3,TRUE),IF(J1509=3,VLOOKUP(B1509,RPM!$L$2:$N$62,3,TRUE))))</f>
        <v>3900</v>
      </c>
      <c r="L1509">
        <f t="shared" si="216"/>
        <v>142.18933289278334</v>
      </c>
      <c r="M1509">
        <f t="shared" si="217"/>
        <v>0</v>
      </c>
      <c r="N1509">
        <f>VLOOKUP(K1509,RPM!$A$2:$D$62,4,FALSE)</f>
        <v>18.822589743589745</v>
      </c>
      <c r="O1509">
        <f>VLOOKUP(K1509,RPM!$A$2:$D$62,3,FALSE)</f>
        <v>10.3</v>
      </c>
      <c r="P1509">
        <f t="shared" si="219"/>
        <v>14.036005171794873</v>
      </c>
      <c r="Q1509" cm="1">
        <f t="array" ref="Q1509">_xlfn.XLOOKUP(O1509,BSFC!$A$2:$A$24,_xlfn.XLOOKUP(K1509,BSFC!$B$2:$O$2,BSFC!$B$2:$O$24,,-1),,-1)</f>
        <v>360</v>
      </c>
      <c r="R1509">
        <f t="shared" si="220"/>
        <v>1.4036005171794874</v>
      </c>
      <c r="S1509">
        <f t="shared" si="222"/>
        <v>4.4651145132271333E-4</v>
      </c>
      <c r="T1509">
        <f t="shared" si="223"/>
        <v>0.16074412247617681</v>
      </c>
      <c r="U1509">
        <f t="shared" si="224"/>
        <v>199.74555036538572</v>
      </c>
    </row>
    <row r="1510" spans="1:21">
      <c r="A1510">
        <f t="shared" si="221"/>
        <v>1509</v>
      </c>
      <c r="B1510">
        <f t="shared" si="218"/>
        <v>8.7318932447276261</v>
      </c>
      <c r="C1510">
        <f>Specification!$G$32</f>
        <v>219.92450400000001</v>
      </c>
      <c r="D1510">
        <f>0.5*Specification!$K$4*Track!B1510^2*Specification!$K$3*Specification!$K$2</f>
        <v>39.492106770519641</v>
      </c>
      <c r="E1510">
        <v>0</v>
      </c>
      <c r="F1510">
        <f>Specification!$C$23*9.81*SIN((E1510*PI()/180))</f>
        <v>0</v>
      </c>
      <c r="G1510" s="2">
        <f>IF(J1510=1,VLOOKUP(K1510,RPM!$E$2:$H$62,3,FALSE)-F1510-E1510-D1510,IF(J1510=2,VLOOKUP(K1510,RPM!$H$2:$K$62,3,FALSE)-F1510-E1510-D1510,IF(J1510=3,VLOOKUP(K1510,RPM!$K$2:$N$62,3,FALSE)-F1510-E1510-D1510)))</f>
        <v>849.76410158805106</v>
      </c>
      <c r="H1510" s="2">
        <f>IF(J1510=1,Specification!$I$14,IF(J1510=2,Specification!$I$15,IF(J1510=3,Specification!$I$16)))</f>
        <v>580.58318951778165</v>
      </c>
      <c r="I1510">
        <v>0</v>
      </c>
      <c r="J1510">
        <v>2</v>
      </c>
      <c r="K1510">
        <f>IF(J1510=1,VLOOKUP(B1510,RPM!$F$2:$H$62,3,TRUE),IF(J1510=2,VLOOKUP(B1510,RPM!$I$2:$K$62,3,TRUE),IF(J1510=3,VLOOKUP(B1510,RPM!$L$2:$N$62,3,TRUE))))</f>
        <v>3900</v>
      </c>
      <c r="L1510">
        <f t="shared" si="216"/>
        <v>142.30385559387153</v>
      </c>
      <c r="M1510">
        <f t="shared" si="217"/>
        <v>0</v>
      </c>
      <c r="N1510">
        <f>VLOOKUP(K1510,RPM!$A$2:$D$62,4,FALSE)</f>
        <v>18.822589743589745</v>
      </c>
      <c r="O1510">
        <f>VLOOKUP(K1510,RPM!$A$2:$D$62,3,FALSE)</f>
        <v>10.3</v>
      </c>
      <c r="P1510">
        <f t="shared" si="219"/>
        <v>14.036005171794873</v>
      </c>
      <c r="Q1510" cm="1">
        <f t="array" ref="Q1510">_xlfn.XLOOKUP(O1510,BSFC!$A$2:$A$24,_xlfn.XLOOKUP(K1510,BSFC!$B$2:$O$2,BSFC!$B$2:$O$24,,-1),,-1)</f>
        <v>360</v>
      </c>
      <c r="R1510">
        <f t="shared" si="220"/>
        <v>1.4036005171794874</v>
      </c>
      <c r="S1510">
        <f t="shared" si="222"/>
        <v>4.4651145132271333E-4</v>
      </c>
      <c r="T1510">
        <f t="shared" si="223"/>
        <v>0.16074412247617681</v>
      </c>
      <c r="U1510">
        <f t="shared" si="224"/>
        <v>199.90629448786191</v>
      </c>
    </row>
    <row r="1511" spans="1:21">
      <c r="A1511">
        <f t="shared" si="221"/>
        <v>1510</v>
      </c>
      <c r="B1511">
        <f t="shared" si="218"/>
        <v>8.7318932447276261</v>
      </c>
      <c r="C1511">
        <f>Specification!$G$32</f>
        <v>219.92450400000001</v>
      </c>
      <c r="D1511">
        <f>0.5*Specification!$K$4*Track!B1511^2*Specification!$K$3*Specification!$K$2</f>
        <v>39.492106770519641</v>
      </c>
      <c r="E1511">
        <v>0</v>
      </c>
      <c r="F1511">
        <f>Specification!$C$23*9.81*SIN((E1511*PI()/180))</f>
        <v>0</v>
      </c>
      <c r="G1511" s="2">
        <f>IF(J1511=1,VLOOKUP(K1511,RPM!$E$2:$H$62,3,FALSE)-F1511-E1511-D1511,IF(J1511=2,VLOOKUP(K1511,RPM!$H$2:$K$62,3,FALSE)-F1511-E1511-D1511,IF(J1511=3,VLOOKUP(K1511,RPM!$K$2:$N$62,3,FALSE)-F1511-E1511-D1511)))</f>
        <v>849.76410158805106</v>
      </c>
      <c r="H1511" s="2">
        <f>IF(J1511=1,Specification!$I$14,IF(J1511=2,Specification!$I$15,IF(J1511=3,Specification!$I$16)))</f>
        <v>580.58318951778165</v>
      </c>
      <c r="I1511">
        <v>0</v>
      </c>
      <c r="J1511">
        <v>2</v>
      </c>
      <c r="K1511">
        <f>IF(J1511=1,VLOOKUP(B1511,RPM!$F$2:$H$62,3,TRUE),IF(J1511=2,VLOOKUP(B1511,RPM!$I$2:$K$62,3,TRUE),IF(J1511=3,VLOOKUP(B1511,RPM!$L$2:$N$62,3,TRUE))))</f>
        <v>3900</v>
      </c>
      <c r="L1511">
        <f t="shared" si="216"/>
        <v>142.41837829495972</v>
      </c>
      <c r="M1511">
        <f t="shared" si="217"/>
        <v>0</v>
      </c>
      <c r="N1511">
        <f>VLOOKUP(K1511,RPM!$A$2:$D$62,4,FALSE)</f>
        <v>18.822589743589745</v>
      </c>
      <c r="O1511">
        <f>VLOOKUP(K1511,RPM!$A$2:$D$62,3,FALSE)</f>
        <v>10.3</v>
      </c>
      <c r="P1511">
        <f t="shared" si="219"/>
        <v>14.036005171794873</v>
      </c>
      <c r="Q1511" cm="1">
        <f t="array" ref="Q1511">_xlfn.XLOOKUP(O1511,BSFC!$A$2:$A$24,_xlfn.XLOOKUP(K1511,BSFC!$B$2:$O$2,BSFC!$B$2:$O$24,,-1),,-1)</f>
        <v>360</v>
      </c>
      <c r="R1511">
        <f t="shared" si="220"/>
        <v>1.4036005171794874</v>
      </c>
      <c r="S1511">
        <f t="shared" si="222"/>
        <v>4.4651145132271333E-4</v>
      </c>
      <c r="T1511">
        <f t="shared" si="223"/>
        <v>0.16074412247617681</v>
      </c>
      <c r="U1511">
        <f t="shared" si="224"/>
        <v>200.0670386103381</v>
      </c>
    </row>
    <row r="1512" spans="1:21">
      <c r="A1512">
        <f t="shared" si="221"/>
        <v>1511</v>
      </c>
      <c r="B1512">
        <f t="shared" si="218"/>
        <v>8.7318932447276261</v>
      </c>
      <c r="C1512">
        <f>Specification!$G$32</f>
        <v>219.92450400000001</v>
      </c>
      <c r="D1512">
        <f>0.5*Specification!$K$4*Track!B1512^2*Specification!$K$3*Specification!$K$2</f>
        <v>39.492106770519641</v>
      </c>
      <c r="E1512">
        <v>0</v>
      </c>
      <c r="F1512">
        <f>Specification!$C$23*9.81*SIN((E1512*PI()/180))</f>
        <v>0</v>
      </c>
      <c r="G1512" s="2">
        <f>IF(J1512=1,VLOOKUP(K1512,RPM!$E$2:$H$62,3,FALSE)-F1512-E1512-D1512,IF(J1512=2,VLOOKUP(K1512,RPM!$H$2:$K$62,3,FALSE)-F1512-E1512-D1512,IF(J1512=3,VLOOKUP(K1512,RPM!$K$2:$N$62,3,FALSE)-F1512-E1512-D1512)))</f>
        <v>849.76410158805106</v>
      </c>
      <c r="H1512" s="2">
        <f>IF(J1512=1,Specification!$I$14,IF(J1512=2,Specification!$I$15,IF(J1512=3,Specification!$I$16)))</f>
        <v>580.58318951778165</v>
      </c>
      <c r="I1512">
        <v>0</v>
      </c>
      <c r="J1512">
        <v>2</v>
      </c>
      <c r="K1512">
        <f>IF(J1512=1,VLOOKUP(B1512,RPM!$F$2:$H$62,3,TRUE),IF(J1512=2,VLOOKUP(B1512,RPM!$I$2:$K$62,3,TRUE),IF(J1512=3,VLOOKUP(B1512,RPM!$L$2:$N$62,3,TRUE))))</f>
        <v>3900</v>
      </c>
      <c r="L1512">
        <f t="shared" si="216"/>
        <v>142.53290099604791</v>
      </c>
      <c r="M1512">
        <f t="shared" si="217"/>
        <v>0</v>
      </c>
      <c r="N1512">
        <f>VLOOKUP(K1512,RPM!$A$2:$D$62,4,FALSE)</f>
        <v>18.822589743589745</v>
      </c>
      <c r="O1512">
        <f>VLOOKUP(K1512,RPM!$A$2:$D$62,3,FALSE)</f>
        <v>10.3</v>
      </c>
      <c r="P1512">
        <f t="shared" si="219"/>
        <v>14.036005171794873</v>
      </c>
      <c r="Q1512" cm="1">
        <f t="array" ref="Q1512">_xlfn.XLOOKUP(O1512,BSFC!$A$2:$A$24,_xlfn.XLOOKUP(K1512,BSFC!$B$2:$O$2,BSFC!$B$2:$O$24,,-1),,-1)</f>
        <v>360</v>
      </c>
      <c r="R1512">
        <f t="shared" si="220"/>
        <v>1.4036005171794874</v>
      </c>
      <c r="S1512">
        <f t="shared" si="222"/>
        <v>4.4651145132271333E-4</v>
      </c>
      <c r="T1512">
        <f t="shared" si="223"/>
        <v>0.16074412247617681</v>
      </c>
      <c r="U1512">
        <f t="shared" si="224"/>
        <v>200.22778273281429</v>
      </c>
    </row>
    <row r="1513" spans="1:21">
      <c r="A1513">
        <f t="shared" si="221"/>
        <v>1512</v>
      </c>
      <c r="B1513">
        <f t="shared" si="218"/>
        <v>8.7318932447276261</v>
      </c>
      <c r="C1513">
        <f>Specification!$G$32</f>
        <v>219.92450400000001</v>
      </c>
      <c r="D1513">
        <f>0.5*Specification!$K$4*Track!B1513^2*Specification!$K$3*Specification!$K$2</f>
        <v>39.492106770519641</v>
      </c>
      <c r="E1513">
        <v>0</v>
      </c>
      <c r="F1513">
        <f>Specification!$C$23*9.81*SIN((E1513*PI()/180))</f>
        <v>0</v>
      </c>
      <c r="G1513" s="2">
        <f>IF(J1513=1,VLOOKUP(K1513,RPM!$E$2:$H$62,3,FALSE)-F1513-E1513-D1513,IF(J1513=2,VLOOKUP(K1513,RPM!$H$2:$K$62,3,FALSE)-F1513-E1513-D1513,IF(J1513=3,VLOOKUP(K1513,RPM!$K$2:$N$62,3,FALSE)-F1513-E1513-D1513)))</f>
        <v>849.76410158805106</v>
      </c>
      <c r="H1513" s="2">
        <f>IF(J1513=1,Specification!$I$14,IF(J1513=2,Specification!$I$15,IF(J1513=3,Specification!$I$16)))</f>
        <v>580.58318951778165</v>
      </c>
      <c r="I1513">
        <v>0</v>
      </c>
      <c r="J1513">
        <v>2</v>
      </c>
      <c r="K1513">
        <f>IF(J1513=1,VLOOKUP(B1513,RPM!$F$2:$H$62,3,TRUE),IF(J1513=2,VLOOKUP(B1513,RPM!$I$2:$K$62,3,TRUE),IF(J1513=3,VLOOKUP(B1513,RPM!$L$2:$N$62,3,TRUE))))</f>
        <v>3900</v>
      </c>
      <c r="L1513">
        <f t="shared" si="216"/>
        <v>142.64742369713611</v>
      </c>
      <c r="M1513">
        <f t="shared" si="217"/>
        <v>0</v>
      </c>
      <c r="N1513">
        <f>VLOOKUP(K1513,RPM!$A$2:$D$62,4,FALSE)</f>
        <v>18.822589743589745</v>
      </c>
      <c r="O1513">
        <f>VLOOKUP(K1513,RPM!$A$2:$D$62,3,FALSE)</f>
        <v>10.3</v>
      </c>
      <c r="P1513">
        <f t="shared" si="219"/>
        <v>14.036005171794873</v>
      </c>
      <c r="Q1513" cm="1">
        <f t="array" ref="Q1513">_xlfn.XLOOKUP(O1513,BSFC!$A$2:$A$24,_xlfn.XLOOKUP(K1513,BSFC!$B$2:$O$2,BSFC!$B$2:$O$24,,-1),,-1)</f>
        <v>360</v>
      </c>
      <c r="R1513">
        <f t="shared" si="220"/>
        <v>1.4036005171794874</v>
      </c>
      <c r="S1513">
        <f t="shared" si="222"/>
        <v>4.4651145132271333E-4</v>
      </c>
      <c r="T1513">
        <f t="shared" si="223"/>
        <v>0.16074412247617681</v>
      </c>
      <c r="U1513">
        <f t="shared" si="224"/>
        <v>200.38852685529048</v>
      </c>
    </row>
    <row r="1514" spans="1:21">
      <c r="A1514">
        <f t="shared" si="221"/>
        <v>1513</v>
      </c>
      <c r="B1514">
        <f t="shared" si="218"/>
        <v>8.7318932447276261</v>
      </c>
      <c r="C1514">
        <f>Specification!$G$32</f>
        <v>219.92450400000001</v>
      </c>
      <c r="D1514">
        <f>0.5*Specification!$K$4*Track!B1514^2*Specification!$K$3*Specification!$K$2</f>
        <v>39.492106770519641</v>
      </c>
      <c r="E1514">
        <v>0</v>
      </c>
      <c r="F1514">
        <f>Specification!$C$23*9.81*SIN((E1514*PI()/180))</f>
        <v>0</v>
      </c>
      <c r="G1514" s="2">
        <f>IF(J1514=1,VLOOKUP(K1514,RPM!$E$2:$H$62,3,FALSE)-F1514-E1514-D1514,IF(J1514=2,VLOOKUP(K1514,RPM!$H$2:$K$62,3,FALSE)-F1514-E1514-D1514,IF(J1514=3,VLOOKUP(K1514,RPM!$K$2:$N$62,3,FALSE)-F1514-E1514-D1514)))</f>
        <v>849.76410158805106</v>
      </c>
      <c r="H1514" s="2">
        <f>IF(J1514=1,Specification!$I$14,IF(J1514=2,Specification!$I$15,IF(J1514=3,Specification!$I$16)))</f>
        <v>580.58318951778165</v>
      </c>
      <c r="I1514">
        <v>0</v>
      </c>
      <c r="J1514">
        <v>2</v>
      </c>
      <c r="K1514">
        <f>IF(J1514=1,VLOOKUP(B1514,RPM!$F$2:$H$62,3,TRUE),IF(J1514=2,VLOOKUP(B1514,RPM!$I$2:$K$62,3,TRUE),IF(J1514=3,VLOOKUP(B1514,RPM!$L$2:$N$62,3,TRUE))))</f>
        <v>3900</v>
      </c>
      <c r="L1514">
        <f t="shared" si="216"/>
        <v>142.7619463982243</v>
      </c>
      <c r="M1514">
        <f t="shared" si="217"/>
        <v>0</v>
      </c>
      <c r="N1514">
        <f>VLOOKUP(K1514,RPM!$A$2:$D$62,4,FALSE)</f>
        <v>18.822589743589745</v>
      </c>
      <c r="O1514">
        <f>VLOOKUP(K1514,RPM!$A$2:$D$62,3,FALSE)</f>
        <v>10.3</v>
      </c>
      <c r="P1514">
        <f t="shared" si="219"/>
        <v>14.036005171794873</v>
      </c>
      <c r="Q1514" cm="1">
        <f t="array" ref="Q1514">_xlfn.XLOOKUP(O1514,BSFC!$A$2:$A$24,_xlfn.XLOOKUP(K1514,BSFC!$B$2:$O$2,BSFC!$B$2:$O$24,,-1),,-1)</f>
        <v>360</v>
      </c>
      <c r="R1514">
        <f t="shared" si="220"/>
        <v>1.4036005171794874</v>
      </c>
      <c r="S1514">
        <f t="shared" si="222"/>
        <v>4.4651145132271333E-4</v>
      </c>
      <c r="T1514">
        <f t="shared" si="223"/>
        <v>0.16074412247617681</v>
      </c>
      <c r="U1514">
        <f t="shared" si="224"/>
        <v>200.54927097776667</v>
      </c>
    </row>
    <row r="1515" spans="1:21">
      <c r="A1515">
        <f t="shared" si="221"/>
        <v>1514</v>
      </c>
      <c r="B1515">
        <f t="shared" si="218"/>
        <v>8.7318932447276261</v>
      </c>
      <c r="C1515">
        <f>Specification!$G$32</f>
        <v>219.92450400000001</v>
      </c>
      <c r="D1515">
        <f>0.5*Specification!$K$4*Track!B1515^2*Specification!$K$3*Specification!$K$2</f>
        <v>39.492106770519641</v>
      </c>
      <c r="E1515">
        <v>0</v>
      </c>
      <c r="F1515">
        <f>Specification!$C$23*9.81*SIN((E1515*PI()/180))</f>
        <v>0</v>
      </c>
      <c r="G1515" s="2">
        <f>IF(J1515=1,VLOOKUP(K1515,RPM!$E$2:$H$62,3,FALSE)-F1515-E1515-D1515,IF(J1515=2,VLOOKUP(K1515,RPM!$H$2:$K$62,3,FALSE)-F1515-E1515-D1515,IF(J1515=3,VLOOKUP(K1515,RPM!$K$2:$N$62,3,FALSE)-F1515-E1515-D1515)))</f>
        <v>849.76410158805106</v>
      </c>
      <c r="H1515" s="2">
        <f>IF(J1515=1,Specification!$I$14,IF(J1515=2,Specification!$I$15,IF(J1515=3,Specification!$I$16)))</f>
        <v>580.58318951778165</v>
      </c>
      <c r="I1515">
        <v>0</v>
      </c>
      <c r="J1515">
        <v>2</v>
      </c>
      <c r="K1515">
        <f>IF(J1515=1,VLOOKUP(B1515,RPM!$F$2:$H$62,3,TRUE),IF(J1515=2,VLOOKUP(B1515,RPM!$I$2:$K$62,3,TRUE),IF(J1515=3,VLOOKUP(B1515,RPM!$L$2:$N$62,3,TRUE))))</f>
        <v>3900</v>
      </c>
      <c r="L1515">
        <f t="shared" si="216"/>
        <v>142.87646909931249</v>
      </c>
      <c r="M1515">
        <f t="shared" si="217"/>
        <v>0</v>
      </c>
      <c r="N1515">
        <f>VLOOKUP(K1515,RPM!$A$2:$D$62,4,FALSE)</f>
        <v>18.822589743589745</v>
      </c>
      <c r="O1515">
        <f>VLOOKUP(K1515,RPM!$A$2:$D$62,3,FALSE)</f>
        <v>10.3</v>
      </c>
      <c r="P1515">
        <f t="shared" si="219"/>
        <v>14.036005171794873</v>
      </c>
      <c r="Q1515" cm="1">
        <f t="array" ref="Q1515">_xlfn.XLOOKUP(O1515,BSFC!$A$2:$A$24,_xlfn.XLOOKUP(K1515,BSFC!$B$2:$O$2,BSFC!$B$2:$O$24,,-1),,-1)</f>
        <v>360</v>
      </c>
      <c r="R1515">
        <f t="shared" si="220"/>
        <v>1.4036005171794874</v>
      </c>
      <c r="S1515">
        <f t="shared" si="222"/>
        <v>4.4651145132271333E-4</v>
      </c>
      <c r="T1515">
        <f t="shared" si="223"/>
        <v>0.16074412247617681</v>
      </c>
      <c r="U1515">
        <f t="shared" si="224"/>
        <v>200.71001510024286</v>
      </c>
    </row>
    <row r="1516" spans="1:21">
      <c r="A1516">
        <f t="shared" si="221"/>
        <v>1515</v>
      </c>
      <c r="B1516">
        <f t="shared" si="218"/>
        <v>8.7318932447276261</v>
      </c>
      <c r="C1516">
        <f>Specification!$G$32</f>
        <v>219.92450400000001</v>
      </c>
      <c r="D1516">
        <f>0.5*Specification!$K$4*Track!B1516^2*Specification!$K$3*Specification!$K$2</f>
        <v>39.492106770519641</v>
      </c>
      <c r="E1516">
        <v>0</v>
      </c>
      <c r="F1516">
        <f>Specification!$C$23*9.81*SIN((E1516*PI()/180))</f>
        <v>0</v>
      </c>
      <c r="G1516" s="2">
        <f>IF(J1516=1,VLOOKUP(K1516,RPM!$E$2:$H$62,3,FALSE)-F1516-E1516-D1516,IF(J1516=2,VLOOKUP(K1516,RPM!$H$2:$K$62,3,FALSE)-F1516-E1516-D1516,IF(J1516=3,VLOOKUP(K1516,RPM!$K$2:$N$62,3,FALSE)-F1516-E1516-D1516)))</f>
        <v>849.76410158805106</v>
      </c>
      <c r="H1516" s="2">
        <f>IF(J1516=1,Specification!$I$14,IF(J1516=2,Specification!$I$15,IF(J1516=3,Specification!$I$16)))</f>
        <v>580.58318951778165</v>
      </c>
      <c r="I1516">
        <v>0</v>
      </c>
      <c r="J1516">
        <v>2</v>
      </c>
      <c r="K1516">
        <f>IF(J1516=1,VLOOKUP(B1516,RPM!$F$2:$H$62,3,TRUE),IF(J1516=2,VLOOKUP(B1516,RPM!$I$2:$K$62,3,TRUE),IF(J1516=3,VLOOKUP(B1516,RPM!$L$2:$N$62,3,TRUE))))</f>
        <v>3900</v>
      </c>
      <c r="L1516">
        <f t="shared" si="216"/>
        <v>142.99099180040068</v>
      </c>
      <c r="M1516">
        <f t="shared" si="217"/>
        <v>0</v>
      </c>
      <c r="N1516">
        <f>VLOOKUP(K1516,RPM!$A$2:$D$62,4,FALSE)</f>
        <v>18.822589743589745</v>
      </c>
      <c r="O1516">
        <f>VLOOKUP(K1516,RPM!$A$2:$D$62,3,FALSE)</f>
        <v>10.3</v>
      </c>
      <c r="P1516">
        <f t="shared" si="219"/>
        <v>14.036005171794873</v>
      </c>
      <c r="Q1516" cm="1">
        <f t="array" ref="Q1516">_xlfn.XLOOKUP(O1516,BSFC!$A$2:$A$24,_xlfn.XLOOKUP(K1516,BSFC!$B$2:$O$2,BSFC!$B$2:$O$24,,-1),,-1)</f>
        <v>360</v>
      </c>
      <c r="R1516">
        <f t="shared" si="220"/>
        <v>1.4036005171794874</v>
      </c>
      <c r="S1516">
        <f t="shared" si="222"/>
        <v>4.4651145132271333E-4</v>
      </c>
      <c r="T1516">
        <f t="shared" si="223"/>
        <v>0.16074412247617681</v>
      </c>
      <c r="U1516">
        <f t="shared" si="224"/>
        <v>200.87075922271904</v>
      </c>
    </row>
    <row r="1517" spans="1:21">
      <c r="A1517">
        <f t="shared" si="221"/>
        <v>1516</v>
      </c>
      <c r="B1517">
        <f t="shared" si="218"/>
        <v>8.7318932447276261</v>
      </c>
      <c r="C1517">
        <f>Specification!$G$32</f>
        <v>219.92450400000001</v>
      </c>
      <c r="D1517">
        <f>0.5*Specification!$K$4*Track!B1517^2*Specification!$K$3*Specification!$K$2</f>
        <v>39.492106770519641</v>
      </c>
      <c r="E1517">
        <v>0</v>
      </c>
      <c r="F1517">
        <f>Specification!$C$23*9.81*SIN((E1517*PI()/180))</f>
        <v>0</v>
      </c>
      <c r="G1517" s="2">
        <f>IF(J1517=1,VLOOKUP(K1517,RPM!$E$2:$H$62,3,FALSE)-F1517-E1517-D1517,IF(J1517=2,VLOOKUP(K1517,RPM!$H$2:$K$62,3,FALSE)-F1517-E1517-D1517,IF(J1517=3,VLOOKUP(K1517,RPM!$K$2:$N$62,3,FALSE)-F1517-E1517-D1517)))</f>
        <v>849.76410158805106</v>
      </c>
      <c r="H1517" s="2">
        <f>IF(J1517=1,Specification!$I$14,IF(J1517=2,Specification!$I$15,IF(J1517=3,Specification!$I$16)))</f>
        <v>580.58318951778165</v>
      </c>
      <c r="I1517">
        <v>0</v>
      </c>
      <c r="J1517">
        <v>2</v>
      </c>
      <c r="K1517">
        <f>IF(J1517=1,VLOOKUP(B1517,RPM!$F$2:$H$62,3,TRUE),IF(J1517=2,VLOOKUP(B1517,RPM!$I$2:$K$62,3,TRUE),IF(J1517=3,VLOOKUP(B1517,RPM!$L$2:$N$62,3,TRUE))))</f>
        <v>3900</v>
      </c>
      <c r="L1517">
        <f t="shared" si="216"/>
        <v>143.10551450148887</v>
      </c>
      <c r="M1517">
        <f t="shared" si="217"/>
        <v>0</v>
      </c>
      <c r="N1517">
        <f>VLOOKUP(K1517,RPM!$A$2:$D$62,4,FALSE)</f>
        <v>18.822589743589745</v>
      </c>
      <c r="O1517">
        <f>VLOOKUP(K1517,RPM!$A$2:$D$62,3,FALSE)</f>
        <v>10.3</v>
      </c>
      <c r="P1517">
        <f t="shared" si="219"/>
        <v>14.036005171794873</v>
      </c>
      <c r="Q1517" cm="1">
        <f t="array" ref="Q1517">_xlfn.XLOOKUP(O1517,BSFC!$A$2:$A$24,_xlfn.XLOOKUP(K1517,BSFC!$B$2:$O$2,BSFC!$B$2:$O$24,,-1),,-1)</f>
        <v>360</v>
      </c>
      <c r="R1517">
        <f t="shared" si="220"/>
        <v>1.4036005171794874</v>
      </c>
      <c r="S1517">
        <f t="shared" si="222"/>
        <v>4.4651145132271333E-4</v>
      </c>
      <c r="T1517">
        <f t="shared" si="223"/>
        <v>0.16074412247617681</v>
      </c>
      <c r="U1517">
        <f t="shared" si="224"/>
        <v>201.03150334519523</v>
      </c>
    </row>
    <row r="1518" spans="1:21">
      <c r="A1518">
        <f t="shared" si="221"/>
        <v>1517</v>
      </c>
      <c r="B1518">
        <f t="shared" si="218"/>
        <v>8.7318932447276261</v>
      </c>
      <c r="C1518">
        <f>Specification!$G$32</f>
        <v>219.92450400000001</v>
      </c>
      <c r="D1518">
        <f>0.5*Specification!$K$4*Track!B1518^2*Specification!$K$3*Specification!$K$2</f>
        <v>39.492106770519641</v>
      </c>
      <c r="E1518">
        <v>0</v>
      </c>
      <c r="F1518">
        <f>Specification!$C$23*9.81*SIN((E1518*PI()/180))</f>
        <v>0</v>
      </c>
      <c r="G1518" s="2">
        <f>IF(J1518=1,VLOOKUP(K1518,RPM!$E$2:$H$62,3,FALSE)-F1518-E1518-D1518,IF(J1518=2,VLOOKUP(K1518,RPM!$H$2:$K$62,3,FALSE)-F1518-E1518-D1518,IF(J1518=3,VLOOKUP(K1518,RPM!$K$2:$N$62,3,FALSE)-F1518-E1518-D1518)))</f>
        <v>849.76410158805106</v>
      </c>
      <c r="H1518" s="2">
        <f>IF(J1518=1,Specification!$I$14,IF(J1518=2,Specification!$I$15,IF(J1518=3,Specification!$I$16)))</f>
        <v>580.58318951778165</v>
      </c>
      <c r="I1518">
        <v>0</v>
      </c>
      <c r="J1518">
        <v>2</v>
      </c>
      <c r="K1518">
        <f>IF(J1518=1,VLOOKUP(B1518,RPM!$F$2:$H$62,3,TRUE),IF(J1518=2,VLOOKUP(B1518,RPM!$I$2:$K$62,3,TRUE),IF(J1518=3,VLOOKUP(B1518,RPM!$L$2:$N$62,3,TRUE))))</f>
        <v>3900</v>
      </c>
      <c r="L1518">
        <f t="shared" ref="L1518:L1581" si="225">IF(I1518=0,ABS(1/B1518)+L1517,ABS((B1519-B1518)/I1518)+L1517)</f>
        <v>143.22003720257706</v>
      </c>
      <c r="M1518">
        <f t="shared" ref="M1518:M1581" si="226">TAN(E1518*PI()/180)+M1517</f>
        <v>0</v>
      </c>
      <c r="N1518">
        <f>VLOOKUP(K1518,RPM!$A$2:$D$62,4,FALSE)</f>
        <v>18.822589743589745</v>
      </c>
      <c r="O1518">
        <f>VLOOKUP(K1518,RPM!$A$2:$D$62,3,FALSE)</f>
        <v>10.3</v>
      </c>
      <c r="P1518">
        <f t="shared" si="219"/>
        <v>14.036005171794873</v>
      </c>
      <c r="Q1518" cm="1">
        <f t="array" ref="Q1518">_xlfn.XLOOKUP(O1518,BSFC!$A$2:$A$24,_xlfn.XLOOKUP(K1518,BSFC!$B$2:$O$2,BSFC!$B$2:$O$24,,-1),,-1)</f>
        <v>360</v>
      </c>
      <c r="R1518">
        <f t="shared" si="220"/>
        <v>1.4036005171794874</v>
      </c>
      <c r="S1518">
        <f t="shared" si="222"/>
        <v>4.4651145132271333E-4</v>
      </c>
      <c r="T1518">
        <f t="shared" si="223"/>
        <v>0.16074412247617681</v>
      </c>
      <c r="U1518">
        <f t="shared" si="224"/>
        <v>201.19224746767142</v>
      </c>
    </row>
    <row r="1519" spans="1:21">
      <c r="A1519">
        <f t="shared" si="221"/>
        <v>1518</v>
      </c>
      <c r="B1519">
        <f t="shared" si="218"/>
        <v>8.7318932447276261</v>
      </c>
      <c r="C1519">
        <f>Specification!$G$32</f>
        <v>219.92450400000001</v>
      </c>
      <c r="D1519">
        <f>0.5*Specification!$K$4*Track!B1519^2*Specification!$K$3*Specification!$K$2</f>
        <v>39.492106770519641</v>
      </c>
      <c r="E1519">
        <v>0</v>
      </c>
      <c r="F1519">
        <f>Specification!$C$23*9.81*SIN((E1519*PI()/180))</f>
        <v>0</v>
      </c>
      <c r="G1519" s="2">
        <f>IF(J1519=1,VLOOKUP(K1519,RPM!$E$2:$H$62,3,FALSE)-F1519-E1519-D1519,IF(J1519=2,VLOOKUP(K1519,RPM!$H$2:$K$62,3,FALSE)-F1519-E1519-D1519,IF(J1519=3,VLOOKUP(K1519,RPM!$K$2:$N$62,3,FALSE)-F1519-E1519-D1519)))</f>
        <v>849.76410158805106</v>
      </c>
      <c r="H1519" s="2">
        <f>IF(J1519=1,Specification!$I$14,IF(J1519=2,Specification!$I$15,IF(J1519=3,Specification!$I$16)))</f>
        <v>580.58318951778165</v>
      </c>
      <c r="I1519">
        <v>0</v>
      </c>
      <c r="J1519">
        <v>2</v>
      </c>
      <c r="K1519">
        <f>IF(J1519=1,VLOOKUP(B1519,RPM!$F$2:$H$62,3,TRUE),IF(J1519=2,VLOOKUP(B1519,RPM!$I$2:$K$62,3,TRUE),IF(J1519=3,VLOOKUP(B1519,RPM!$L$2:$N$62,3,TRUE))))</f>
        <v>3900</v>
      </c>
      <c r="L1519">
        <f t="shared" si="225"/>
        <v>143.33455990366525</v>
      </c>
      <c r="M1519">
        <f t="shared" si="226"/>
        <v>0</v>
      </c>
      <c r="N1519">
        <f>VLOOKUP(K1519,RPM!$A$2:$D$62,4,FALSE)</f>
        <v>18.822589743589745</v>
      </c>
      <c r="O1519">
        <f>VLOOKUP(K1519,RPM!$A$2:$D$62,3,FALSE)</f>
        <v>10.3</v>
      </c>
      <c r="P1519">
        <f t="shared" si="219"/>
        <v>14.036005171794873</v>
      </c>
      <c r="Q1519" cm="1">
        <f t="array" ref="Q1519">_xlfn.XLOOKUP(O1519,BSFC!$A$2:$A$24,_xlfn.XLOOKUP(K1519,BSFC!$B$2:$O$2,BSFC!$B$2:$O$24,,-1),,-1)</f>
        <v>360</v>
      </c>
      <c r="R1519">
        <f t="shared" si="220"/>
        <v>1.4036005171794874</v>
      </c>
      <c r="S1519">
        <f t="shared" si="222"/>
        <v>4.4651145132271333E-4</v>
      </c>
      <c r="T1519">
        <f t="shared" si="223"/>
        <v>0.16074412247617681</v>
      </c>
      <c r="U1519">
        <f t="shared" si="224"/>
        <v>201.35299159014761</v>
      </c>
    </row>
    <row r="1520" spans="1:21">
      <c r="A1520">
        <f t="shared" si="221"/>
        <v>1519</v>
      </c>
      <c r="B1520">
        <f t="shared" si="218"/>
        <v>8.7318932447276261</v>
      </c>
      <c r="C1520">
        <f>Specification!$G$32</f>
        <v>219.92450400000001</v>
      </c>
      <c r="D1520">
        <f>0.5*Specification!$K$4*Track!B1520^2*Specification!$K$3*Specification!$K$2</f>
        <v>39.492106770519641</v>
      </c>
      <c r="E1520">
        <v>0</v>
      </c>
      <c r="F1520">
        <f>Specification!$C$23*9.81*SIN((E1520*PI()/180))</f>
        <v>0</v>
      </c>
      <c r="G1520" s="2">
        <f>IF(J1520=1,VLOOKUP(K1520,RPM!$E$2:$H$62,3,FALSE)-F1520-E1520-D1520,IF(J1520=2,VLOOKUP(K1520,RPM!$H$2:$K$62,3,FALSE)-F1520-E1520-D1520,IF(J1520=3,VLOOKUP(K1520,RPM!$K$2:$N$62,3,FALSE)-F1520-E1520-D1520)))</f>
        <v>849.76410158805106</v>
      </c>
      <c r="H1520" s="2">
        <f>IF(J1520=1,Specification!$I$14,IF(J1520=2,Specification!$I$15,IF(J1520=3,Specification!$I$16)))</f>
        <v>580.58318951778165</v>
      </c>
      <c r="I1520">
        <v>0</v>
      </c>
      <c r="J1520">
        <v>2</v>
      </c>
      <c r="K1520">
        <f>IF(J1520=1,VLOOKUP(B1520,RPM!$F$2:$H$62,3,TRUE),IF(J1520=2,VLOOKUP(B1520,RPM!$I$2:$K$62,3,TRUE),IF(J1520=3,VLOOKUP(B1520,RPM!$L$2:$N$62,3,TRUE))))</f>
        <v>3900</v>
      </c>
      <c r="L1520">
        <f t="shared" si="225"/>
        <v>143.44908260475344</v>
      </c>
      <c r="M1520">
        <f t="shared" si="226"/>
        <v>0</v>
      </c>
      <c r="N1520">
        <f>VLOOKUP(K1520,RPM!$A$2:$D$62,4,FALSE)</f>
        <v>18.822589743589745</v>
      </c>
      <c r="O1520">
        <f>VLOOKUP(K1520,RPM!$A$2:$D$62,3,FALSE)</f>
        <v>10.3</v>
      </c>
      <c r="P1520">
        <f t="shared" si="219"/>
        <v>14.036005171794873</v>
      </c>
      <c r="Q1520" cm="1">
        <f t="array" ref="Q1520">_xlfn.XLOOKUP(O1520,BSFC!$A$2:$A$24,_xlfn.XLOOKUP(K1520,BSFC!$B$2:$O$2,BSFC!$B$2:$O$24,,-1),,-1)</f>
        <v>360</v>
      </c>
      <c r="R1520">
        <f t="shared" si="220"/>
        <v>1.4036005171794874</v>
      </c>
      <c r="S1520">
        <f t="shared" si="222"/>
        <v>4.4651145132271333E-4</v>
      </c>
      <c r="T1520">
        <f t="shared" si="223"/>
        <v>0.16074412247617681</v>
      </c>
      <c r="U1520">
        <f t="shared" si="224"/>
        <v>201.5137357126238</v>
      </c>
    </row>
    <row r="1521" spans="1:21">
      <c r="A1521">
        <f t="shared" si="221"/>
        <v>1520</v>
      </c>
      <c r="B1521">
        <f t="shared" ref="B1521:B1584" si="227">IF(SQRT(B1520^2+2*I1520)&gt;13.4112,13.4112,SQRT(B1520^2+2*I1520))</f>
        <v>8.7318932447276261</v>
      </c>
      <c r="C1521">
        <f>Specification!$G$32</f>
        <v>219.92450400000001</v>
      </c>
      <c r="D1521">
        <f>0.5*Specification!$K$4*Track!B1521^2*Specification!$K$3*Specification!$K$2</f>
        <v>39.492106770519641</v>
      </c>
      <c r="E1521">
        <v>0</v>
      </c>
      <c r="F1521">
        <f>Specification!$C$23*9.81*SIN((E1521*PI()/180))</f>
        <v>0</v>
      </c>
      <c r="G1521" s="2">
        <f>IF(J1521=1,VLOOKUP(K1521,RPM!$E$2:$H$62,3,FALSE)-F1521-E1521-D1521,IF(J1521=2,VLOOKUP(K1521,RPM!$H$2:$K$62,3,FALSE)-F1521-E1521-D1521,IF(J1521=3,VLOOKUP(K1521,RPM!$K$2:$N$62,3,FALSE)-F1521-E1521-D1521)))</f>
        <v>849.76410158805106</v>
      </c>
      <c r="H1521" s="2">
        <f>IF(J1521=1,Specification!$I$14,IF(J1521=2,Specification!$I$15,IF(J1521=3,Specification!$I$16)))</f>
        <v>580.58318951778165</v>
      </c>
      <c r="I1521">
        <v>0</v>
      </c>
      <c r="J1521">
        <v>2</v>
      </c>
      <c r="K1521">
        <f>IF(J1521=1,VLOOKUP(B1521,RPM!$F$2:$H$62,3,TRUE),IF(J1521=2,VLOOKUP(B1521,RPM!$I$2:$K$62,3,TRUE),IF(J1521=3,VLOOKUP(B1521,RPM!$L$2:$N$62,3,TRUE))))</f>
        <v>3900</v>
      </c>
      <c r="L1521">
        <f t="shared" si="225"/>
        <v>143.56360530584163</v>
      </c>
      <c r="M1521">
        <f t="shared" si="226"/>
        <v>0</v>
      </c>
      <c r="N1521">
        <f>VLOOKUP(K1521,RPM!$A$2:$D$62,4,FALSE)</f>
        <v>18.822589743589745</v>
      </c>
      <c r="O1521">
        <f>VLOOKUP(K1521,RPM!$A$2:$D$62,3,FALSE)</f>
        <v>10.3</v>
      </c>
      <c r="P1521">
        <f t="shared" si="219"/>
        <v>14.036005171794873</v>
      </c>
      <c r="Q1521" cm="1">
        <f t="array" ref="Q1521">_xlfn.XLOOKUP(O1521,BSFC!$A$2:$A$24,_xlfn.XLOOKUP(K1521,BSFC!$B$2:$O$2,BSFC!$B$2:$O$24,,-1),,-1)</f>
        <v>360</v>
      </c>
      <c r="R1521">
        <f t="shared" si="220"/>
        <v>1.4036005171794874</v>
      </c>
      <c r="S1521">
        <f t="shared" si="222"/>
        <v>4.4651145132271333E-4</v>
      </c>
      <c r="T1521">
        <f t="shared" si="223"/>
        <v>0.16074412247617681</v>
      </c>
      <c r="U1521">
        <f t="shared" si="224"/>
        <v>201.67447983509999</v>
      </c>
    </row>
    <row r="1522" spans="1:21">
      <c r="A1522">
        <f t="shared" si="221"/>
        <v>1521</v>
      </c>
      <c r="B1522">
        <f t="shared" si="227"/>
        <v>8.7318932447276261</v>
      </c>
      <c r="C1522">
        <f>Specification!$G$32</f>
        <v>219.92450400000001</v>
      </c>
      <c r="D1522">
        <f>0.5*Specification!$K$4*Track!B1522^2*Specification!$K$3*Specification!$K$2</f>
        <v>39.492106770519641</v>
      </c>
      <c r="E1522">
        <v>0</v>
      </c>
      <c r="F1522">
        <f>Specification!$C$23*9.81*SIN((E1522*PI()/180))</f>
        <v>0</v>
      </c>
      <c r="G1522" s="2">
        <f>IF(J1522=1,VLOOKUP(K1522,RPM!$E$2:$H$62,3,FALSE)-F1522-E1522-D1522,IF(J1522=2,VLOOKUP(K1522,RPM!$H$2:$K$62,3,FALSE)-F1522-E1522-D1522,IF(J1522=3,VLOOKUP(K1522,RPM!$K$2:$N$62,3,FALSE)-F1522-E1522-D1522)))</f>
        <v>849.76410158805106</v>
      </c>
      <c r="H1522" s="2">
        <f>IF(J1522=1,Specification!$I$14,IF(J1522=2,Specification!$I$15,IF(J1522=3,Specification!$I$16)))</f>
        <v>580.58318951778165</v>
      </c>
      <c r="I1522">
        <v>0</v>
      </c>
      <c r="J1522">
        <v>2</v>
      </c>
      <c r="K1522">
        <f>IF(J1522=1,VLOOKUP(B1522,RPM!$F$2:$H$62,3,TRUE),IF(J1522=2,VLOOKUP(B1522,RPM!$I$2:$K$62,3,TRUE),IF(J1522=3,VLOOKUP(B1522,RPM!$L$2:$N$62,3,TRUE))))</f>
        <v>3900</v>
      </c>
      <c r="L1522">
        <f t="shared" si="225"/>
        <v>143.67812800692982</v>
      </c>
      <c r="M1522">
        <f t="shared" si="226"/>
        <v>0</v>
      </c>
      <c r="N1522">
        <f>VLOOKUP(K1522,RPM!$A$2:$D$62,4,FALSE)</f>
        <v>18.822589743589745</v>
      </c>
      <c r="O1522">
        <f>VLOOKUP(K1522,RPM!$A$2:$D$62,3,FALSE)</f>
        <v>10.3</v>
      </c>
      <c r="P1522">
        <f t="shared" si="219"/>
        <v>14.036005171794873</v>
      </c>
      <c r="Q1522" cm="1">
        <f t="array" ref="Q1522">_xlfn.XLOOKUP(O1522,BSFC!$A$2:$A$24,_xlfn.XLOOKUP(K1522,BSFC!$B$2:$O$2,BSFC!$B$2:$O$24,,-1),,-1)</f>
        <v>360</v>
      </c>
      <c r="R1522">
        <f t="shared" si="220"/>
        <v>1.4036005171794874</v>
      </c>
      <c r="S1522">
        <f t="shared" si="222"/>
        <v>4.4651145132271333E-4</v>
      </c>
      <c r="T1522">
        <f t="shared" si="223"/>
        <v>0.16074412247617681</v>
      </c>
      <c r="U1522">
        <f t="shared" si="224"/>
        <v>201.83522395757618</v>
      </c>
    </row>
    <row r="1523" spans="1:21">
      <c r="A1523">
        <f t="shared" si="221"/>
        <v>1522</v>
      </c>
      <c r="B1523">
        <f t="shared" si="227"/>
        <v>8.7318932447276261</v>
      </c>
      <c r="C1523">
        <f>Specification!$G$32</f>
        <v>219.92450400000001</v>
      </c>
      <c r="D1523">
        <f>0.5*Specification!$K$4*Track!B1523^2*Specification!$K$3*Specification!$K$2</f>
        <v>39.492106770519641</v>
      </c>
      <c r="E1523">
        <v>0</v>
      </c>
      <c r="F1523">
        <f>Specification!$C$23*9.81*SIN((E1523*PI()/180))</f>
        <v>0</v>
      </c>
      <c r="G1523" s="2">
        <f>IF(J1523=1,VLOOKUP(K1523,RPM!$E$2:$H$62,3,FALSE)-F1523-E1523-D1523,IF(J1523=2,VLOOKUP(K1523,RPM!$H$2:$K$62,3,FALSE)-F1523-E1523-D1523,IF(J1523=3,VLOOKUP(K1523,RPM!$K$2:$N$62,3,FALSE)-F1523-E1523-D1523)))</f>
        <v>849.76410158805106</v>
      </c>
      <c r="H1523" s="2">
        <f>IF(J1523=1,Specification!$I$14,IF(J1523=2,Specification!$I$15,IF(J1523=3,Specification!$I$16)))</f>
        <v>580.58318951778165</v>
      </c>
      <c r="I1523">
        <v>0</v>
      </c>
      <c r="J1523">
        <v>2</v>
      </c>
      <c r="K1523">
        <f>IF(J1523=1,VLOOKUP(B1523,RPM!$F$2:$H$62,3,TRUE),IF(J1523=2,VLOOKUP(B1523,RPM!$I$2:$K$62,3,TRUE),IF(J1523=3,VLOOKUP(B1523,RPM!$L$2:$N$62,3,TRUE))))</f>
        <v>3900</v>
      </c>
      <c r="L1523">
        <f t="shared" si="225"/>
        <v>143.79265070801802</v>
      </c>
      <c r="M1523">
        <f t="shared" si="226"/>
        <v>0</v>
      </c>
      <c r="N1523">
        <f>VLOOKUP(K1523,RPM!$A$2:$D$62,4,FALSE)</f>
        <v>18.822589743589745</v>
      </c>
      <c r="O1523">
        <f>VLOOKUP(K1523,RPM!$A$2:$D$62,3,FALSE)</f>
        <v>10.3</v>
      </c>
      <c r="P1523">
        <f t="shared" si="219"/>
        <v>14.036005171794873</v>
      </c>
      <c r="Q1523" cm="1">
        <f t="array" ref="Q1523">_xlfn.XLOOKUP(O1523,BSFC!$A$2:$A$24,_xlfn.XLOOKUP(K1523,BSFC!$B$2:$O$2,BSFC!$B$2:$O$24,,-1),,-1)</f>
        <v>360</v>
      </c>
      <c r="R1523">
        <f t="shared" si="220"/>
        <v>1.4036005171794874</v>
      </c>
      <c r="S1523">
        <f t="shared" si="222"/>
        <v>4.4651145132271333E-4</v>
      </c>
      <c r="T1523">
        <f t="shared" si="223"/>
        <v>0.16074412247617681</v>
      </c>
      <c r="U1523">
        <f t="shared" si="224"/>
        <v>201.99596808005236</v>
      </c>
    </row>
    <row r="1524" spans="1:21">
      <c r="A1524">
        <f t="shared" si="221"/>
        <v>1523</v>
      </c>
      <c r="B1524">
        <f t="shared" si="227"/>
        <v>8.7318932447276261</v>
      </c>
      <c r="C1524">
        <f>Specification!$G$32</f>
        <v>219.92450400000001</v>
      </c>
      <c r="D1524">
        <f>0.5*Specification!$K$4*Track!B1524^2*Specification!$K$3*Specification!$K$2</f>
        <v>39.492106770519641</v>
      </c>
      <c r="E1524">
        <v>0</v>
      </c>
      <c r="F1524">
        <f>Specification!$C$23*9.81*SIN((E1524*PI()/180))</f>
        <v>0</v>
      </c>
      <c r="G1524" s="2">
        <f>IF(J1524=1,VLOOKUP(K1524,RPM!$E$2:$H$62,3,FALSE)-F1524-E1524-D1524,IF(J1524=2,VLOOKUP(K1524,RPM!$H$2:$K$62,3,FALSE)-F1524-E1524-D1524,IF(J1524=3,VLOOKUP(K1524,RPM!$K$2:$N$62,3,FALSE)-F1524-E1524-D1524)))</f>
        <v>849.76410158805106</v>
      </c>
      <c r="H1524" s="2">
        <f>IF(J1524=1,Specification!$I$14,IF(J1524=2,Specification!$I$15,IF(J1524=3,Specification!$I$16)))</f>
        <v>580.58318951778165</v>
      </c>
      <c r="I1524">
        <v>0</v>
      </c>
      <c r="J1524">
        <v>2</v>
      </c>
      <c r="K1524">
        <f>IF(J1524=1,VLOOKUP(B1524,RPM!$F$2:$H$62,3,TRUE),IF(J1524=2,VLOOKUP(B1524,RPM!$I$2:$K$62,3,TRUE),IF(J1524=3,VLOOKUP(B1524,RPM!$L$2:$N$62,3,TRUE))))</f>
        <v>3900</v>
      </c>
      <c r="L1524">
        <f t="shared" si="225"/>
        <v>143.90717340910621</v>
      </c>
      <c r="M1524">
        <f t="shared" si="226"/>
        <v>0</v>
      </c>
      <c r="N1524">
        <f>VLOOKUP(K1524,RPM!$A$2:$D$62,4,FALSE)</f>
        <v>18.822589743589745</v>
      </c>
      <c r="O1524">
        <f>VLOOKUP(K1524,RPM!$A$2:$D$62,3,FALSE)</f>
        <v>10.3</v>
      </c>
      <c r="P1524">
        <f t="shared" si="219"/>
        <v>14.036005171794873</v>
      </c>
      <c r="Q1524" cm="1">
        <f t="array" ref="Q1524">_xlfn.XLOOKUP(O1524,BSFC!$A$2:$A$24,_xlfn.XLOOKUP(K1524,BSFC!$B$2:$O$2,BSFC!$B$2:$O$24,,-1),,-1)</f>
        <v>360</v>
      </c>
      <c r="R1524">
        <f t="shared" si="220"/>
        <v>1.4036005171794874</v>
      </c>
      <c r="S1524">
        <f t="shared" si="222"/>
        <v>4.4651145132271333E-4</v>
      </c>
      <c r="T1524">
        <f t="shared" si="223"/>
        <v>0.16074412247617681</v>
      </c>
      <c r="U1524">
        <f t="shared" si="224"/>
        <v>202.15671220252855</v>
      </c>
    </row>
    <row r="1525" spans="1:21">
      <c r="A1525">
        <f t="shared" si="221"/>
        <v>1524</v>
      </c>
      <c r="B1525">
        <f t="shared" si="227"/>
        <v>8.7318932447276261</v>
      </c>
      <c r="C1525">
        <f>Specification!$G$32</f>
        <v>219.92450400000001</v>
      </c>
      <c r="D1525">
        <f>0.5*Specification!$K$4*Track!B1525^2*Specification!$K$3*Specification!$K$2</f>
        <v>39.492106770519641</v>
      </c>
      <c r="E1525">
        <v>0</v>
      </c>
      <c r="F1525">
        <f>Specification!$C$23*9.81*SIN((E1525*PI()/180))</f>
        <v>0</v>
      </c>
      <c r="G1525" s="2">
        <f>IF(J1525=1,VLOOKUP(K1525,RPM!$E$2:$H$62,3,FALSE)-F1525-E1525-D1525,IF(J1525=2,VLOOKUP(K1525,RPM!$H$2:$K$62,3,FALSE)-F1525-E1525-D1525,IF(J1525=3,VLOOKUP(K1525,RPM!$K$2:$N$62,3,FALSE)-F1525-E1525-D1525)))</f>
        <v>849.76410158805106</v>
      </c>
      <c r="H1525" s="2">
        <f>IF(J1525=1,Specification!$I$14,IF(J1525=2,Specification!$I$15,IF(J1525=3,Specification!$I$16)))</f>
        <v>580.58318951778165</v>
      </c>
      <c r="I1525">
        <v>0</v>
      </c>
      <c r="J1525">
        <v>2</v>
      </c>
      <c r="K1525">
        <f>IF(J1525=1,VLOOKUP(B1525,RPM!$F$2:$H$62,3,TRUE),IF(J1525=2,VLOOKUP(B1525,RPM!$I$2:$K$62,3,TRUE),IF(J1525=3,VLOOKUP(B1525,RPM!$L$2:$N$62,3,TRUE))))</f>
        <v>3900</v>
      </c>
      <c r="L1525">
        <f t="shared" si="225"/>
        <v>144.0216961101944</v>
      </c>
      <c r="M1525">
        <f t="shared" si="226"/>
        <v>0</v>
      </c>
      <c r="N1525">
        <f>VLOOKUP(K1525,RPM!$A$2:$D$62,4,FALSE)</f>
        <v>18.822589743589745</v>
      </c>
      <c r="O1525">
        <f>VLOOKUP(K1525,RPM!$A$2:$D$62,3,FALSE)</f>
        <v>10.3</v>
      </c>
      <c r="P1525">
        <f t="shared" si="219"/>
        <v>14.036005171794873</v>
      </c>
      <c r="Q1525" cm="1">
        <f t="array" ref="Q1525">_xlfn.XLOOKUP(O1525,BSFC!$A$2:$A$24,_xlfn.XLOOKUP(K1525,BSFC!$B$2:$O$2,BSFC!$B$2:$O$24,,-1),,-1)</f>
        <v>360</v>
      </c>
      <c r="R1525">
        <f t="shared" si="220"/>
        <v>1.4036005171794874</v>
      </c>
      <c r="S1525">
        <f t="shared" si="222"/>
        <v>4.4651145132271333E-4</v>
      </c>
      <c r="T1525">
        <f t="shared" si="223"/>
        <v>0.16074412247617681</v>
      </c>
      <c r="U1525">
        <f t="shared" si="224"/>
        <v>202.31745632500474</v>
      </c>
    </row>
    <row r="1526" spans="1:21">
      <c r="A1526">
        <f t="shared" si="221"/>
        <v>1525</v>
      </c>
      <c r="B1526">
        <f t="shared" si="227"/>
        <v>8.7318932447276261</v>
      </c>
      <c r="C1526">
        <f>Specification!$G$32</f>
        <v>219.92450400000001</v>
      </c>
      <c r="D1526">
        <f>0.5*Specification!$K$4*Track!B1526^2*Specification!$K$3*Specification!$K$2</f>
        <v>39.492106770519641</v>
      </c>
      <c r="E1526">
        <v>0</v>
      </c>
      <c r="F1526">
        <f>Specification!$C$23*9.81*SIN((E1526*PI()/180))</f>
        <v>0</v>
      </c>
      <c r="G1526" s="2">
        <f>IF(J1526=1,VLOOKUP(K1526,RPM!$E$2:$H$62,3,FALSE)-F1526-E1526-D1526,IF(J1526=2,VLOOKUP(K1526,RPM!$H$2:$K$62,3,FALSE)-F1526-E1526-D1526,IF(J1526=3,VLOOKUP(K1526,RPM!$K$2:$N$62,3,FALSE)-F1526-E1526-D1526)))</f>
        <v>849.76410158805106</v>
      </c>
      <c r="H1526" s="2">
        <f>IF(J1526=1,Specification!$I$14,IF(J1526=2,Specification!$I$15,IF(J1526=3,Specification!$I$16)))</f>
        <v>580.58318951778165</v>
      </c>
      <c r="I1526">
        <v>0</v>
      </c>
      <c r="J1526">
        <v>2</v>
      </c>
      <c r="K1526">
        <f>IF(J1526=1,VLOOKUP(B1526,RPM!$F$2:$H$62,3,TRUE),IF(J1526=2,VLOOKUP(B1526,RPM!$I$2:$K$62,3,TRUE),IF(J1526=3,VLOOKUP(B1526,RPM!$L$2:$N$62,3,TRUE))))</f>
        <v>3900</v>
      </c>
      <c r="L1526">
        <f t="shared" si="225"/>
        <v>144.13621881128259</v>
      </c>
      <c r="M1526">
        <f t="shared" si="226"/>
        <v>0</v>
      </c>
      <c r="N1526">
        <f>VLOOKUP(K1526,RPM!$A$2:$D$62,4,FALSE)</f>
        <v>18.822589743589745</v>
      </c>
      <c r="O1526">
        <f>VLOOKUP(K1526,RPM!$A$2:$D$62,3,FALSE)</f>
        <v>10.3</v>
      </c>
      <c r="P1526">
        <f t="shared" si="219"/>
        <v>14.036005171794873</v>
      </c>
      <c r="Q1526" cm="1">
        <f t="array" ref="Q1526">_xlfn.XLOOKUP(O1526,BSFC!$A$2:$A$24,_xlfn.XLOOKUP(K1526,BSFC!$B$2:$O$2,BSFC!$B$2:$O$24,,-1),,-1)</f>
        <v>360</v>
      </c>
      <c r="R1526">
        <f t="shared" si="220"/>
        <v>1.4036005171794874</v>
      </c>
      <c r="S1526">
        <f t="shared" si="222"/>
        <v>4.4651145132271333E-4</v>
      </c>
      <c r="T1526">
        <f t="shared" si="223"/>
        <v>0.16074412247617681</v>
      </c>
      <c r="U1526">
        <f t="shared" si="224"/>
        <v>202.47820044748093</v>
      </c>
    </row>
    <row r="1527" spans="1:21">
      <c r="A1527">
        <f t="shared" si="221"/>
        <v>1526</v>
      </c>
      <c r="B1527">
        <f t="shared" si="227"/>
        <v>8.7318932447276261</v>
      </c>
      <c r="C1527">
        <f>Specification!$G$32</f>
        <v>219.92450400000001</v>
      </c>
      <c r="D1527">
        <f>0.5*Specification!$K$4*Track!B1527^2*Specification!$K$3*Specification!$K$2</f>
        <v>39.492106770519641</v>
      </c>
      <c r="E1527">
        <v>0</v>
      </c>
      <c r="F1527">
        <f>Specification!$C$23*9.81*SIN((E1527*PI()/180))</f>
        <v>0</v>
      </c>
      <c r="G1527" s="2">
        <f>IF(J1527=1,VLOOKUP(K1527,RPM!$E$2:$H$62,3,FALSE)-F1527-E1527-D1527,IF(J1527=2,VLOOKUP(K1527,RPM!$H$2:$K$62,3,FALSE)-F1527-E1527-D1527,IF(J1527=3,VLOOKUP(K1527,RPM!$K$2:$N$62,3,FALSE)-F1527-E1527-D1527)))</f>
        <v>849.76410158805106</v>
      </c>
      <c r="H1527" s="2">
        <f>IF(J1527=1,Specification!$I$14,IF(J1527=2,Specification!$I$15,IF(J1527=3,Specification!$I$16)))</f>
        <v>580.58318951778165</v>
      </c>
      <c r="I1527">
        <v>0</v>
      </c>
      <c r="J1527">
        <v>2</v>
      </c>
      <c r="K1527">
        <f>IF(J1527=1,VLOOKUP(B1527,RPM!$F$2:$H$62,3,TRUE),IF(J1527=2,VLOOKUP(B1527,RPM!$I$2:$K$62,3,TRUE),IF(J1527=3,VLOOKUP(B1527,RPM!$L$2:$N$62,3,TRUE))))</f>
        <v>3900</v>
      </c>
      <c r="L1527">
        <f t="shared" si="225"/>
        <v>144.25074151237078</v>
      </c>
      <c r="M1527">
        <f t="shared" si="226"/>
        <v>0</v>
      </c>
      <c r="N1527">
        <f>VLOOKUP(K1527,RPM!$A$2:$D$62,4,FALSE)</f>
        <v>18.822589743589745</v>
      </c>
      <c r="O1527">
        <f>VLOOKUP(K1527,RPM!$A$2:$D$62,3,FALSE)</f>
        <v>10.3</v>
      </c>
      <c r="P1527">
        <f t="shared" si="219"/>
        <v>14.036005171794873</v>
      </c>
      <c r="Q1527" cm="1">
        <f t="array" ref="Q1527">_xlfn.XLOOKUP(O1527,BSFC!$A$2:$A$24,_xlfn.XLOOKUP(K1527,BSFC!$B$2:$O$2,BSFC!$B$2:$O$24,,-1),,-1)</f>
        <v>360</v>
      </c>
      <c r="R1527">
        <f t="shared" si="220"/>
        <v>1.4036005171794874</v>
      </c>
      <c r="S1527">
        <f t="shared" si="222"/>
        <v>4.4651145132271333E-4</v>
      </c>
      <c r="T1527">
        <f t="shared" si="223"/>
        <v>0.16074412247617681</v>
      </c>
      <c r="U1527">
        <f t="shared" si="224"/>
        <v>202.63894456995712</v>
      </c>
    </row>
    <row r="1528" spans="1:21">
      <c r="A1528">
        <f t="shared" si="221"/>
        <v>1527</v>
      </c>
      <c r="B1528">
        <f t="shared" si="227"/>
        <v>8.7318932447276261</v>
      </c>
      <c r="C1528">
        <f>Specification!$G$32</f>
        <v>219.92450400000001</v>
      </c>
      <c r="D1528">
        <f>0.5*Specification!$K$4*Track!B1528^2*Specification!$K$3*Specification!$K$2</f>
        <v>39.492106770519641</v>
      </c>
      <c r="E1528">
        <v>0</v>
      </c>
      <c r="F1528">
        <f>Specification!$C$23*9.81*SIN((E1528*PI()/180))</f>
        <v>0</v>
      </c>
      <c r="G1528" s="2">
        <f>IF(J1528=1,VLOOKUP(K1528,RPM!$E$2:$H$62,3,FALSE)-F1528-E1528-D1528,IF(J1528=2,VLOOKUP(K1528,RPM!$H$2:$K$62,3,FALSE)-F1528-E1528-D1528,IF(J1528=3,VLOOKUP(K1528,RPM!$K$2:$N$62,3,FALSE)-F1528-E1528-D1528)))</f>
        <v>849.76410158805106</v>
      </c>
      <c r="H1528" s="2">
        <f>IF(J1528=1,Specification!$I$14,IF(J1528=2,Specification!$I$15,IF(J1528=3,Specification!$I$16)))</f>
        <v>580.58318951778165</v>
      </c>
      <c r="I1528">
        <v>0</v>
      </c>
      <c r="J1528">
        <v>2</v>
      </c>
      <c r="K1528">
        <f>IF(J1528=1,VLOOKUP(B1528,RPM!$F$2:$H$62,3,TRUE),IF(J1528=2,VLOOKUP(B1528,RPM!$I$2:$K$62,3,TRUE),IF(J1528=3,VLOOKUP(B1528,RPM!$L$2:$N$62,3,TRUE))))</f>
        <v>3900</v>
      </c>
      <c r="L1528">
        <f t="shared" si="225"/>
        <v>144.36526421345897</v>
      </c>
      <c r="M1528">
        <f t="shared" si="226"/>
        <v>0</v>
      </c>
      <c r="N1528">
        <f>VLOOKUP(K1528,RPM!$A$2:$D$62,4,FALSE)</f>
        <v>18.822589743589745</v>
      </c>
      <c r="O1528">
        <f>VLOOKUP(K1528,RPM!$A$2:$D$62,3,FALSE)</f>
        <v>10.3</v>
      </c>
      <c r="P1528">
        <f t="shared" si="219"/>
        <v>14.036005171794873</v>
      </c>
      <c r="Q1528" cm="1">
        <f t="array" ref="Q1528">_xlfn.XLOOKUP(O1528,BSFC!$A$2:$A$24,_xlfn.XLOOKUP(K1528,BSFC!$B$2:$O$2,BSFC!$B$2:$O$24,,-1),,-1)</f>
        <v>360</v>
      </c>
      <c r="R1528">
        <f t="shared" si="220"/>
        <v>1.4036005171794874</v>
      </c>
      <c r="S1528">
        <f t="shared" si="222"/>
        <v>4.4651145132271333E-4</v>
      </c>
      <c r="T1528">
        <f t="shared" si="223"/>
        <v>0.16074412247617681</v>
      </c>
      <c r="U1528">
        <f t="shared" si="224"/>
        <v>202.79968869243331</v>
      </c>
    </row>
    <row r="1529" spans="1:21">
      <c r="A1529">
        <f t="shared" si="221"/>
        <v>1528</v>
      </c>
      <c r="B1529">
        <f t="shared" si="227"/>
        <v>8.7318932447276261</v>
      </c>
      <c r="C1529">
        <f>Specification!$G$32</f>
        <v>219.92450400000001</v>
      </c>
      <c r="D1529">
        <f>0.5*Specification!$K$4*Track!B1529^2*Specification!$K$3*Specification!$K$2</f>
        <v>39.492106770519641</v>
      </c>
      <c r="E1529">
        <v>0</v>
      </c>
      <c r="F1529">
        <f>Specification!$C$23*9.81*SIN((E1529*PI()/180))</f>
        <v>0</v>
      </c>
      <c r="G1529" s="2">
        <f>IF(J1529=1,VLOOKUP(K1529,RPM!$E$2:$H$62,3,FALSE)-F1529-E1529-D1529,IF(J1529=2,VLOOKUP(K1529,RPM!$H$2:$K$62,3,FALSE)-F1529-E1529-D1529,IF(J1529=3,VLOOKUP(K1529,RPM!$K$2:$N$62,3,FALSE)-F1529-E1529-D1529)))</f>
        <v>849.76410158805106</v>
      </c>
      <c r="H1529" s="2">
        <f>IF(J1529=1,Specification!$I$14,IF(J1529=2,Specification!$I$15,IF(J1529=3,Specification!$I$16)))</f>
        <v>580.58318951778165</v>
      </c>
      <c r="I1529">
        <v>0</v>
      </c>
      <c r="J1529">
        <v>2</v>
      </c>
      <c r="K1529">
        <f>IF(J1529=1,VLOOKUP(B1529,RPM!$F$2:$H$62,3,TRUE),IF(J1529=2,VLOOKUP(B1529,RPM!$I$2:$K$62,3,TRUE),IF(J1529=3,VLOOKUP(B1529,RPM!$L$2:$N$62,3,TRUE))))</f>
        <v>3900</v>
      </c>
      <c r="L1529">
        <f t="shared" si="225"/>
        <v>144.47978691454716</v>
      </c>
      <c r="M1529">
        <f t="shared" si="226"/>
        <v>0</v>
      </c>
      <c r="N1529">
        <f>VLOOKUP(K1529,RPM!$A$2:$D$62,4,FALSE)</f>
        <v>18.822589743589745</v>
      </c>
      <c r="O1529">
        <f>VLOOKUP(K1529,RPM!$A$2:$D$62,3,FALSE)</f>
        <v>10.3</v>
      </c>
      <c r="P1529">
        <f t="shared" si="219"/>
        <v>14.036005171794873</v>
      </c>
      <c r="Q1529" cm="1">
        <f t="array" ref="Q1529">_xlfn.XLOOKUP(O1529,BSFC!$A$2:$A$24,_xlfn.XLOOKUP(K1529,BSFC!$B$2:$O$2,BSFC!$B$2:$O$24,,-1),,-1)</f>
        <v>360</v>
      </c>
      <c r="R1529">
        <f t="shared" si="220"/>
        <v>1.4036005171794874</v>
      </c>
      <c r="S1529">
        <f t="shared" si="222"/>
        <v>4.4651145132271333E-4</v>
      </c>
      <c r="T1529">
        <f t="shared" si="223"/>
        <v>0.16074412247617681</v>
      </c>
      <c r="U1529">
        <f t="shared" si="224"/>
        <v>202.9604328149095</v>
      </c>
    </row>
    <row r="1530" spans="1:21">
      <c r="A1530">
        <f t="shared" si="221"/>
        <v>1529</v>
      </c>
      <c r="B1530">
        <f t="shared" si="227"/>
        <v>8.7318932447276261</v>
      </c>
      <c r="C1530">
        <f>Specification!$G$32</f>
        <v>219.92450400000001</v>
      </c>
      <c r="D1530">
        <f>0.5*Specification!$K$4*Track!B1530^2*Specification!$K$3*Specification!$K$2</f>
        <v>39.492106770519641</v>
      </c>
      <c r="E1530">
        <v>0</v>
      </c>
      <c r="F1530">
        <f>Specification!$C$23*9.81*SIN((E1530*PI()/180))</f>
        <v>0</v>
      </c>
      <c r="G1530" s="2">
        <f>IF(J1530=1,VLOOKUP(K1530,RPM!$E$2:$H$62,3,FALSE)-F1530-E1530-D1530,IF(J1530=2,VLOOKUP(K1530,RPM!$H$2:$K$62,3,FALSE)-F1530-E1530-D1530,IF(J1530=3,VLOOKUP(K1530,RPM!$K$2:$N$62,3,FALSE)-F1530-E1530-D1530)))</f>
        <v>849.76410158805106</v>
      </c>
      <c r="H1530" s="2">
        <f>IF(J1530=1,Specification!$I$14,IF(J1530=2,Specification!$I$15,IF(J1530=3,Specification!$I$16)))</f>
        <v>580.58318951778165</v>
      </c>
      <c r="I1530">
        <v>0</v>
      </c>
      <c r="J1530">
        <v>2</v>
      </c>
      <c r="K1530">
        <f>IF(J1530=1,VLOOKUP(B1530,RPM!$F$2:$H$62,3,TRUE),IF(J1530=2,VLOOKUP(B1530,RPM!$I$2:$K$62,3,TRUE),IF(J1530=3,VLOOKUP(B1530,RPM!$L$2:$N$62,3,TRUE))))</f>
        <v>3900</v>
      </c>
      <c r="L1530">
        <f t="shared" si="225"/>
        <v>144.59430961563535</v>
      </c>
      <c r="M1530">
        <f t="shared" si="226"/>
        <v>0</v>
      </c>
      <c r="N1530">
        <f>VLOOKUP(K1530,RPM!$A$2:$D$62,4,FALSE)</f>
        <v>18.822589743589745</v>
      </c>
      <c r="O1530">
        <f>VLOOKUP(K1530,RPM!$A$2:$D$62,3,FALSE)</f>
        <v>10.3</v>
      </c>
      <c r="P1530">
        <f t="shared" si="219"/>
        <v>14.036005171794873</v>
      </c>
      <c r="Q1530" cm="1">
        <f t="array" ref="Q1530">_xlfn.XLOOKUP(O1530,BSFC!$A$2:$A$24,_xlfn.XLOOKUP(K1530,BSFC!$B$2:$O$2,BSFC!$B$2:$O$24,,-1),,-1)</f>
        <v>360</v>
      </c>
      <c r="R1530">
        <f t="shared" si="220"/>
        <v>1.4036005171794874</v>
      </c>
      <c r="S1530">
        <f t="shared" si="222"/>
        <v>4.4651145132271333E-4</v>
      </c>
      <c r="T1530">
        <f t="shared" si="223"/>
        <v>0.16074412247617681</v>
      </c>
      <c r="U1530">
        <f t="shared" si="224"/>
        <v>203.12117693738568</v>
      </c>
    </row>
    <row r="1531" spans="1:21">
      <c r="A1531">
        <f t="shared" si="221"/>
        <v>1530</v>
      </c>
      <c r="B1531">
        <f t="shared" si="227"/>
        <v>8.7318932447276261</v>
      </c>
      <c r="C1531">
        <f>Specification!$G$32</f>
        <v>219.92450400000001</v>
      </c>
      <c r="D1531">
        <f>0.5*Specification!$K$4*Track!B1531^2*Specification!$K$3*Specification!$K$2</f>
        <v>39.492106770519641</v>
      </c>
      <c r="E1531">
        <v>0</v>
      </c>
      <c r="F1531">
        <f>Specification!$C$23*9.81*SIN((E1531*PI()/180))</f>
        <v>0</v>
      </c>
      <c r="G1531" s="2">
        <f>IF(J1531=1,VLOOKUP(K1531,RPM!$E$2:$H$62,3,FALSE)-F1531-E1531-D1531,IF(J1531=2,VLOOKUP(K1531,RPM!$H$2:$K$62,3,FALSE)-F1531-E1531-D1531,IF(J1531=3,VLOOKUP(K1531,RPM!$K$2:$N$62,3,FALSE)-F1531-E1531-D1531)))</f>
        <v>849.76410158805106</v>
      </c>
      <c r="H1531" s="2">
        <f>IF(J1531=1,Specification!$I$14,IF(J1531=2,Specification!$I$15,IF(J1531=3,Specification!$I$16)))</f>
        <v>580.58318951778165</v>
      </c>
      <c r="I1531">
        <v>0</v>
      </c>
      <c r="J1531">
        <v>2</v>
      </c>
      <c r="K1531">
        <f>IF(J1531=1,VLOOKUP(B1531,RPM!$F$2:$H$62,3,TRUE),IF(J1531=2,VLOOKUP(B1531,RPM!$I$2:$K$62,3,TRUE),IF(J1531=3,VLOOKUP(B1531,RPM!$L$2:$N$62,3,TRUE))))</f>
        <v>3900</v>
      </c>
      <c r="L1531">
        <f t="shared" si="225"/>
        <v>144.70883231672354</v>
      </c>
      <c r="M1531">
        <f t="shared" si="226"/>
        <v>0</v>
      </c>
      <c r="N1531">
        <f>VLOOKUP(K1531,RPM!$A$2:$D$62,4,FALSE)</f>
        <v>18.822589743589745</v>
      </c>
      <c r="O1531">
        <f>VLOOKUP(K1531,RPM!$A$2:$D$62,3,FALSE)</f>
        <v>10.3</v>
      </c>
      <c r="P1531">
        <f t="shared" si="219"/>
        <v>14.036005171794873</v>
      </c>
      <c r="Q1531" cm="1">
        <f t="array" ref="Q1531">_xlfn.XLOOKUP(O1531,BSFC!$A$2:$A$24,_xlfn.XLOOKUP(K1531,BSFC!$B$2:$O$2,BSFC!$B$2:$O$24,,-1),,-1)</f>
        <v>360</v>
      </c>
      <c r="R1531">
        <f t="shared" si="220"/>
        <v>1.4036005171794874</v>
      </c>
      <c r="S1531">
        <f t="shared" si="222"/>
        <v>4.4651145132271333E-4</v>
      </c>
      <c r="T1531">
        <f t="shared" si="223"/>
        <v>0.16074412247617681</v>
      </c>
      <c r="U1531">
        <f t="shared" si="224"/>
        <v>203.28192105986187</v>
      </c>
    </row>
    <row r="1532" spans="1:21">
      <c r="A1532">
        <f t="shared" si="221"/>
        <v>1531</v>
      </c>
      <c r="B1532">
        <f t="shared" si="227"/>
        <v>8.7318932447276261</v>
      </c>
      <c r="C1532">
        <f>Specification!$G$32</f>
        <v>219.92450400000001</v>
      </c>
      <c r="D1532">
        <f>0.5*Specification!$K$4*Track!B1532^2*Specification!$K$3*Specification!$K$2</f>
        <v>39.492106770519641</v>
      </c>
      <c r="E1532">
        <v>0</v>
      </c>
      <c r="F1532">
        <f>Specification!$C$23*9.81*SIN((E1532*PI()/180))</f>
        <v>0</v>
      </c>
      <c r="G1532" s="2">
        <f>IF(J1532=1,VLOOKUP(K1532,RPM!$E$2:$H$62,3,FALSE)-F1532-E1532-D1532,IF(J1532=2,VLOOKUP(K1532,RPM!$H$2:$K$62,3,FALSE)-F1532-E1532-D1532,IF(J1532=3,VLOOKUP(K1532,RPM!$K$2:$N$62,3,FALSE)-F1532-E1532-D1532)))</f>
        <v>849.76410158805106</v>
      </c>
      <c r="H1532" s="2">
        <f>IF(J1532=1,Specification!$I$14,IF(J1532=2,Specification!$I$15,IF(J1532=3,Specification!$I$16)))</f>
        <v>580.58318951778165</v>
      </c>
      <c r="I1532">
        <v>0</v>
      </c>
      <c r="J1532">
        <v>2</v>
      </c>
      <c r="K1532">
        <f>IF(J1532=1,VLOOKUP(B1532,RPM!$F$2:$H$62,3,TRUE),IF(J1532=2,VLOOKUP(B1532,RPM!$I$2:$K$62,3,TRUE),IF(J1532=3,VLOOKUP(B1532,RPM!$L$2:$N$62,3,TRUE))))</f>
        <v>3900</v>
      </c>
      <c r="L1532">
        <f t="shared" si="225"/>
        <v>144.82335501781174</v>
      </c>
      <c r="M1532">
        <f t="shared" si="226"/>
        <v>0</v>
      </c>
      <c r="N1532">
        <f>VLOOKUP(K1532,RPM!$A$2:$D$62,4,FALSE)</f>
        <v>18.822589743589745</v>
      </c>
      <c r="O1532">
        <f>VLOOKUP(K1532,RPM!$A$2:$D$62,3,FALSE)</f>
        <v>10.3</v>
      </c>
      <c r="P1532">
        <f t="shared" si="219"/>
        <v>14.036005171794873</v>
      </c>
      <c r="Q1532" cm="1">
        <f t="array" ref="Q1532">_xlfn.XLOOKUP(O1532,BSFC!$A$2:$A$24,_xlfn.XLOOKUP(K1532,BSFC!$B$2:$O$2,BSFC!$B$2:$O$24,,-1),,-1)</f>
        <v>360</v>
      </c>
      <c r="R1532">
        <f t="shared" si="220"/>
        <v>1.4036005171794874</v>
      </c>
      <c r="S1532">
        <f t="shared" si="222"/>
        <v>4.4651145132271333E-4</v>
      </c>
      <c r="T1532">
        <f t="shared" si="223"/>
        <v>0.16074412247617681</v>
      </c>
      <c r="U1532">
        <f t="shared" si="224"/>
        <v>203.44266518233806</v>
      </c>
    </row>
    <row r="1533" spans="1:21">
      <c r="A1533">
        <f t="shared" si="221"/>
        <v>1532</v>
      </c>
      <c r="B1533">
        <f t="shared" si="227"/>
        <v>8.7318932447276261</v>
      </c>
      <c r="C1533">
        <f>Specification!$G$32</f>
        <v>219.92450400000001</v>
      </c>
      <c r="D1533">
        <f>0.5*Specification!$K$4*Track!B1533^2*Specification!$K$3*Specification!$K$2</f>
        <v>39.492106770519641</v>
      </c>
      <c r="E1533">
        <v>0</v>
      </c>
      <c r="F1533">
        <f>Specification!$C$23*9.81*SIN((E1533*PI()/180))</f>
        <v>0</v>
      </c>
      <c r="G1533" s="2">
        <f>IF(J1533=1,VLOOKUP(K1533,RPM!$E$2:$H$62,3,FALSE)-F1533-E1533-D1533,IF(J1533=2,VLOOKUP(K1533,RPM!$H$2:$K$62,3,FALSE)-F1533-E1533-D1533,IF(J1533=3,VLOOKUP(K1533,RPM!$K$2:$N$62,3,FALSE)-F1533-E1533-D1533)))</f>
        <v>849.76410158805106</v>
      </c>
      <c r="H1533" s="2">
        <f>IF(J1533=1,Specification!$I$14,IF(J1533=2,Specification!$I$15,IF(J1533=3,Specification!$I$16)))</f>
        <v>580.58318951778165</v>
      </c>
      <c r="I1533">
        <v>0</v>
      </c>
      <c r="J1533">
        <v>2</v>
      </c>
      <c r="K1533">
        <f>IF(J1533=1,VLOOKUP(B1533,RPM!$F$2:$H$62,3,TRUE),IF(J1533=2,VLOOKUP(B1533,RPM!$I$2:$K$62,3,TRUE),IF(J1533=3,VLOOKUP(B1533,RPM!$L$2:$N$62,3,TRUE))))</f>
        <v>3900</v>
      </c>
      <c r="L1533">
        <f t="shared" si="225"/>
        <v>144.93787771889993</v>
      </c>
      <c r="M1533">
        <f t="shared" si="226"/>
        <v>0</v>
      </c>
      <c r="N1533">
        <f>VLOOKUP(K1533,RPM!$A$2:$D$62,4,FALSE)</f>
        <v>18.822589743589745</v>
      </c>
      <c r="O1533">
        <f>VLOOKUP(K1533,RPM!$A$2:$D$62,3,FALSE)</f>
        <v>10.3</v>
      </c>
      <c r="P1533">
        <f t="shared" si="219"/>
        <v>14.036005171794873</v>
      </c>
      <c r="Q1533" cm="1">
        <f t="array" ref="Q1533">_xlfn.XLOOKUP(O1533,BSFC!$A$2:$A$24,_xlfn.XLOOKUP(K1533,BSFC!$B$2:$O$2,BSFC!$B$2:$O$24,,-1),,-1)</f>
        <v>360</v>
      </c>
      <c r="R1533">
        <f t="shared" si="220"/>
        <v>1.4036005171794874</v>
      </c>
      <c r="S1533">
        <f t="shared" si="222"/>
        <v>4.4651145132271333E-4</v>
      </c>
      <c r="T1533">
        <f t="shared" si="223"/>
        <v>0.16074412247617681</v>
      </c>
      <c r="U1533">
        <f t="shared" si="224"/>
        <v>203.60340930481425</v>
      </c>
    </row>
    <row r="1534" spans="1:21">
      <c r="A1534">
        <f t="shared" si="221"/>
        <v>1533</v>
      </c>
      <c r="B1534">
        <f t="shared" si="227"/>
        <v>8.7318932447276261</v>
      </c>
      <c r="C1534">
        <f>Specification!$G$32</f>
        <v>219.92450400000001</v>
      </c>
      <c r="D1534">
        <f>0.5*Specification!$K$4*Track!B1534^2*Specification!$K$3*Specification!$K$2</f>
        <v>39.492106770519641</v>
      </c>
      <c r="E1534">
        <v>0</v>
      </c>
      <c r="F1534">
        <f>Specification!$C$23*9.81*SIN((E1534*PI()/180))</f>
        <v>0</v>
      </c>
      <c r="G1534" s="2">
        <f>IF(J1534=1,VLOOKUP(K1534,RPM!$E$2:$H$62,3,FALSE)-F1534-E1534-D1534,IF(J1534=2,VLOOKUP(K1534,RPM!$H$2:$K$62,3,FALSE)-F1534-E1534-D1534,IF(J1534=3,VLOOKUP(K1534,RPM!$K$2:$N$62,3,FALSE)-F1534-E1534-D1534)))</f>
        <v>849.76410158805106</v>
      </c>
      <c r="H1534" s="2">
        <f>IF(J1534=1,Specification!$I$14,IF(J1534=2,Specification!$I$15,IF(J1534=3,Specification!$I$16)))</f>
        <v>580.58318951778165</v>
      </c>
      <c r="I1534">
        <v>0</v>
      </c>
      <c r="J1534">
        <v>2</v>
      </c>
      <c r="K1534">
        <f>IF(J1534=1,VLOOKUP(B1534,RPM!$F$2:$H$62,3,TRUE),IF(J1534=2,VLOOKUP(B1534,RPM!$I$2:$K$62,3,TRUE),IF(J1534=3,VLOOKUP(B1534,RPM!$L$2:$N$62,3,TRUE))))</f>
        <v>3900</v>
      </c>
      <c r="L1534">
        <f t="shared" si="225"/>
        <v>145.05240041998812</v>
      </c>
      <c r="M1534">
        <f t="shared" si="226"/>
        <v>0</v>
      </c>
      <c r="N1534">
        <f>VLOOKUP(K1534,RPM!$A$2:$D$62,4,FALSE)</f>
        <v>18.822589743589745</v>
      </c>
      <c r="O1534">
        <f>VLOOKUP(K1534,RPM!$A$2:$D$62,3,FALSE)</f>
        <v>10.3</v>
      </c>
      <c r="P1534">
        <f t="shared" si="219"/>
        <v>14.036005171794873</v>
      </c>
      <c r="Q1534" cm="1">
        <f t="array" ref="Q1534">_xlfn.XLOOKUP(O1534,BSFC!$A$2:$A$24,_xlfn.XLOOKUP(K1534,BSFC!$B$2:$O$2,BSFC!$B$2:$O$24,,-1),,-1)</f>
        <v>360</v>
      </c>
      <c r="R1534">
        <f t="shared" si="220"/>
        <v>1.4036005171794874</v>
      </c>
      <c r="S1534">
        <f t="shared" si="222"/>
        <v>4.4651145132271333E-4</v>
      </c>
      <c r="T1534">
        <f t="shared" si="223"/>
        <v>0.16074412247617681</v>
      </c>
      <c r="U1534">
        <f t="shared" si="224"/>
        <v>203.76415342729044</v>
      </c>
    </row>
    <row r="1535" spans="1:21">
      <c r="A1535">
        <f t="shared" si="221"/>
        <v>1534</v>
      </c>
      <c r="B1535">
        <f t="shared" si="227"/>
        <v>8.7318932447276261</v>
      </c>
      <c r="C1535">
        <f>Specification!$G$32</f>
        <v>219.92450400000001</v>
      </c>
      <c r="D1535">
        <f>0.5*Specification!$K$4*Track!B1535^2*Specification!$K$3*Specification!$K$2</f>
        <v>39.492106770519641</v>
      </c>
      <c r="E1535">
        <v>0</v>
      </c>
      <c r="F1535">
        <f>Specification!$C$23*9.81*SIN((E1535*PI()/180))</f>
        <v>0</v>
      </c>
      <c r="G1535" s="2">
        <f>IF(J1535=1,VLOOKUP(K1535,RPM!$E$2:$H$62,3,FALSE)-F1535-E1535-D1535,IF(J1535=2,VLOOKUP(K1535,RPM!$H$2:$K$62,3,FALSE)-F1535-E1535-D1535,IF(J1535=3,VLOOKUP(K1535,RPM!$K$2:$N$62,3,FALSE)-F1535-E1535-D1535)))</f>
        <v>849.76410158805106</v>
      </c>
      <c r="H1535" s="2">
        <f>IF(J1535=1,Specification!$I$14,IF(J1535=2,Specification!$I$15,IF(J1535=3,Specification!$I$16)))</f>
        <v>580.58318951778165</v>
      </c>
      <c r="I1535">
        <v>0</v>
      </c>
      <c r="J1535">
        <v>2</v>
      </c>
      <c r="K1535">
        <f>IF(J1535=1,VLOOKUP(B1535,RPM!$F$2:$H$62,3,TRUE),IF(J1535=2,VLOOKUP(B1535,RPM!$I$2:$K$62,3,TRUE),IF(J1535=3,VLOOKUP(B1535,RPM!$L$2:$N$62,3,TRUE))))</f>
        <v>3900</v>
      </c>
      <c r="L1535">
        <f t="shared" si="225"/>
        <v>145.16692312107631</v>
      </c>
      <c r="M1535">
        <f t="shared" si="226"/>
        <v>0</v>
      </c>
      <c r="N1535">
        <f>VLOOKUP(K1535,RPM!$A$2:$D$62,4,FALSE)</f>
        <v>18.822589743589745</v>
      </c>
      <c r="O1535">
        <f>VLOOKUP(K1535,RPM!$A$2:$D$62,3,FALSE)</f>
        <v>10.3</v>
      </c>
      <c r="P1535">
        <f t="shared" si="219"/>
        <v>14.036005171794873</v>
      </c>
      <c r="Q1535" cm="1">
        <f t="array" ref="Q1535">_xlfn.XLOOKUP(O1535,BSFC!$A$2:$A$24,_xlfn.XLOOKUP(K1535,BSFC!$B$2:$O$2,BSFC!$B$2:$O$24,,-1),,-1)</f>
        <v>360</v>
      </c>
      <c r="R1535">
        <f t="shared" si="220"/>
        <v>1.4036005171794874</v>
      </c>
      <c r="S1535">
        <f t="shared" si="222"/>
        <v>4.4651145132271333E-4</v>
      </c>
      <c r="T1535">
        <f t="shared" si="223"/>
        <v>0.16074412247617681</v>
      </c>
      <c r="U1535">
        <f t="shared" si="224"/>
        <v>203.92489754976663</v>
      </c>
    </row>
    <row r="1536" spans="1:21">
      <c r="A1536">
        <f t="shared" si="221"/>
        <v>1535</v>
      </c>
      <c r="B1536">
        <f t="shared" si="227"/>
        <v>8.7318932447276261</v>
      </c>
      <c r="C1536">
        <f>Specification!$G$32</f>
        <v>219.92450400000001</v>
      </c>
      <c r="D1536">
        <f>0.5*Specification!$K$4*Track!B1536^2*Specification!$K$3*Specification!$K$2</f>
        <v>39.492106770519641</v>
      </c>
      <c r="E1536">
        <v>0</v>
      </c>
      <c r="F1536">
        <f>Specification!$C$23*9.81*SIN((E1536*PI()/180))</f>
        <v>0</v>
      </c>
      <c r="G1536" s="2">
        <f>IF(J1536=1,VLOOKUP(K1536,RPM!$E$2:$H$62,3,FALSE)-F1536-E1536-D1536,IF(J1536=2,VLOOKUP(K1536,RPM!$H$2:$K$62,3,FALSE)-F1536-E1536-D1536,IF(J1536=3,VLOOKUP(K1536,RPM!$K$2:$N$62,3,FALSE)-F1536-E1536-D1536)))</f>
        <v>849.76410158805106</v>
      </c>
      <c r="H1536" s="2">
        <f>IF(J1536=1,Specification!$I$14,IF(J1536=2,Specification!$I$15,IF(J1536=3,Specification!$I$16)))</f>
        <v>580.58318951778165</v>
      </c>
      <c r="I1536">
        <v>0</v>
      </c>
      <c r="J1536">
        <v>2</v>
      </c>
      <c r="K1536">
        <f>IF(J1536=1,VLOOKUP(B1536,RPM!$F$2:$H$62,3,TRUE),IF(J1536=2,VLOOKUP(B1536,RPM!$I$2:$K$62,3,TRUE),IF(J1536=3,VLOOKUP(B1536,RPM!$L$2:$N$62,3,TRUE))))</f>
        <v>3900</v>
      </c>
      <c r="L1536">
        <f t="shared" si="225"/>
        <v>145.2814458221645</v>
      </c>
      <c r="M1536">
        <f t="shared" si="226"/>
        <v>0</v>
      </c>
      <c r="N1536">
        <f>VLOOKUP(K1536,RPM!$A$2:$D$62,4,FALSE)</f>
        <v>18.822589743589745</v>
      </c>
      <c r="O1536">
        <f>VLOOKUP(K1536,RPM!$A$2:$D$62,3,FALSE)</f>
        <v>10.3</v>
      </c>
      <c r="P1536">
        <f t="shared" si="219"/>
        <v>14.036005171794873</v>
      </c>
      <c r="Q1536" cm="1">
        <f t="array" ref="Q1536">_xlfn.XLOOKUP(O1536,BSFC!$A$2:$A$24,_xlfn.XLOOKUP(K1536,BSFC!$B$2:$O$2,BSFC!$B$2:$O$24,,-1),,-1)</f>
        <v>360</v>
      </c>
      <c r="R1536">
        <f t="shared" si="220"/>
        <v>1.4036005171794874</v>
      </c>
      <c r="S1536">
        <f t="shared" si="222"/>
        <v>4.4651145132271333E-4</v>
      </c>
      <c r="T1536">
        <f t="shared" si="223"/>
        <v>0.16074412247617681</v>
      </c>
      <c r="U1536">
        <f t="shared" si="224"/>
        <v>204.08564167224282</v>
      </c>
    </row>
    <row r="1537" spans="1:21">
      <c r="A1537">
        <f t="shared" si="221"/>
        <v>1536</v>
      </c>
      <c r="B1537">
        <f t="shared" si="227"/>
        <v>8.7318932447276261</v>
      </c>
      <c r="C1537">
        <f>Specification!$G$32</f>
        <v>219.92450400000001</v>
      </c>
      <c r="D1537">
        <f>0.5*Specification!$K$4*Track!B1537^2*Specification!$K$3*Specification!$K$2</f>
        <v>39.492106770519641</v>
      </c>
      <c r="E1537">
        <v>0</v>
      </c>
      <c r="F1537">
        <f>Specification!$C$23*9.81*SIN((E1537*PI()/180))</f>
        <v>0</v>
      </c>
      <c r="G1537" s="2">
        <f>IF(J1537=1,VLOOKUP(K1537,RPM!$E$2:$H$62,3,FALSE)-F1537-E1537-D1537,IF(J1537=2,VLOOKUP(K1537,RPM!$H$2:$K$62,3,FALSE)-F1537-E1537-D1537,IF(J1537=3,VLOOKUP(K1537,RPM!$K$2:$N$62,3,FALSE)-F1537-E1537-D1537)))</f>
        <v>849.76410158805106</v>
      </c>
      <c r="H1537" s="2">
        <f>IF(J1537=1,Specification!$I$14,IF(J1537=2,Specification!$I$15,IF(J1537=3,Specification!$I$16)))</f>
        <v>580.58318951778165</v>
      </c>
      <c r="I1537">
        <f>G1537/H1537</f>
        <v>1.4636388323503555</v>
      </c>
      <c r="J1537">
        <v>2</v>
      </c>
      <c r="K1537">
        <f>IF(J1537=1,VLOOKUP(B1537,RPM!$F$2:$H$62,3,TRUE),IF(J1537=2,VLOOKUP(B1537,RPM!$I$2:$K$62,3,TRUE),IF(J1537=3,VLOOKUP(B1537,RPM!$L$2:$N$62,3,TRUE))))</f>
        <v>3900</v>
      </c>
      <c r="L1537">
        <f t="shared" si="225"/>
        <v>145.39488992585873</v>
      </c>
      <c r="M1537">
        <f t="shared" si="226"/>
        <v>0</v>
      </c>
      <c r="N1537">
        <f>VLOOKUP(K1537,RPM!$A$2:$D$62,4,FALSE)</f>
        <v>18.822589743589745</v>
      </c>
      <c r="O1537">
        <f>VLOOKUP(K1537,RPM!$A$2:$D$62,3,FALSE)</f>
        <v>10.3</v>
      </c>
      <c r="P1537">
        <f t="shared" si="219"/>
        <v>14.036005171794873</v>
      </c>
      <c r="Q1537" cm="1">
        <f t="array" ref="Q1537">_xlfn.XLOOKUP(O1537,BSFC!$A$2:$A$24,_xlfn.XLOOKUP(K1537,BSFC!$B$2:$O$2,BSFC!$B$2:$O$24,,-1),,-1)</f>
        <v>360</v>
      </c>
      <c r="R1537">
        <f t="shared" si="220"/>
        <v>1.4036005171794874</v>
      </c>
      <c r="S1537">
        <f t="shared" si="222"/>
        <v>4.4230611837830949E-4</v>
      </c>
      <c r="T1537">
        <f t="shared" si="223"/>
        <v>0.15923020261619142</v>
      </c>
      <c r="U1537">
        <f t="shared" si="224"/>
        <v>204.244871874859</v>
      </c>
    </row>
    <row r="1538" spans="1:21">
      <c r="A1538">
        <f t="shared" si="221"/>
        <v>1537</v>
      </c>
      <c r="B1538">
        <f t="shared" si="227"/>
        <v>8.8979344401956943</v>
      </c>
      <c r="C1538">
        <f>Specification!$G$32</f>
        <v>219.92450400000001</v>
      </c>
      <c r="D1538">
        <f>0.5*Specification!$K$4*Track!B1538^2*Specification!$K$3*Specification!$K$2</f>
        <v>41.008309893035431</v>
      </c>
      <c r="E1538">
        <v>0</v>
      </c>
      <c r="F1538">
        <f>Specification!$C$23*9.81*SIN((E1538*PI()/180))</f>
        <v>0</v>
      </c>
      <c r="G1538" s="2">
        <f>IF(J1538=1,VLOOKUP(K1538,RPM!$E$2:$H$62,3,FALSE)-F1538-E1538-D1538,IF(J1538=2,VLOOKUP(K1538,RPM!$H$2:$K$62,3,FALSE)-F1538-E1538-D1538,IF(J1538=3,VLOOKUP(K1538,RPM!$K$2:$N$62,3,FALSE)-F1538-E1538-D1538)))</f>
        <v>842.85192632743701</v>
      </c>
      <c r="H1538" s="2">
        <f>IF(J1538=1,Specification!$I$14,IF(J1538=2,Specification!$I$15,IF(J1538=3,Specification!$I$16)))</f>
        <v>580.58318951778165</v>
      </c>
      <c r="I1538">
        <f t="shared" ref="I1538:I1544" si="228">G1538/H1538</f>
        <v>1.4517332598408326</v>
      </c>
      <c r="J1538">
        <v>2</v>
      </c>
      <c r="K1538">
        <f>IF(J1538=1,VLOOKUP(B1538,RPM!$F$2:$H$62,3,TRUE),IF(J1538=2,VLOOKUP(B1538,RPM!$I$2:$K$62,3,TRUE),IF(J1538=3,VLOOKUP(B1538,RPM!$L$2:$N$62,3,TRUE))))</f>
        <v>4000</v>
      </c>
      <c r="L1538">
        <f t="shared" si="225"/>
        <v>145.50626366957033</v>
      </c>
      <c r="M1538">
        <f t="shared" si="226"/>
        <v>0</v>
      </c>
      <c r="N1538">
        <f>VLOOKUP(K1538,RPM!$A$2:$D$62,4,FALSE)</f>
        <v>18.708375</v>
      </c>
      <c r="O1538">
        <f>VLOOKUP(K1538,RPM!$A$2:$D$62,3,FALSE)</f>
        <v>10.5</v>
      </c>
      <c r="P1538">
        <f t="shared" si="219"/>
        <v>13.950835237500002</v>
      </c>
      <c r="Q1538" cm="1">
        <f t="array" ref="Q1538">_xlfn.XLOOKUP(O1538,BSFC!$A$2:$A$24,_xlfn.XLOOKUP(K1538,BSFC!$B$2:$O$2,BSFC!$B$2:$O$24,,-1),,-1)</f>
        <v>360</v>
      </c>
      <c r="R1538">
        <f t="shared" si="220"/>
        <v>1.3950835237500001</v>
      </c>
      <c r="S1538">
        <f t="shared" si="222"/>
        <v>4.3159909675111809E-4</v>
      </c>
      <c r="T1538">
        <f t="shared" si="223"/>
        <v>0.15537567483040252</v>
      </c>
      <c r="U1538">
        <f t="shared" si="224"/>
        <v>204.4002475496894</v>
      </c>
    </row>
    <row r="1539" spans="1:21">
      <c r="A1539">
        <f t="shared" si="221"/>
        <v>1538</v>
      </c>
      <c r="B1539">
        <f t="shared" si="227"/>
        <v>9.0596194082148038</v>
      </c>
      <c r="C1539">
        <f>Specification!$G$32</f>
        <v>219.92450400000001</v>
      </c>
      <c r="D1539">
        <f>0.5*Specification!$K$4*Track!B1539^2*Specification!$K$3*Specification!$K$2</f>
        <v>42.512179873101545</v>
      </c>
      <c r="E1539">
        <v>0</v>
      </c>
      <c r="F1539">
        <f>Specification!$C$23*9.81*SIN((E1539*PI()/180))</f>
        <v>0</v>
      </c>
      <c r="G1539" s="2">
        <f>IF(J1539=1,VLOOKUP(K1539,RPM!$E$2:$H$62,3,FALSE)-F1539-E1539-D1539,IF(J1539=2,VLOOKUP(K1539,RPM!$H$2:$K$62,3,FALSE)-F1539-E1539-D1539,IF(J1539=3,VLOOKUP(K1539,RPM!$K$2:$N$62,3,FALSE)-F1539-E1539-D1539)))</f>
        <v>841.34805634737086</v>
      </c>
      <c r="H1539" s="2">
        <f>IF(J1539=1,Specification!$I$14,IF(J1539=2,Specification!$I$15,IF(J1539=3,Specification!$I$16)))</f>
        <v>580.58318951778165</v>
      </c>
      <c r="I1539">
        <f t="shared" si="228"/>
        <v>1.4491429850839708</v>
      </c>
      <c r="J1539">
        <v>2</v>
      </c>
      <c r="K1539">
        <f>IF(J1539=1,VLOOKUP(B1539,RPM!$F$2:$H$62,3,TRUE),IF(J1539=2,VLOOKUP(B1539,RPM!$I$2:$K$62,3,TRUE),IF(J1539=3,VLOOKUP(B1539,RPM!$L$2:$N$62,3,TRUE))))</f>
        <v>4000</v>
      </c>
      <c r="L1539">
        <f t="shared" si="225"/>
        <v>145.61568598465371</v>
      </c>
      <c r="M1539">
        <f t="shared" si="226"/>
        <v>0</v>
      </c>
      <c r="N1539">
        <f>VLOOKUP(K1539,RPM!$A$2:$D$62,4,FALSE)</f>
        <v>18.708375</v>
      </c>
      <c r="O1539">
        <f>VLOOKUP(K1539,RPM!$A$2:$D$62,3,FALSE)</f>
        <v>10.5</v>
      </c>
      <c r="P1539">
        <f t="shared" ref="P1539:P1602" si="229">N1539*0.7457</f>
        <v>13.950835237500002</v>
      </c>
      <c r="Q1539" cm="1">
        <f t="array" ref="Q1539">_xlfn.XLOOKUP(O1539,BSFC!$A$2:$A$24,_xlfn.XLOOKUP(K1539,BSFC!$B$2:$O$2,BSFC!$B$2:$O$24,,-1),,-1)</f>
        <v>360</v>
      </c>
      <c r="R1539">
        <f t="shared" ref="R1539:R1602" si="230">Q1539*P1539/3600</f>
        <v>1.3950835237500001</v>
      </c>
      <c r="S1539">
        <f t="shared" si="222"/>
        <v>4.240368580650065E-4</v>
      </c>
      <c r="T1539">
        <f t="shared" si="223"/>
        <v>0.15265326890340233</v>
      </c>
      <c r="U1539">
        <f t="shared" si="224"/>
        <v>204.5529008185928</v>
      </c>
    </row>
    <row r="1540" spans="1:21">
      <c r="A1540">
        <f t="shared" ref="A1540:A1603" si="231">A1539+1</f>
        <v>1539</v>
      </c>
      <c r="B1540">
        <f t="shared" si="227"/>
        <v>9.2181879885295412</v>
      </c>
      <c r="C1540">
        <f>Specification!$G$32</f>
        <v>219.92450400000001</v>
      </c>
      <c r="D1540">
        <f>0.5*Specification!$K$4*Track!B1540^2*Specification!$K$3*Specification!$K$2</f>
        <v>44.013366552760679</v>
      </c>
      <c r="E1540">
        <v>0</v>
      </c>
      <c r="F1540">
        <f>Specification!$C$23*9.81*SIN((E1540*PI()/180))</f>
        <v>0</v>
      </c>
      <c r="G1540" s="2">
        <f>IF(J1540=1,VLOOKUP(K1540,RPM!$E$2:$H$62,3,FALSE)-F1540-E1540-D1540,IF(J1540=2,VLOOKUP(K1540,RPM!$H$2:$K$62,3,FALSE)-F1540-E1540-D1540,IF(J1540=3,VLOOKUP(K1540,RPM!$K$2:$N$62,3,FALSE)-F1540-E1540-D1540)))</f>
        <v>842.92652205872389</v>
      </c>
      <c r="H1540" s="2">
        <f>IF(J1540=1,Specification!$I$14,IF(J1540=2,Specification!$I$15,IF(J1540=3,Specification!$I$16)))</f>
        <v>580.58318951778165</v>
      </c>
      <c r="I1540">
        <f t="shared" si="228"/>
        <v>1.4518617439799424</v>
      </c>
      <c r="J1540">
        <v>2</v>
      </c>
      <c r="K1540">
        <f>IF(J1540=1,VLOOKUP(B1540,RPM!$F$2:$H$62,3,TRUE),IF(J1540=2,VLOOKUP(B1540,RPM!$I$2:$K$62,3,TRUE),IF(J1540=3,VLOOKUP(B1540,RPM!$L$2:$N$62,3,TRUE))))</f>
        <v>4100</v>
      </c>
      <c r="L1540">
        <f t="shared" si="225"/>
        <v>145.72325593671636</v>
      </c>
      <c r="M1540">
        <f t="shared" si="226"/>
        <v>0</v>
      </c>
      <c r="N1540">
        <f>VLOOKUP(K1540,RPM!$A$2:$D$62,4,FALSE)</f>
        <v>18.773560975609758</v>
      </c>
      <c r="O1540">
        <f>VLOOKUP(K1540,RPM!$A$2:$D$62,3,FALSE)</f>
        <v>10.8</v>
      </c>
      <c r="P1540">
        <f t="shared" si="229"/>
        <v>13.999444419512198</v>
      </c>
      <c r="Q1540" cm="1">
        <f t="array" ref="Q1540">_xlfn.XLOOKUP(O1540,BSFC!$A$2:$A$24,_xlfn.XLOOKUP(K1540,BSFC!$B$2:$O$2,BSFC!$B$2:$O$24,,-1),,-1)</f>
        <v>360</v>
      </c>
      <c r="R1540">
        <f t="shared" si="230"/>
        <v>1.3999444419512199</v>
      </c>
      <c r="S1540">
        <f t="shared" ref="S1540:S1603" si="232">(L1540-L1539)/3600*P1540</f>
        <v>4.183109903085058E-4</v>
      </c>
      <c r="T1540">
        <f t="shared" ref="T1540:T1603" si="233">S1540*Q1540</f>
        <v>0.15059195651106208</v>
      </c>
      <c r="U1540">
        <f t="shared" ref="U1540:U1603" si="234">U1539+T1540</f>
        <v>204.70349277510385</v>
      </c>
    </row>
    <row r="1541" spans="1:21">
      <c r="A1541">
        <f t="shared" si="231"/>
        <v>1540</v>
      </c>
      <c r="B1541">
        <f t="shared" si="227"/>
        <v>9.3743646867310524</v>
      </c>
      <c r="C1541">
        <f>Specification!$G$32</f>
        <v>219.92450400000001</v>
      </c>
      <c r="D1541">
        <f>0.5*Specification!$K$4*Track!B1541^2*Specification!$K$3*Specification!$K$2</f>
        <v>45.517369631271968</v>
      </c>
      <c r="E1541">
        <v>0</v>
      </c>
      <c r="F1541">
        <f>Specification!$C$23*9.81*SIN((E1541*PI()/180))</f>
        <v>0</v>
      </c>
      <c r="G1541" s="2">
        <f>IF(J1541=1,VLOOKUP(K1541,RPM!$E$2:$H$62,3,FALSE)-F1541-E1541-D1541,IF(J1541=2,VLOOKUP(K1541,RPM!$H$2:$K$62,3,FALSE)-F1541-E1541-D1541,IF(J1541=3,VLOOKUP(K1541,RPM!$K$2:$N$62,3,FALSE)-F1541-E1541-D1541)))</f>
        <v>844.35552125736706</v>
      </c>
      <c r="H1541" s="2">
        <f>IF(J1541=1,Specification!$I$14,IF(J1541=2,Specification!$I$15,IF(J1541=3,Specification!$I$16)))</f>
        <v>580.58318951778165</v>
      </c>
      <c r="I1541">
        <f t="shared" si="228"/>
        <v>1.4543230608496749</v>
      </c>
      <c r="J1541">
        <v>2</v>
      </c>
      <c r="K1541">
        <f>IF(J1541=1,VLOOKUP(B1541,RPM!$F$2:$H$62,3,TRUE),IF(J1541=2,VLOOKUP(B1541,RPM!$I$2:$K$62,3,TRUE),IF(J1541=3,VLOOKUP(B1541,RPM!$L$2:$N$62,3,TRUE))))</f>
        <v>4200</v>
      </c>
      <c r="L1541">
        <f t="shared" si="225"/>
        <v>145.82906146048276</v>
      </c>
      <c r="M1541">
        <f t="shared" si="226"/>
        <v>0</v>
      </c>
      <c r="N1541">
        <f>VLOOKUP(K1541,RPM!$A$2:$D$62,4,FALSE)</f>
        <v>18.835642857142858</v>
      </c>
      <c r="O1541">
        <f>VLOOKUP(K1541,RPM!$A$2:$D$62,3,FALSE)</f>
        <v>11.1</v>
      </c>
      <c r="P1541">
        <f t="shared" si="229"/>
        <v>14.045738878571429</v>
      </c>
      <c r="Q1541" cm="1">
        <f t="array" ref="Q1541">_xlfn.XLOOKUP(O1541,BSFC!$A$2:$A$24,_xlfn.XLOOKUP(K1541,BSFC!$B$2:$O$2,BSFC!$B$2:$O$24,,-1),,-1)</f>
        <v>340</v>
      </c>
      <c r="R1541">
        <f t="shared" si="230"/>
        <v>1.3265420051984127</v>
      </c>
      <c r="S1541">
        <f t="shared" si="232"/>
        <v>4.1281021075928546E-4</v>
      </c>
      <c r="T1541">
        <f t="shared" si="233"/>
        <v>0.14035547165815707</v>
      </c>
      <c r="U1541">
        <f t="shared" si="234"/>
        <v>204.84384824676201</v>
      </c>
    </row>
    <row r="1542" spans="1:21">
      <c r="A1542">
        <f t="shared" si="231"/>
        <v>1541</v>
      </c>
      <c r="B1542">
        <f t="shared" si="227"/>
        <v>9.5282400999098211</v>
      </c>
      <c r="C1542">
        <f>Specification!$G$32</f>
        <v>219.92450400000001</v>
      </c>
      <c r="D1542">
        <f>0.5*Specification!$K$4*Track!B1542^2*Specification!$K$3*Specification!$K$2</f>
        <v>47.023922420983112</v>
      </c>
      <c r="E1542">
        <v>0</v>
      </c>
      <c r="F1542">
        <f>Specification!$C$23*9.81*SIN((E1542*PI()/180))</f>
        <v>0</v>
      </c>
      <c r="G1542" s="2">
        <f>IF(J1542=1,VLOOKUP(K1542,RPM!$E$2:$H$62,3,FALSE)-F1542-E1542-D1542,IF(J1542=2,VLOOKUP(K1542,RPM!$H$2:$K$62,3,FALSE)-F1542-E1542-D1542,IF(J1542=3,VLOOKUP(K1542,RPM!$K$2:$N$62,3,FALSE)-F1542-E1542-D1542)))</f>
        <v>842.84896846765594</v>
      </c>
      <c r="H1542" s="2">
        <f>IF(J1542=1,Specification!$I$14,IF(J1542=2,Specification!$I$15,IF(J1542=3,Specification!$I$16)))</f>
        <v>580.58318951778165</v>
      </c>
      <c r="I1542">
        <f t="shared" si="228"/>
        <v>1.4517281652052412</v>
      </c>
      <c r="J1542">
        <v>2</v>
      </c>
      <c r="K1542">
        <f>IF(J1542=1,VLOOKUP(B1542,RPM!$F$2:$H$62,3,TRUE),IF(J1542=2,VLOOKUP(B1542,RPM!$I$2:$K$62,3,TRUE),IF(J1542=3,VLOOKUP(B1542,RPM!$L$2:$N$62,3,TRUE))))</f>
        <v>4200</v>
      </c>
      <c r="L1542">
        <f t="shared" si="225"/>
        <v>145.93318668465693</v>
      </c>
      <c r="M1542">
        <f t="shared" si="226"/>
        <v>0</v>
      </c>
      <c r="N1542">
        <f>VLOOKUP(K1542,RPM!$A$2:$D$62,4,FALSE)</f>
        <v>18.835642857142858</v>
      </c>
      <c r="O1542">
        <f>VLOOKUP(K1542,RPM!$A$2:$D$62,3,FALSE)</f>
        <v>11.1</v>
      </c>
      <c r="P1542">
        <f t="shared" si="229"/>
        <v>14.045738878571429</v>
      </c>
      <c r="Q1542" cm="1">
        <f t="array" ref="Q1542">_xlfn.XLOOKUP(O1542,BSFC!$A$2:$A$24,_xlfn.XLOOKUP(K1542,BSFC!$B$2:$O$2,BSFC!$B$2:$O$24,,-1),,-1)</f>
        <v>340</v>
      </c>
      <c r="R1542">
        <f t="shared" si="230"/>
        <v>1.3265420051984127</v>
      </c>
      <c r="S1542">
        <f t="shared" si="232"/>
        <v>4.0625436372863563E-4</v>
      </c>
      <c r="T1542">
        <f t="shared" si="233"/>
        <v>0.13812648366773611</v>
      </c>
      <c r="U1542">
        <f t="shared" si="234"/>
        <v>204.98197473042976</v>
      </c>
    </row>
    <row r="1543" spans="1:21">
      <c r="A1543">
        <f t="shared" si="231"/>
        <v>1542</v>
      </c>
      <c r="B1543">
        <f t="shared" si="227"/>
        <v>9.6794016205517579</v>
      </c>
      <c r="C1543">
        <f>Specification!$G$32</f>
        <v>219.92450400000001</v>
      </c>
      <c r="D1543">
        <f>0.5*Specification!$K$4*Track!B1543^2*Specification!$K$3*Specification!$K$2</f>
        <v>48.527787123447787</v>
      </c>
      <c r="E1543">
        <v>0</v>
      </c>
      <c r="F1543">
        <f>Specification!$C$23*9.81*SIN((E1543*PI()/180))</f>
        <v>0</v>
      </c>
      <c r="G1543" s="2">
        <f>IF(J1543=1,VLOOKUP(K1543,RPM!$E$2:$H$62,3,FALSE)-F1543-E1543-D1543,IF(J1543=2,VLOOKUP(K1543,RPM!$H$2:$K$62,3,FALSE)-F1543-E1543-D1543,IF(J1543=3,VLOOKUP(K1543,RPM!$K$2:$N$62,3,FALSE)-F1543-E1543-D1543)))</f>
        <v>844.14168733178019</v>
      </c>
      <c r="H1543" s="2">
        <f>IF(J1543=1,Specification!$I$14,IF(J1543=2,Specification!$I$15,IF(J1543=3,Specification!$I$16)))</f>
        <v>580.58318951778165</v>
      </c>
      <c r="I1543">
        <f t="shared" si="228"/>
        <v>1.4539547520018687</v>
      </c>
      <c r="J1543">
        <v>2</v>
      </c>
      <c r="K1543">
        <f>IF(J1543=1,VLOOKUP(B1543,RPM!$F$2:$H$62,3,TRUE),IF(J1543=2,VLOOKUP(B1543,RPM!$I$2:$K$62,3,TRUE),IF(J1543=3,VLOOKUP(B1543,RPM!$L$2:$N$62,3,TRUE))))</f>
        <v>4300</v>
      </c>
      <c r="L1543">
        <f t="shared" si="225"/>
        <v>146.03570942759916</v>
      </c>
      <c r="M1543">
        <f t="shared" si="226"/>
        <v>0</v>
      </c>
      <c r="N1543">
        <f>VLOOKUP(K1543,RPM!$A$2:$D$62,4,FALSE)</f>
        <v>18.894837209302327</v>
      </c>
      <c r="O1543">
        <f>VLOOKUP(K1543,RPM!$A$2:$D$62,3,FALSE)</f>
        <v>11.4</v>
      </c>
      <c r="P1543">
        <f t="shared" si="229"/>
        <v>14.089880106976747</v>
      </c>
      <c r="Q1543" cm="1">
        <f t="array" ref="Q1543">_xlfn.XLOOKUP(O1543,BSFC!$A$2:$A$24,_xlfn.XLOOKUP(K1543,BSFC!$B$2:$O$2,BSFC!$B$2:$O$24,,-1),,-1)</f>
        <v>340</v>
      </c>
      <c r="R1543">
        <f t="shared" si="230"/>
        <v>1.3307108989922483</v>
      </c>
      <c r="S1543">
        <f t="shared" si="232"/>
        <v>4.0125921008177197E-4</v>
      </c>
      <c r="T1543">
        <f t="shared" si="233"/>
        <v>0.13642813142780247</v>
      </c>
      <c r="U1543">
        <f t="shared" si="234"/>
        <v>205.11840286185756</v>
      </c>
    </row>
    <row r="1544" spans="1:21">
      <c r="A1544">
        <f t="shared" si="231"/>
        <v>1543</v>
      </c>
      <c r="B1544">
        <f t="shared" si="227"/>
        <v>9.8284650498408812</v>
      </c>
      <c r="C1544">
        <f>Specification!$G$32</f>
        <v>219.92450400000001</v>
      </c>
      <c r="D1544">
        <f>0.5*Specification!$K$4*Track!B1544^2*Specification!$K$3*Specification!$K$2</f>
        <v>50.033958377077255</v>
      </c>
      <c r="E1544">
        <v>0</v>
      </c>
      <c r="F1544">
        <f>Specification!$C$23*9.81*SIN((E1544*PI()/180))</f>
        <v>0</v>
      </c>
      <c r="G1544" s="2">
        <f>IF(J1544=1,VLOOKUP(K1544,RPM!$E$2:$H$62,3,FALSE)-F1544-E1544-D1544,IF(J1544=2,VLOOKUP(K1544,RPM!$H$2:$K$62,3,FALSE)-F1544-E1544-D1544,IF(J1544=3,VLOOKUP(K1544,RPM!$K$2:$N$62,3,FALSE)-F1544-E1544-D1544)))</f>
        <v>845.30498220989466</v>
      </c>
      <c r="H1544" s="2">
        <f>IF(J1544=1,Specification!$I$14,IF(J1544=2,Specification!$I$15,IF(J1544=3,Specification!$I$16)))</f>
        <v>580.58318951778165</v>
      </c>
      <c r="I1544">
        <f t="shared" si="228"/>
        <v>1.4559584181415666</v>
      </c>
      <c r="J1544">
        <v>2</v>
      </c>
      <c r="K1544">
        <f>IF(J1544=1,VLOOKUP(B1544,RPM!$F$2:$H$62,3,TRUE),IF(J1544=2,VLOOKUP(B1544,RPM!$I$2:$K$62,3,TRUE),IF(J1544=3,VLOOKUP(B1544,RPM!$L$2:$N$62,3,TRUE))))</f>
        <v>4400</v>
      </c>
      <c r="L1544">
        <f t="shared" si="225"/>
        <v>146.13669929418734</v>
      </c>
      <c r="M1544">
        <f t="shared" si="226"/>
        <v>0</v>
      </c>
      <c r="N1544">
        <f>VLOOKUP(K1544,RPM!$A$2:$D$62,4,FALSE)</f>
        <v>18.951340909090909</v>
      </c>
      <c r="O1544">
        <f>VLOOKUP(K1544,RPM!$A$2:$D$62,3,FALSE)</f>
        <v>11.7</v>
      </c>
      <c r="P1544">
        <f t="shared" si="229"/>
        <v>14.132014915909092</v>
      </c>
      <c r="Q1544" cm="1">
        <f t="array" ref="Q1544">_xlfn.XLOOKUP(O1544,BSFC!$A$2:$A$24,_xlfn.XLOOKUP(K1544,BSFC!$B$2:$O$2,BSFC!$B$2:$O$24,,-1),,-1)</f>
        <v>340</v>
      </c>
      <c r="R1544">
        <f t="shared" si="230"/>
        <v>1.3346902976136366</v>
      </c>
      <c r="S1544">
        <f t="shared" si="232"/>
        <v>3.9644175027217168E-4</v>
      </c>
      <c r="T1544">
        <f t="shared" si="233"/>
        <v>0.13479019509253837</v>
      </c>
      <c r="U1544">
        <f t="shared" si="234"/>
        <v>205.2531930569501</v>
      </c>
    </row>
    <row r="1545" spans="1:21">
      <c r="A1545">
        <f t="shared" si="231"/>
        <v>1544</v>
      </c>
      <c r="B1545">
        <f t="shared" si="227"/>
        <v>9.9755020962469274</v>
      </c>
      <c r="C1545">
        <f>Specification!$G$32</f>
        <v>219.92450400000001</v>
      </c>
      <c r="D1545">
        <f>0.5*Specification!$K$4*Track!B1545^2*Specification!$K$3*Specification!$K$2</f>
        <v>51.542205255369275</v>
      </c>
      <c r="E1545">
        <v>0</v>
      </c>
      <c r="F1545">
        <f>Specification!$C$23*9.81*SIN((E1545*PI()/180))</f>
        <v>0</v>
      </c>
      <c r="G1545" s="2">
        <f>IF(J1545=1,VLOOKUP(K1545,RPM!$E$2:$H$62,3,FALSE)-F1545-E1545-D1545,IF(J1545=2,VLOOKUP(K1545,RPM!$H$2:$K$62,3,FALSE)-F1545-E1545-D1545,IF(J1545=3,VLOOKUP(K1545,RPM!$K$2:$N$62,3,FALSE)-F1545-E1545-D1545)))</f>
        <v>846.34755852415844</v>
      </c>
      <c r="H1545" s="2">
        <f>IF(J1545=1,Specification!$I$14,IF(J1545=2,Specification!$I$15,IF(J1545=3,Specification!$I$16)))</f>
        <v>580.58318951778165</v>
      </c>
      <c r="I1545">
        <f>Specification!$F$13</f>
        <v>-4.3172635751116699</v>
      </c>
      <c r="J1545">
        <v>2</v>
      </c>
      <c r="K1545">
        <f>IF(J1545=1,VLOOKUP(B1545,RPM!$F$2:$H$62,3,TRUE),IF(J1545=2,VLOOKUP(B1545,RPM!$I$2:$K$62,3,TRUE),IF(J1545=3,VLOOKUP(B1545,RPM!$L$2:$N$62,3,TRUE))))</f>
        <v>4500</v>
      </c>
      <c r="L1545">
        <f t="shared" si="225"/>
        <v>146.23921924190151</v>
      </c>
      <c r="M1545">
        <f t="shared" si="226"/>
        <v>0</v>
      </c>
      <c r="N1545">
        <f>VLOOKUP(K1545,RPM!$A$2:$D$62,4,FALSE)</f>
        <v>19.005333333333333</v>
      </c>
      <c r="O1545">
        <f>VLOOKUP(K1545,RPM!$A$2:$D$62,3,FALSE)</f>
        <v>12</v>
      </c>
      <c r="P1545">
        <f t="shared" si="229"/>
        <v>14.172277066666666</v>
      </c>
      <c r="Q1545" cm="1">
        <f t="array" ref="Q1545">_xlfn.XLOOKUP(O1545,BSFC!$A$2:$A$24,_xlfn.XLOOKUP(K1545,BSFC!$B$2:$O$2,BSFC!$B$2:$O$24,,-1),,-1)</f>
        <v>305</v>
      </c>
      <c r="R1545">
        <f t="shared" si="230"/>
        <v>1.200706807037037</v>
      </c>
      <c r="S1545">
        <f t="shared" si="232"/>
        <v>4.0359475107372601E-4</v>
      </c>
      <c r="T1545">
        <f t="shared" si="233"/>
        <v>0.12309639907748643</v>
      </c>
      <c r="U1545">
        <f t="shared" si="234"/>
        <v>205.37628945602759</v>
      </c>
    </row>
    <row r="1546" spans="1:21">
      <c r="A1546">
        <f t="shared" si="231"/>
        <v>1545</v>
      </c>
      <c r="B1546">
        <f t="shared" si="227"/>
        <v>9.5328964602582094</v>
      </c>
      <c r="C1546">
        <f>Specification!$G$32</f>
        <v>219.92450400000001</v>
      </c>
      <c r="D1546">
        <f>0.5*Specification!$K$4*Track!B1546^2*Specification!$K$3*Specification!$K$2</f>
        <v>47.069893938788184</v>
      </c>
      <c r="E1546">
        <v>0</v>
      </c>
      <c r="F1546">
        <f>Specification!$C$23*9.81*SIN((E1546*PI()/180))</f>
        <v>0</v>
      </c>
      <c r="G1546" s="2">
        <f>IF(J1546=1,VLOOKUP(K1546,RPM!$E$2:$H$62,3,FALSE)-F1546-E1546-D1546,IF(J1546=2,VLOOKUP(K1546,RPM!$H$2:$K$62,3,FALSE)-F1546-E1546-D1546,IF(J1546=3,VLOOKUP(K1546,RPM!$K$2:$N$62,3,FALSE)-F1546-E1546-D1546)))</f>
        <v>845.5995805164398</v>
      </c>
      <c r="H1546" s="2">
        <f>IF(J1546=1,Specification!$I$14,IF(J1546=2,Specification!$I$15,IF(J1546=3,Specification!$I$16)))</f>
        <v>580.58318951778165</v>
      </c>
      <c r="I1546">
        <f>Specification!$F$13</f>
        <v>-4.3172635751116699</v>
      </c>
      <c r="J1546">
        <v>2</v>
      </c>
      <c r="K1546">
        <f>IF(J1546=1,VLOOKUP(B1546,RPM!$F$2:$H$62,3,TRUE),IF(J1546=2,VLOOKUP(B1546,RPM!$I$2:$K$62,3,TRUE),IF(J1546=3,VLOOKUP(B1546,RPM!$L$2:$N$62,3,TRUE))))</f>
        <v>4300</v>
      </c>
      <c r="L1546">
        <f t="shared" si="225"/>
        <v>146.34673680982098</v>
      </c>
      <c r="M1546">
        <f t="shared" si="226"/>
        <v>0</v>
      </c>
      <c r="N1546">
        <f>VLOOKUP(K1546,RPM!$A$2:$D$62,4,FALSE)</f>
        <v>18.894837209302327</v>
      </c>
      <c r="O1546">
        <f>VLOOKUP(K1546,RPM!$A$2:$D$62,3,FALSE)</f>
        <v>11.4</v>
      </c>
      <c r="P1546">
        <f t="shared" si="229"/>
        <v>14.089880106976747</v>
      </c>
      <c r="Q1546" cm="1">
        <f t="array" ref="Q1546">_xlfn.XLOOKUP(O1546,BSFC!$A$2:$A$24,_xlfn.XLOOKUP(K1546,BSFC!$B$2:$O$2,BSFC!$B$2:$O$24,,-1),,-1)</f>
        <v>340</v>
      </c>
      <c r="R1546">
        <f t="shared" si="230"/>
        <v>1.3307108989922483</v>
      </c>
      <c r="S1546">
        <f t="shared" si="232"/>
        <v>4.208082337164172E-4</v>
      </c>
      <c r="T1546">
        <f t="shared" si="233"/>
        <v>0.14307479946358184</v>
      </c>
      <c r="U1546">
        <f t="shared" si="234"/>
        <v>205.51936425549118</v>
      </c>
    </row>
    <row r="1547" spans="1:21">
      <c r="A1547">
        <f t="shared" si="231"/>
        <v>1546</v>
      </c>
      <c r="B1547">
        <f t="shared" si="227"/>
        <v>9.0687147805948864</v>
      </c>
      <c r="C1547">
        <f>Specification!$G$32</f>
        <v>219.92450400000001</v>
      </c>
      <c r="D1547">
        <f>0.5*Specification!$K$4*Track!B1547^2*Specification!$K$3*Specification!$K$2</f>
        <v>42.597582622207099</v>
      </c>
      <c r="E1547">
        <v>0</v>
      </c>
      <c r="F1547">
        <f>Specification!$C$23*9.81*SIN((E1547*PI()/180))</f>
        <v>0</v>
      </c>
      <c r="G1547" s="2">
        <f>IF(J1547=1,VLOOKUP(K1547,RPM!$E$2:$H$62,3,FALSE)-F1547-E1547-D1547,IF(J1547=2,VLOOKUP(K1547,RPM!$H$2:$K$62,3,FALSE)-F1547-E1547-D1547,IF(J1547=3,VLOOKUP(K1547,RPM!$K$2:$N$62,3,FALSE)-F1547-E1547-D1547)))</f>
        <v>841.26265359826527</v>
      </c>
      <c r="H1547" s="2">
        <f>IF(J1547=1,Specification!$I$14,IF(J1547=2,Specification!$I$15,IF(J1547=3,Specification!$I$16)))</f>
        <v>580.58318951778165</v>
      </c>
      <c r="I1547">
        <f>Specification!$F$13</f>
        <v>-4.3172635751116699</v>
      </c>
      <c r="J1547">
        <v>2</v>
      </c>
      <c r="K1547">
        <f>IF(J1547=1,VLOOKUP(B1547,RPM!$F$2:$H$62,3,TRUE),IF(J1547=2,VLOOKUP(B1547,RPM!$I$2:$K$62,3,TRUE),IF(J1547=3,VLOOKUP(B1547,RPM!$L$2:$N$62,3,TRUE))))</f>
        <v>4000</v>
      </c>
      <c r="L1547">
        <f t="shared" si="225"/>
        <v>146.46006300410323</v>
      </c>
      <c r="M1547">
        <f t="shared" si="226"/>
        <v>0</v>
      </c>
      <c r="N1547">
        <f>VLOOKUP(K1547,RPM!$A$2:$D$62,4,FALSE)</f>
        <v>18.708375</v>
      </c>
      <c r="O1547">
        <f>VLOOKUP(K1547,RPM!$A$2:$D$62,3,FALSE)</f>
        <v>10.5</v>
      </c>
      <c r="P1547">
        <f t="shared" si="229"/>
        <v>13.950835237500002</v>
      </c>
      <c r="Q1547" cm="1">
        <f t="array" ref="Q1547">_xlfn.XLOOKUP(O1547,BSFC!$A$2:$A$24,_xlfn.XLOOKUP(K1547,BSFC!$B$2:$O$2,BSFC!$B$2:$O$24,,-1),,-1)</f>
        <v>360</v>
      </c>
      <c r="R1547">
        <f t="shared" si="230"/>
        <v>1.3950835237500001</v>
      </c>
      <c r="S1547">
        <f t="shared" si="232"/>
        <v>4.3916529570127904E-4</v>
      </c>
      <c r="T1547">
        <f t="shared" si="233"/>
        <v>0.15809950645246046</v>
      </c>
      <c r="U1547">
        <f t="shared" si="234"/>
        <v>205.67746376194364</v>
      </c>
    </row>
    <row r="1548" spans="1:21">
      <c r="A1548">
        <f t="shared" si="231"/>
        <v>1547</v>
      </c>
      <c r="B1548">
        <f t="shared" si="227"/>
        <v>8.5794557299141552</v>
      </c>
      <c r="C1548">
        <f>Specification!$G$32</f>
        <v>219.92450400000001</v>
      </c>
      <c r="D1548">
        <f>0.5*Specification!$K$4*Track!B1548^2*Specification!$K$3*Specification!$K$2</f>
        <v>38.125271305626015</v>
      </c>
      <c r="E1548">
        <v>0</v>
      </c>
      <c r="F1548">
        <f>Specification!$C$23*9.81*SIN((E1548*PI()/180))</f>
        <v>0</v>
      </c>
      <c r="G1548" s="2">
        <f>IF(J1548=1,VLOOKUP(K1548,RPM!$E$2:$H$62,3,FALSE)-F1548-E1548-D1548,IF(J1548=2,VLOOKUP(K1548,RPM!$H$2:$K$62,3,FALSE)-F1548-E1548-D1548,IF(J1548=3,VLOOKUP(K1548,RPM!$K$2:$N$62,3,FALSE)-F1548-E1548-D1548)))</f>
        <v>856.81090772462676</v>
      </c>
      <c r="H1548" s="2">
        <f>IF(J1548=1,Specification!$I$14,IF(J1548=2,Specification!$I$15,IF(J1548=3,Specification!$I$16)))</f>
        <v>580.58318951778165</v>
      </c>
      <c r="I1548">
        <v>0</v>
      </c>
      <c r="J1548">
        <v>2</v>
      </c>
      <c r="K1548">
        <f>IF(J1548=1,VLOOKUP(B1548,RPM!$F$2:$H$62,3,TRUE),IF(J1548=2,VLOOKUP(B1548,RPM!$I$2:$K$62,3,TRUE),IF(J1548=3,VLOOKUP(B1548,RPM!$L$2:$N$62,3,TRUE))))</f>
        <v>3800</v>
      </c>
      <c r="L1548">
        <f t="shared" si="225"/>
        <v>146.57662051444893</v>
      </c>
      <c r="M1548">
        <f t="shared" si="226"/>
        <v>0</v>
      </c>
      <c r="N1548">
        <f>VLOOKUP(K1548,RPM!$A$2:$D$62,4,FALSE)</f>
        <v>18.942815789473684</v>
      </c>
      <c r="O1548">
        <f>VLOOKUP(K1548,RPM!$A$2:$D$62,3,FALSE)</f>
        <v>10.1</v>
      </c>
      <c r="P1548">
        <f t="shared" si="229"/>
        <v>14.125657734210527</v>
      </c>
      <c r="Q1548" cm="1">
        <f t="array" ref="Q1548">_xlfn.XLOOKUP(O1548,BSFC!$A$2:$A$24,_xlfn.XLOOKUP(K1548,BSFC!$B$2:$O$2,BSFC!$B$2:$O$24,,-1),,-1)</f>
        <v>360</v>
      </c>
      <c r="R1548">
        <f t="shared" si="230"/>
        <v>1.4125657734210528</v>
      </c>
      <c r="S1548">
        <f t="shared" si="232"/>
        <v>4.5734763819307308E-4</v>
      </c>
      <c r="T1548">
        <f t="shared" si="233"/>
        <v>0.16464514974950631</v>
      </c>
      <c r="U1548">
        <f t="shared" si="234"/>
        <v>205.84210891169315</v>
      </c>
    </row>
    <row r="1549" spans="1:21">
      <c r="A1549">
        <f t="shared" si="231"/>
        <v>1548</v>
      </c>
      <c r="B1549">
        <f t="shared" si="227"/>
        <v>8.5794557299141552</v>
      </c>
      <c r="C1549">
        <f>Specification!$G$32</f>
        <v>219.92450400000001</v>
      </c>
      <c r="D1549">
        <f>0.5*Specification!$K$4*Track!B1549^2*Specification!$K$3*Specification!$K$2</f>
        <v>38.125271305626015</v>
      </c>
      <c r="E1549">
        <v>0</v>
      </c>
      <c r="F1549">
        <f>Specification!$C$23*9.81*SIN((E1549*PI()/180))</f>
        <v>0</v>
      </c>
      <c r="G1549" s="2">
        <f>IF(J1549=1,VLOOKUP(K1549,RPM!$E$2:$H$62,3,FALSE)-F1549-E1549-D1549,IF(J1549=2,VLOOKUP(K1549,RPM!$H$2:$K$62,3,FALSE)-F1549-E1549-D1549,IF(J1549=3,VLOOKUP(K1549,RPM!$K$2:$N$62,3,FALSE)-F1549-E1549-D1549)))</f>
        <v>856.81090772462676</v>
      </c>
      <c r="H1549" s="2">
        <f>IF(J1549=1,Specification!$I$14,IF(J1549=2,Specification!$I$15,IF(J1549=3,Specification!$I$16)))</f>
        <v>580.58318951778165</v>
      </c>
      <c r="I1549">
        <v>0</v>
      </c>
      <c r="J1549">
        <v>2</v>
      </c>
      <c r="K1549">
        <f>IF(J1549=1,VLOOKUP(B1549,RPM!$F$2:$H$62,3,TRUE),IF(J1549=2,VLOOKUP(B1549,RPM!$I$2:$K$62,3,TRUE),IF(J1549=3,VLOOKUP(B1549,RPM!$L$2:$N$62,3,TRUE))))</f>
        <v>3800</v>
      </c>
      <c r="L1549">
        <f t="shared" si="225"/>
        <v>146.69317802479463</v>
      </c>
      <c r="M1549">
        <f t="shared" si="226"/>
        <v>0</v>
      </c>
      <c r="N1549">
        <f>VLOOKUP(K1549,RPM!$A$2:$D$62,4,FALSE)</f>
        <v>18.942815789473684</v>
      </c>
      <c r="O1549">
        <f>VLOOKUP(K1549,RPM!$A$2:$D$62,3,FALSE)</f>
        <v>10.1</v>
      </c>
      <c r="P1549">
        <f t="shared" si="229"/>
        <v>14.125657734210527</v>
      </c>
      <c r="Q1549" cm="1">
        <f t="array" ref="Q1549">_xlfn.XLOOKUP(O1549,BSFC!$A$2:$A$24,_xlfn.XLOOKUP(K1549,BSFC!$B$2:$O$2,BSFC!$B$2:$O$24,,-1),,-1)</f>
        <v>360</v>
      </c>
      <c r="R1549">
        <f t="shared" si="230"/>
        <v>1.4125657734210528</v>
      </c>
      <c r="S1549">
        <f t="shared" si="232"/>
        <v>4.5734763819307308E-4</v>
      </c>
      <c r="T1549">
        <f t="shared" si="233"/>
        <v>0.16464514974950631</v>
      </c>
      <c r="U1549">
        <f t="shared" si="234"/>
        <v>206.00675406144265</v>
      </c>
    </row>
    <row r="1550" spans="1:21">
      <c r="A1550">
        <f t="shared" si="231"/>
        <v>1549</v>
      </c>
      <c r="B1550">
        <f t="shared" si="227"/>
        <v>8.5794557299141552</v>
      </c>
      <c r="C1550">
        <f>Specification!$G$32</f>
        <v>219.92450400000001</v>
      </c>
      <c r="D1550">
        <f>0.5*Specification!$K$4*Track!B1550^2*Specification!$K$3*Specification!$K$2</f>
        <v>38.125271305626015</v>
      </c>
      <c r="E1550">
        <v>0</v>
      </c>
      <c r="F1550">
        <f>Specification!$C$23*9.81*SIN((E1550*PI()/180))</f>
        <v>0</v>
      </c>
      <c r="G1550" s="2">
        <f>IF(J1550=1,VLOOKUP(K1550,RPM!$E$2:$H$62,3,FALSE)-F1550-E1550-D1550,IF(J1550=2,VLOOKUP(K1550,RPM!$H$2:$K$62,3,FALSE)-F1550-E1550-D1550,IF(J1550=3,VLOOKUP(K1550,RPM!$K$2:$N$62,3,FALSE)-F1550-E1550-D1550)))</f>
        <v>856.81090772462676</v>
      </c>
      <c r="H1550" s="2">
        <f>IF(J1550=1,Specification!$I$14,IF(J1550=2,Specification!$I$15,IF(J1550=3,Specification!$I$16)))</f>
        <v>580.58318951778165</v>
      </c>
      <c r="I1550">
        <v>0</v>
      </c>
      <c r="J1550">
        <v>2</v>
      </c>
      <c r="K1550">
        <f>IF(J1550=1,VLOOKUP(B1550,RPM!$F$2:$H$62,3,TRUE),IF(J1550=2,VLOOKUP(B1550,RPM!$I$2:$K$62,3,TRUE),IF(J1550=3,VLOOKUP(B1550,RPM!$L$2:$N$62,3,TRUE))))</f>
        <v>3800</v>
      </c>
      <c r="L1550">
        <f t="shared" si="225"/>
        <v>146.80973553514033</v>
      </c>
      <c r="M1550">
        <f t="shared" si="226"/>
        <v>0</v>
      </c>
      <c r="N1550">
        <f>VLOOKUP(K1550,RPM!$A$2:$D$62,4,FALSE)</f>
        <v>18.942815789473684</v>
      </c>
      <c r="O1550">
        <f>VLOOKUP(K1550,RPM!$A$2:$D$62,3,FALSE)</f>
        <v>10.1</v>
      </c>
      <c r="P1550">
        <f t="shared" si="229"/>
        <v>14.125657734210527</v>
      </c>
      <c r="Q1550" cm="1">
        <f t="array" ref="Q1550">_xlfn.XLOOKUP(O1550,BSFC!$A$2:$A$24,_xlfn.XLOOKUP(K1550,BSFC!$B$2:$O$2,BSFC!$B$2:$O$24,,-1),,-1)</f>
        <v>360</v>
      </c>
      <c r="R1550">
        <f t="shared" si="230"/>
        <v>1.4125657734210528</v>
      </c>
      <c r="S1550">
        <f t="shared" si="232"/>
        <v>4.5734763819307308E-4</v>
      </c>
      <c r="T1550">
        <f t="shared" si="233"/>
        <v>0.16464514974950631</v>
      </c>
      <c r="U1550">
        <f t="shared" si="234"/>
        <v>206.17139921119215</v>
      </c>
    </row>
    <row r="1551" spans="1:21">
      <c r="A1551">
        <f t="shared" si="231"/>
        <v>1550</v>
      </c>
      <c r="B1551">
        <f t="shared" si="227"/>
        <v>8.5794557299141552</v>
      </c>
      <c r="C1551">
        <f>Specification!$G$32</f>
        <v>219.92450400000001</v>
      </c>
      <c r="D1551">
        <f>0.5*Specification!$K$4*Track!B1551^2*Specification!$K$3*Specification!$K$2</f>
        <v>38.125271305626015</v>
      </c>
      <c r="E1551">
        <v>0</v>
      </c>
      <c r="F1551">
        <f>Specification!$C$23*9.81*SIN((E1551*PI()/180))</f>
        <v>0</v>
      </c>
      <c r="G1551" s="2">
        <f>IF(J1551=1,VLOOKUP(K1551,RPM!$E$2:$H$62,3,FALSE)-F1551-E1551-D1551,IF(J1551=2,VLOOKUP(K1551,RPM!$H$2:$K$62,3,FALSE)-F1551-E1551-D1551,IF(J1551=3,VLOOKUP(K1551,RPM!$K$2:$N$62,3,FALSE)-F1551-E1551-D1551)))</f>
        <v>856.81090772462676</v>
      </c>
      <c r="H1551" s="2">
        <f>IF(J1551=1,Specification!$I$14,IF(J1551=2,Specification!$I$15,IF(J1551=3,Specification!$I$16)))</f>
        <v>580.58318951778165</v>
      </c>
      <c r="I1551">
        <v>0</v>
      </c>
      <c r="J1551">
        <v>2</v>
      </c>
      <c r="K1551">
        <f>IF(J1551=1,VLOOKUP(B1551,RPM!$F$2:$H$62,3,TRUE),IF(J1551=2,VLOOKUP(B1551,RPM!$I$2:$K$62,3,TRUE),IF(J1551=3,VLOOKUP(B1551,RPM!$L$2:$N$62,3,TRUE))))</f>
        <v>3800</v>
      </c>
      <c r="L1551">
        <f t="shared" si="225"/>
        <v>146.92629304548603</v>
      </c>
      <c r="M1551">
        <f t="shared" si="226"/>
        <v>0</v>
      </c>
      <c r="N1551">
        <f>VLOOKUP(K1551,RPM!$A$2:$D$62,4,FALSE)</f>
        <v>18.942815789473684</v>
      </c>
      <c r="O1551">
        <f>VLOOKUP(K1551,RPM!$A$2:$D$62,3,FALSE)</f>
        <v>10.1</v>
      </c>
      <c r="P1551">
        <f t="shared" si="229"/>
        <v>14.125657734210527</v>
      </c>
      <c r="Q1551" cm="1">
        <f t="array" ref="Q1551">_xlfn.XLOOKUP(O1551,BSFC!$A$2:$A$24,_xlfn.XLOOKUP(K1551,BSFC!$B$2:$O$2,BSFC!$B$2:$O$24,,-1),,-1)</f>
        <v>360</v>
      </c>
      <c r="R1551">
        <f t="shared" si="230"/>
        <v>1.4125657734210528</v>
      </c>
      <c r="S1551">
        <f t="shared" si="232"/>
        <v>4.5734763819307308E-4</v>
      </c>
      <c r="T1551">
        <f t="shared" si="233"/>
        <v>0.16464514974950631</v>
      </c>
      <c r="U1551">
        <f t="shared" si="234"/>
        <v>206.33604436094166</v>
      </c>
    </row>
    <row r="1552" spans="1:21">
      <c r="A1552">
        <f t="shared" si="231"/>
        <v>1551</v>
      </c>
      <c r="B1552">
        <f t="shared" si="227"/>
        <v>8.5794557299141552</v>
      </c>
      <c r="C1552">
        <f>Specification!$G$32</f>
        <v>219.92450400000001</v>
      </c>
      <c r="D1552">
        <f>0.5*Specification!$K$4*Track!B1552^2*Specification!$K$3*Specification!$K$2</f>
        <v>38.125271305626015</v>
      </c>
      <c r="E1552">
        <v>0</v>
      </c>
      <c r="F1552">
        <f>Specification!$C$23*9.81*SIN((E1552*PI()/180))</f>
        <v>0</v>
      </c>
      <c r="G1552" s="2">
        <f>IF(J1552=1,VLOOKUP(K1552,RPM!$E$2:$H$62,3,FALSE)-F1552-E1552-D1552,IF(J1552=2,VLOOKUP(K1552,RPM!$H$2:$K$62,3,FALSE)-F1552-E1552-D1552,IF(J1552=3,VLOOKUP(K1552,RPM!$K$2:$N$62,3,FALSE)-F1552-E1552-D1552)))</f>
        <v>856.81090772462676</v>
      </c>
      <c r="H1552" s="2">
        <f>IF(J1552=1,Specification!$I$14,IF(J1552=2,Specification!$I$15,IF(J1552=3,Specification!$I$16)))</f>
        <v>580.58318951778165</v>
      </c>
      <c r="I1552">
        <v>0</v>
      </c>
      <c r="J1552">
        <v>2</v>
      </c>
      <c r="K1552">
        <f>IF(J1552=1,VLOOKUP(B1552,RPM!$F$2:$H$62,3,TRUE),IF(J1552=2,VLOOKUP(B1552,RPM!$I$2:$K$62,3,TRUE),IF(J1552=3,VLOOKUP(B1552,RPM!$L$2:$N$62,3,TRUE))))</f>
        <v>3800</v>
      </c>
      <c r="L1552">
        <f t="shared" si="225"/>
        <v>147.04285055583173</v>
      </c>
      <c r="M1552">
        <f t="shared" si="226"/>
        <v>0</v>
      </c>
      <c r="N1552">
        <f>VLOOKUP(K1552,RPM!$A$2:$D$62,4,FALSE)</f>
        <v>18.942815789473684</v>
      </c>
      <c r="O1552">
        <f>VLOOKUP(K1552,RPM!$A$2:$D$62,3,FALSE)</f>
        <v>10.1</v>
      </c>
      <c r="P1552">
        <f t="shared" si="229"/>
        <v>14.125657734210527</v>
      </c>
      <c r="Q1552" cm="1">
        <f t="array" ref="Q1552">_xlfn.XLOOKUP(O1552,BSFC!$A$2:$A$24,_xlfn.XLOOKUP(K1552,BSFC!$B$2:$O$2,BSFC!$B$2:$O$24,,-1),,-1)</f>
        <v>360</v>
      </c>
      <c r="R1552">
        <f t="shared" si="230"/>
        <v>1.4125657734210528</v>
      </c>
      <c r="S1552">
        <f t="shared" si="232"/>
        <v>4.5734763819307308E-4</v>
      </c>
      <c r="T1552">
        <f t="shared" si="233"/>
        <v>0.16464514974950631</v>
      </c>
      <c r="U1552">
        <f t="shared" si="234"/>
        <v>206.50068951069116</v>
      </c>
    </row>
    <row r="1553" spans="1:21">
      <c r="A1553">
        <f t="shared" si="231"/>
        <v>1552</v>
      </c>
      <c r="B1553">
        <f t="shared" si="227"/>
        <v>8.5794557299141552</v>
      </c>
      <c r="C1553">
        <f>Specification!$G$32</f>
        <v>219.92450400000001</v>
      </c>
      <c r="D1553">
        <f>0.5*Specification!$K$4*Track!B1553^2*Specification!$K$3*Specification!$K$2</f>
        <v>38.125271305626015</v>
      </c>
      <c r="E1553">
        <v>0</v>
      </c>
      <c r="F1553">
        <f>Specification!$C$23*9.81*SIN((E1553*PI()/180))</f>
        <v>0</v>
      </c>
      <c r="G1553" s="2">
        <f>IF(J1553=1,VLOOKUP(K1553,RPM!$E$2:$H$62,3,FALSE)-F1553-E1553-D1553,IF(J1553=2,VLOOKUP(K1553,RPM!$H$2:$K$62,3,FALSE)-F1553-E1553-D1553,IF(J1553=3,VLOOKUP(K1553,RPM!$K$2:$N$62,3,FALSE)-F1553-E1553-D1553)))</f>
        <v>856.81090772462676</v>
      </c>
      <c r="H1553" s="2">
        <f>IF(J1553=1,Specification!$I$14,IF(J1553=2,Specification!$I$15,IF(J1553=3,Specification!$I$16)))</f>
        <v>580.58318951778165</v>
      </c>
      <c r="I1553">
        <v>0</v>
      </c>
      <c r="J1553">
        <v>2</v>
      </c>
      <c r="K1553">
        <f>IF(J1553=1,VLOOKUP(B1553,RPM!$F$2:$H$62,3,TRUE),IF(J1553=2,VLOOKUP(B1553,RPM!$I$2:$K$62,3,TRUE),IF(J1553=3,VLOOKUP(B1553,RPM!$L$2:$N$62,3,TRUE))))</f>
        <v>3800</v>
      </c>
      <c r="L1553">
        <f t="shared" si="225"/>
        <v>147.15940806617743</v>
      </c>
      <c r="M1553">
        <f t="shared" si="226"/>
        <v>0</v>
      </c>
      <c r="N1553">
        <f>VLOOKUP(K1553,RPM!$A$2:$D$62,4,FALSE)</f>
        <v>18.942815789473684</v>
      </c>
      <c r="O1553">
        <f>VLOOKUP(K1553,RPM!$A$2:$D$62,3,FALSE)</f>
        <v>10.1</v>
      </c>
      <c r="P1553">
        <f t="shared" si="229"/>
        <v>14.125657734210527</v>
      </c>
      <c r="Q1553" cm="1">
        <f t="array" ref="Q1553">_xlfn.XLOOKUP(O1553,BSFC!$A$2:$A$24,_xlfn.XLOOKUP(K1553,BSFC!$B$2:$O$2,BSFC!$B$2:$O$24,,-1),,-1)</f>
        <v>360</v>
      </c>
      <c r="R1553">
        <f t="shared" si="230"/>
        <v>1.4125657734210528</v>
      </c>
      <c r="S1553">
        <f t="shared" si="232"/>
        <v>4.5734763819307308E-4</v>
      </c>
      <c r="T1553">
        <f t="shared" si="233"/>
        <v>0.16464514974950631</v>
      </c>
      <c r="U1553">
        <f t="shared" si="234"/>
        <v>206.66533466044066</v>
      </c>
    </row>
    <row r="1554" spans="1:21">
      <c r="A1554">
        <f t="shared" si="231"/>
        <v>1553</v>
      </c>
      <c r="B1554">
        <f t="shared" si="227"/>
        <v>8.5794557299141552</v>
      </c>
      <c r="C1554">
        <f>Specification!$G$32</f>
        <v>219.92450400000001</v>
      </c>
      <c r="D1554">
        <f>0.5*Specification!$K$4*Track!B1554^2*Specification!$K$3*Specification!$K$2</f>
        <v>38.125271305626015</v>
      </c>
      <c r="E1554">
        <v>0</v>
      </c>
      <c r="F1554">
        <f>Specification!$C$23*9.81*SIN((E1554*PI()/180))</f>
        <v>0</v>
      </c>
      <c r="G1554" s="2">
        <f>IF(J1554=1,VLOOKUP(K1554,RPM!$E$2:$H$62,3,FALSE)-F1554-E1554-D1554,IF(J1554=2,VLOOKUP(K1554,RPM!$H$2:$K$62,3,FALSE)-F1554-E1554-D1554,IF(J1554=3,VLOOKUP(K1554,RPM!$K$2:$N$62,3,FALSE)-F1554-E1554-D1554)))</f>
        <v>856.81090772462676</v>
      </c>
      <c r="H1554" s="2">
        <f>IF(J1554=1,Specification!$I$14,IF(J1554=2,Specification!$I$15,IF(J1554=3,Specification!$I$16)))</f>
        <v>580.58318951778165</v>
      </c>
      <c r="I1554">
        <v>0</v>
      </c>
      <c r="J1554">
        <v>2</v>
      </c>
      <c r="K1554">
        <f>IF(J1554=1,VLOOKUP(B1554,RPM!$F$2:$H$62,3,TRUE),IF(J1554=2,VLOOKUP(B1554,RPM!$I$2:$K$62,3,TRUE),IF(J1554=3,VLOOKUP(B1554,RPM!$L$2:$N$62,3,TRUE))))</f>
        <v>3800</v>
      </c>
      <c r="L1554">
        <f t="shared" si="225"/>
        <v>147.27596557652313</v>
      </c>
      <c r="M1554">
        <f t="shared" si="226"/>
        <v>0</v>
      </c>
      <c r="N1554">
        <f>VLOOKUP(K1554,RPM!$A$2:$D$62,4,FALSE)</f>
        <v>18.942815789473684</v>
      </c>
      <c r="O1554">
        <f>VLOOKUP(K1554,RPM!$A$2:$D$62,3,FALSE)</f>
        <v>10.1</v>
      </c>
      <c r="P1554">
        <f t="shared" si="229"/>
        <v>14.125657734210527</v>
      </c>
      <c r="Q1554" cm="1">
        <f t="array" ref="Q1554">_xlfn.XLOOKUP(O1554,BSFC!$A$2:$A$24,_xlfn.XLOOKUP(K1554,BSFC!$B$2:$O$2,BSFC!$B$2:$O$24,,-1),,-1)</f>
        <v>360</v>
      </c>
      <c r="R1554">
        <f t="shared" si="230"/>
        <v>1.4125657734210528</v>
      </c>
      <c r="S1554">
        <f t="shared" si="232"/>
        <v>4.5734763819307308E-4</v>
      </c>
      <c r="T1554">
        <f t="shared" si="233"/>
        <v>0.16464514974950631</v>
      </c>
      <c r="U1554">
        <f t="shared" si="234"/>
        <v>206.82997981019017</v>
      </c>
    </row>
    <row r="1555" spans="1:21">
      <c r="A1555">
        <f t="shared" si="231"/>
        <v>1554</v>
      </c>
      <c r="B1555">
        <f t="shared" si="227"/>
        <v>8.5794557299141552</v>
      </c>
      <c r="C1555">
        <f>Specification!$G$32</f>
        <v>219.92450400000001</v>
      </c>
      <c r="D1555">
        <f>0.5*Specification!$K$4*Track!B1555^2*Specification!$K$3*Specification!$K$2</f>
        <v>38.125271305626015</v>
      </c>
      <c r="E1555">
        <v>0</v>
      </c>
      <c r="F1555">
        <f>Specification!$C$23*9.81*SIN((E1555*PI()/180))</f>
        <v>0</v>
      </c>
      <c r="G1555" s="2">
        <f>IF(J1555=1,VLOOKUP(K1555,RPM!$E$2:$H$62,3,FALSE)-F1555-E1555-D1555,IF(J1555=2,VLOOKUP(K1555,RPM!$H$2:$K$62,3,FALSE)-F1555-E1555-D1555,IF(J1555=3,VLOOKUP(K1555,RPM!$K$2:$N$62,3,FALSE)-F1555-E1555-D1555)))</f>
        <v>856.81090772462676</v>
      </c>
      <c r="H1555" s="2">
        <f>IF(J1555=1,Specification!$I$14,IF(J1555=2,Specification!$I$15,IF(J1555=3,Specification!$I$16)))</f>
        <v>580.58318951778165</v>
      </c>
      <c r="I1555">
        <v>0</v>
      </c>
      <c r="J1555">
        <v>2</v>
      </c>
      <c r="K1555">
        <f>IF(J1555=1,VLOOKUP(B1555,RPM!$F$2:$H$62,3,TRUE),IF(J1555=2,VLOOKUP(B1555,RPM!$I$2:$K$62,3,TRUE),IF(J1555=3,VLOOKUP(B1555,RPM!$L$2:$N$62,3,TRUE))))</f>
        <v>3800</v>
      </c>
      <c r="L1555">
        <f t="shared" si="225"/>
        <v>147.39252308686883</v>
      </c>
      <c r="M1555">
        <f t="shared" si="226"/>
        <v>0</v>
      </c>
      <c r="N1555">
        <f>VLOOKUP(K1555,RPM!$A$2:$D$62,4,FALSE)</f>
        <v>18.942815789473684</v>
      </c>
      <c r="O1555">
        <f>VLOOKUP(K1555,RPM!$A$2:$D$62,3,FALSE)</f>
        <v>10.1</v>
      </c>
      <c r="P1555">
        <f t="shared" si="229"/>
        <v>14.125657734210527</v>
      </c>
      <c r="Q1555" cm="1">
        <f t="array" ref="Q1555">_xlfn.XLOOKUP(O1555,BSFC!$A$2:$A$24,_xlfn.XLOOKUP(K1555,BSFC!$B$2:$O$2,BSFC!$B$2:$O$24,,-1),,-1)</f>
        <v>360</v>
      </c>
      <c r="R1555">
        <f t="shared" si="230"/>
        <v>1.4125657734210528</v>
      </c>
      <c r="S1555">
        <f t="shared" si="232"/>
        <v>4.5734763819307308E-4</v>
      </c>
      <c r="T1555">
        <f t="shared" si="233"/>
        <v>0.16464514974950631</v>
      </c>
      <c r="U1555">
        <f t="shared" si="234"/>
        <v>206.99462495993967</v>
      </c>
    </row>
    <row r="1556" spans="1:21">
      <c r="A1556">
        <f t="shared" si="231"/>
        <v>1555</v>
      </c>
      <c r="B1556">
        <f t="shared" si="227"/>
        <v>8.5794557299141552</v>
      </c>
      <c r="C1556">
        <f>Specification!$G$32</f>
        <v>219.92450400000001</v>
      </c>
      <c r="D1556">
        <f>0.5*Specification!$K$4*Track!B1556^2*Specification!$K$3*Specification!$K$2</f>
        <v>38.125271305626015</v>
      </c>
      <c r="E1556">
        <v>0</v>
      </c>
      <c r="F1556">
        <f>Specification!$C$23*9.81*SIN((E1556*PI()/180))</f>
        <v>0</v>
      </c>
      <c r="G1556" s="2">
        <f>IF(J1556=1,VLOOKUP(K1556,RPM!$E$2:$H$62,3,FALSE)-F1556-E1556-D1556,IF(J1556=2,VLOOKUP(K1556,RPM!$H$2:$K$62,3,FALSE)-F1556-E1556-D1556,IF(J1556=3,VLOOKUP(K1556,RPM!$K$2:$N$62,3,FALSE)-F1556-E1556-D1556)))</f>
        <v>856.81090772462676</v>
      </c>
      <c r="H1556" s="2">
        <f>IF(J1556=1,Specification!$I$14,IF(J1556=2,Specification!$I$15,IF(J1556=3,Specification!$I$16)))</f>
        <v>580.58318951778165</v>
      </c>
      <c r="I1556">
        <v>0</v>
      </c>
      <c r="J1556">
        <v>2</v>
      </c>
      <c r="K1556">
        <f>IF(J1556=1,VLOOKUP(B1556,RPM!$F$2:$H$62,3,TRUE),IF(J1556=2,VLOOKUP(B1556,RPM!$I$2:$K$62,3,TRUE),IF(J1556=3,VLOOKUP(B1556,RPM!$L$2:$N$62,3,TRUE))))</f>
        <v>3800</v>
      </c>
      <c r="L1556">
        <f t="shared" si="225"/>
        <v>147.50908059721453</v>
      </c>
      <c r="M1556">
        <f t="shared" si="226"/>
        <v>0</v>
      </c>
      <c r="N1556">
        <f>VLOOKUP(K1556,RPM!$A$2:$D$62,4,FALSE)</f>
        <v>18.942815789473684</v>
      </c>
      <c r="O1556">
        <f>VLOOKUP(K1556,RPM!$A$2:$D$62,3,FALSE)</f>
        <v>10.1</v>
      </c>
      <c r="P1556">
        <f t="shared" si="229"/>
        <v>14.125657734210527</v>
      </c>
      <c r="Q1556" cm="1">
        <f t="array" ref="Q1556">_xlfn.XLOOKUP(O1556,BSFC!$A$2:$A$24,_xlfn.XLOOKUP(K1556,BSFC!$B$2:$O$2,BSFC!$B$2:$O$24,,-1),,-1)</f>
        <v>360</v>
      </c>
      <c r="R1556">
        <f t="shared" si="230"/>
        <v>1.4125657734210528</v>
      </c>
      <c r="S1556">
        <f t="shared" si="232"/>
        <v>4.5734763819307308E-4</v>
      </c>
      <c r="T1556">
        <f t="shared" si="233"/>
        <v>0.16464514974950631</v>
      </c>
      <c r="U1556">
        <f t="shared" si="234"/>
        <v>207.15927010968917</v>
      </c>
    </row>
    <row r="1557" spans="1:21">
      <c r="A1557">
        <f t="shared" si="231"/>
        <v>1556</v>
      </c>
      <c r="B1557">
        <f t="shared" si="227"/>
        <v>8.5794557299141552</v>
      </c>
      <c r="C1557">
        <f>Specification!$G$32</f>
        <v>219.92450400000001</v>
      </c>
      <c r="D1557">
        <f>0.5*Specification!$K$4*Track!B1557^2*Specification!$K$3*Specification!$K$2</f>
        <v>38.125271305626015</v>
      </c>
      <c r="E1557">
        <v>0</v>
      </c>
      <c r="F1557">
        <f>Specification!$C$23*9.81*SIN((E1557*PI()/180))</f>
        <v>0</v>
      </c>
      <c r="G1557" s="2">
        <f>IF(J1557=1,VLOOKUP(K1557,RPM!$E$2:$H$62,3,FALSE)-F1557-E1557-D1557,IF(J1557=2,VLOOKUP(K1557,RPM!$H$2:$K$62,3,FALSE)-F1557-E1557-D1557,IF(J1557=3,VLOOKUP(K1557,RPM!$K$2:$N$62,3,FALSE)-F1557-E1557-D1557)))</f>
        <v>856.81090772462676</v>
      </c>
      <c r="H1557" s="2">
        <f>IF(J1557=1,Specification!$I$14,IF(J1557=2,Specification!$I$15,IF(J1557=3,Specification!$I$16)))</f>
        <v>580.58318951778165</v>
      </c>
      <c r="I1557">
        <v>0</v>
      </c>
      <c r="J1557">
        <v>2</v>
      </c>
      <c r="K1557">
        <f>IF(J1557=1,VLOOKUP(B1557,RPM!$F$2:$H$62,3,TRUE),IF(J1557=2,VLOOKUP(B1557,RPM!$I$2:$K$62,3,TRUE),IF(J1557=3,VLOOKUP(B1557,RPM!$L$2:$N$62,3,TRUE))))</f>
        <v>3800</v>
      </c>
      <c r="L1557">
        <f t="shared" si="225"/>
        <v>147.62563810756023</v>
      </c>
      <c r="M1557">
        <f t="shared" si="226"/>
        <v>0</v>
      </c>
      <c r="N1557">
        <f>VLOOKUP(K1557,RPM!$A$2:$D$62,4,FALSE)</f>
        <v>18.942815789473684</v>
      </c>
      <c r="O1557">
        <f>VLOOKUP(K1557,RPM!$A$2:$D$62,3,FALSE)</f>
        <v>10.1</v>
      </c>
      <c r="P1557">
        <f t="shared" si="229"/>
        <v>14.125657734210527</v>
      </c>
      <c r="Q1557" cm="1">
        <f t="array" ref="Q1557">_xlfn.XLOOKUP(O1557,BSFC!$A$2:$A$24,_xlfn.XLOOKUP(K1557,BSFC!$B$2:$O$2,BSFC!$B$2:$O$24,,-1),,-1)</f>
        <v>360</v>
      </c>
      <c r="R1557">
        <f t="shared" si="230"/>
        <v>1.4125657734210528</v>
      </c>
      <c r="S1557">
        <f t="shared" si="232"/>
        <v>4.5734763819307308E-4</v>
      </c>
      <c r="T1557">
        <f t="shared" si="233"/>
        <v>0.16464514974950631</v>
      </c>
      <c r="U1557">
        <f t="shared" si="234"/>
        <v>207.32391525943868</v>
      </c>
    </row>
    <row r="1558" spans="1:21">
      <c r="A1558">
        <f t="shared" si="231"/>
        <v>1557</v>
      </c>
      <c r="B1558">
        <f t="shared" si="227"/>
        <v>8.5794557299141552</v>
      </c>
      <c r="C1558">
        <f>Specification!$G$32</f>
        <v>219.92450400000001</v>
      </c>
      <c r="D1558">
        <f>0.5*Specification!$K$4*Track!B1558^2*Specification!$K$3*Specification!$K$2</f>
        <v>38.125271305626015</v>
      </c>
      <c r="E1558">
        <v>0</v>
      </c>
      <c r="F1558">
        <f>Specification!$C$23*9.81*SIN((E1558*PI()/180))</f>
        <v>0</v>
      </c>
      <c r="G1558" s="2">
        <f>IF(J1558=1,VLOOKUP(K1558,RPM!$E$2:$H$62,3,FALSE)-F1558-E1558-D1558,IF(J1558=2,VLOOKUP(K1558,RPM!$H$2:$K$62,3,FALSE)-F1558-E1558-D1558,IF(J1558=3,VLOOKUP(K1558,RPM!$K$2:$N$62,3,FALSE)-F1558-E1558-D1558)))</f>
        <v>856.81090772462676</v>
      </c>
      <c r="H1558" s="2">
        <f>IF(J1558=1,Specification!$I$14,IF(J1558=2,Specification!$I$15,IF(J1558=3,Specification!$I$16)))</f>
        <v>580.58318951778165</v>
      </c>
      <c r="I1558">
        <v>0</v>
      </c>
      <c r="J1558">
        <v>2</v>
      </c>
      <c r="K1558">
        <f>IF(J1558=1,VLOOKUP(B1558,RPM!$F$2:$H$62,3,TRUE),IF(J1558=2,VLOOKUP(B1558,RPM!$I$2:$K$62,3,TRUE),IF(J1558=3,VLOOKUP(B1558,RPM!$L$2:$N$62,3,TRUE))))</f>
        <v>3800</v>
      </c>
      <c r="L1558">
        <f t="shared" si="225"/>
        <v>147.74219561790594</v>
      </c>
      <c r="M1558">
        <f t="shared" si="226"/>
        <v>0</v>
      </c>
      <c r="N1558">
        <f>VLOOKUP(K1558,RPM!$A$2:$D$62,4,FALSE)</f>
        <v>18.942815789473684</v>
      </c>
      <c r="O1558">
        <f>VLOOKUP(K1558,RPM!$A$2:$D$62,3,FALSE)</f>
        <v>10.1</v>
      </c>
      <c r="P1558">
        <f t="shared" si="229"/>
        <v>14.125657734210527</v>
      </c>
      <c r="Q1558" cm="1">
        <f t="array" ref="Q1558">_xlfn.XLOOKUP(O1558,BSFC!$A$2:$A$24,_xlfn.XLOOKUP(K1558,BSFC!$B$2:$O$2,BSFC!$B$2:$O$24,,-1),,-1)</f>
        <v>360</v>
      </c>
      <c r="R1558">
        <f t="shared" si="230"/>
        <v>1.4125657734210528</v>
      </c>
      <c r="S1558">
        <f t="shared" si="232"/>
        <v>4.5734763819307308E-4</v>
      </c>
      <c r="T1558">
        <f t="shared" si="233"/>
        <v>0.16464514974950631</v>
      </c>
      <c r="U1558">
        <f t="shared" si="234"/>
        <v>207.48856040918818</v>
      </c>
    </row>
    <row r="1559" spans="1:21">
      <c r="A1559">
        <f t="shared" si="231"/>
        <v>1558</v>
      </c>
      <c r="B1559">
        <f t="shared" si="227"/>
        <v>8.5794557299141552</v>
      </c>
      <c r="C1559">
        <f>Specification!$G$32</f>
        <v>219.92450400000001</v>
      </c>
      <c r="D1559">
        <f>0.5*Specification!$K$4*Track!B1559^2*Specification!$K$3*Specification!$K$2</f>
        <v>38.125271305626015</v>
      </c>
      <c r="E1559">
        <v>0</v>
      </c>
      <c r="F1559">
        <f>Specification!$C$23*9.81*SIN((E1559*PI()/180))</f>
        <v>0</v>
      </c>
      <c r="G1559" s="2">
        <f>IF(J1559=1,VLOOKUP(K1559,RPM!$E$2:$H$62,3,FALSE)-F1559-E1559-D1559,IF(J1559=2,VLOOKUP(K1559,RPM!$H$2:$K$62,3,FALSE)-F1559-E1559-D1559,IF(J1559=3,VLOOKUP(K1559,RPM!$K$2:$N$62,3,FALSE)-F1559-E1559-D1559)))</f>
        <v>856.81090772462676</v>
      </c>
      <c r="H1559" s="2">
        <f>IF(J1559=1,Specification!$I$14,IF(J1559=2,Specification!$I$15,IF(J1559=3,Specification!$I$16)))</f>
        <v>580.58318951778165</v>
      </c>
      <c r="I1559">
        <v>0</v>
      </c>
      <c r="J1559">
        <v>2</v>
      </c>
      <c r="K1559">
        <f>IF(J1559=1,VLOOKUP(B1559,RPM!$F$2:$H$62,3,TRUE),IF(J1559=2,VLOOKUP(B1559,RPM!$I$2:$K$62,3,TRUE),IF(J1559=3,VLOOKUP(B1559,RPM!$L$2:$N$62,3,TRUE))))</f>
        <v>3800</v>
      </c>
      <c r="L1559">
        <f t="shared" si="225"/>
        <v>147.85875312825164</v>
      </c>
      <c r="M1559">
        <f t="shared" si="226"/>
        <v>0</v>
      </c>
      <c r="N1559">
        <f>VLOOKUP(K1559,RPM!$A$2:$D$62,4,FALSE)</f>
        <v>18.942815789473684</v>
      </c>
      <c r="O1559">
        <f>VLOOKUP(K1559,RPM!$A$2:$D$62,3,FALSE)</f>
        <v>10.1</v>
      </c>
      <c r="P1559">
        <f t="shared" si="229"/>
        <v>14.125657734210527</v>
      </c>
      <c r="Q1559" cm="1">
        <f t="array" ref="Q1559">_xlfn.XLOOKUP(O1559,BSFC!$A$2:$A$24,_xlfn.XLOOKUP(K1559,BSFC!$B$2:$O$2,BSFC!$B$2:$O$24,,-1),,-1)</f>
        <v>360</v>
      </c>
      <c r="R1559">
        <f t="shared" si="230"/>
        <v>1.4125657734210528</v>
      </c>
      <c r="S1559">
        <f t="shared" si="232"/>
        <v>4.5734763819307308E-4</v>
      </c>
      <c r="T1559">
        <f t="shared" si="233"/>
        <v>0.16464514974950631</v>
      </c>
      <c r="U1559">
        <f t="shared" si="234"/>
        <v>207.65320555893769</v>
      </c>
    </row>
    <row r="1560" spans="1:21">
      <c r="A1560">
        <f t="shared" si="231"/>
        <v>1559</v>
      </c>
      <c r="B1560">
        <f t="shared" si="227"/>
        <v>8.5794557299141552</v>
      </c>
      <c r="C1560">
        <f>Specification!$G$32</f>
        <v>219.92450400000001</v>
      </c>
      <c r="D1560">
        <f>0.5*Specification!$K$4*Track!B1560^2*Specification!$K$3*Specification!$K$2</f>
        <v>38.125271305626015</v>
      </c>
      <c r="E1560">
        <v>0</v>
      </c>
      <c r="F1560">
        <f>Specification!$C$23*9.81*SIN((E1560*PI()/180))</f>
        <v>0</v>
      </c>
      <c r="G1560" s="2">
        <f>IF(J1560=1,VLOOKUP(K1560,RPM!$E$2:$H$62,3,FALSE)-F1560-E1560-D1560,IF(J1560=2,VLOOKUP(K1560,RPM!$H$2:$K$62,3,FALSE)-F1560-E1560-D1560,IF(J1560=3,VLOOKUP(K1560,RPM!$K$2:$N$62,3,FALSE)-F1560-E1560-D1560)))</f>
        <v>856.81090772462676</v>
      </c>
      <c r="H1560" s="2">
        <f>IF(J1560=1,Specification!$I$14,IF(J1560=2,Specification!$I$15,IF(J1560=3,Specification!$I$16)))</f>
        <v>580.58318951778165</v>
      </c>
      <c r="I1560">
        <v>0</v>
      </c>
      <c r="J1560">
        <v>2</v>
      </c>
      <c r="K1560">
        <f>IF(J1560=1,VLOOKUP(B1560,RPM!$F$2:$H$62,3,TRUE),IF(J1560=2,VLOOKUP(B1560,RPM!$I$2:$K$62,3,TRUE),IF(J1560=3,VLOOKUP(B1560,RPM!$L$2:$N$62,3,TRUE))))</f>
        <v>3800</v>
      </c>
      <c r="L1560">
        <f t="shared" si="225"/>
        <v>147.97531063859734</v>
      </c>
      <c r="M1560">
        <f t="shared" si="226"/>
        <v>0</v>
      </c>
      <c r="N1560">
        <f>VLOOKUP(K1560,RPM!$A$2:$D$62,4,FALSE)</f>
        <v>18.942815789473684</v>
      </c>
      <c r="O1560">
        <f>VLOOKUP(K1560,RPM!$A$2:$D$62,3,FALSE)</f>
        <v>10.1</v>
      </c>
      <c r="P1560">
        <f t="shared" si="229"/>
        <v>14.125657734210527</v>
      </c>
      <c r="Q1560" cm="1">
        <f t="array" ref="Q1560">_xlfn.XLOOKUP(O1560,BSFC!$A$2:$A$24,_xlfn.XLOOKUP(K1560,BSFC!$B$2:$O$2,BSFC!$B$2:$O$24,,-1),,-1)</f>
        <v>360</v>
      </c>
      <c r="R1560">
        <f t="shared" si="230"/>
        <v>1.4125657734210528</v>
      </c>
      <c r="S1560">
        <f t="shared" si="232"/>
        <v>4.5734763819307308E-4</v>
      </c>
      <c r="T1560">
        <f t="shared" si="233"/>
        <v>0.16464514974950631</v>
      </c>
      <c r="U1560">
        <f t="shared" si="234"/>
        <v>207.81785070868719</v>
      </c>
    </row>
    <row r="1561" spans="1:21">
      <c r="A1561">
        <f t="shared" si="231"/>
        <v>1560</v>
      </c>
      <c r="B1561">
        <f t="shared" si="227"/>
        <v>8.5794557299141552</v>
      </c>
      <c r="C1561">
        <f>Specification!$G$32</f>
        <v>219.92450400000001</v>
      </c>
      <c r="D1561">
        <f>0.5*Specification!$K$4*Track!B1561^2*Specification!$K$3*Specification!$K$2</f>
        <v>38.125271305626015</v>
      </c>
      <c r="E1561">
        <v>0</v>
      </c>
      <c r="F1561">
        <f>Specification!$C$23*9.81*SIN((E1561*PI()/180))</f>
        <v>0</v>
      </c>
      <c r="G1561" s="2">
        <f>IF(J1561=1,VLOOKUP(K1561,RPM!$E$2:$H$62,3,FALSE)-F1561-E1561-D1561,IF(J1561=2,VLOOKUP(K1561,RPM!$H$2:$K$62,3,FALSE)-F1561-E1561-D1561,IF(J1561=3,VLOOKUP(K1561,RPM!$K$2:$N$62,3,FALSE)-F1561-E1561-D1561)))</f>
        <v>856.81090772462676</v>
      </c>
      <c r="H1561" s="2">
        <f>IF(J1561=1,Specification!$I$14,IF(J1561=2,Specification!$I$15,IF(J1561=3,Specification!$I$16)))</f>
        <v>580.58318951778165</v>
      </c>
      <c r="I1561">
        <v>0</v>
      </c>
      <c r="J1561">
        <v>2</v>
      </c>
      <c r="K1561">
        <f>IF(J1561=1,VLOOKUP(B1561,RPM!$F$2:$H$62,3,TRUE),IF(J1561=2,VLOOKUP(B1561,RPM!$I$2:$K$62,3,TRUE),IF(J1561=3,VLOOKUP(B1561,RPM!$L$2:$N$62,3,TRUE))))</f>
        <v>3800</v>
      </c>
      <c r="L1561">
        <f t="shared" si="225"/>
        <v>148.09186814894304</v>
      </c>
      <c r="M1561">
        <f t="shared" si="226"/>
        <v>0</v>
      </c>
      <c r="N1561">
        <f>VLOOKUP(K1561,RPM!$A$2:$D$62,4,FALSE)</f>
        <v>18.942815789473684</v>
      </c>
      <c r="O1561">
        <f>VLOOKUP(K1561,RPM!$A$2:$D$62,3,FALSE)</f>
        <v>10.1</v>
      </c>
      <c r="P1561">
        <f t="shared" si="229"/>
        <v>14.125657734210527</v>
      </c>
      <c r="Q1561" cm="1">
        <f t="array" ref="Q1561">_xlfn.XLOOKUP(O1561,BSFC!$A$2:$A$24,_xlfn.XLOOKUP(K1561,BSFC!$B$2:$O$2,BSFC!$B$2:$O$24,,-1),,-1)</f>
        <v>360</v>
      </c>
      <c r="R1561">
        <f t="shared" si="230"/>
        <v>1.4125657734210528</v>
      </c>
      <c r="S1561">
        <f t="shared" si="232"/>
        <v>4.5734763819307308E-4</v>
      </c>
      <c r="T1561">
        <f t="shared" si="233"/>
        <v>0.16464514974950631</v>
      </c>
      <c r="U1561">
        <f t="shared" si="234"/>
        <v>207.98249585843669</v>
      </c>
    </row>
    <row r="1562" spans="1:21">
      <c r="A1562">
        <f t="shared" si="231"/>
        <v>1561</v>
      </c>
      <c r="B1562">
        <f t="shared" si="227"/>
        <v>8.5794557299141552</v>
      </c>
      <c r="C1562">
        <f>Specification!$G$32</f>
        <v>219.92450400000001</v>
      </c>
      <c r="D1562">
        <f>0.5*Specification!$K$4*Track!B1562^2*Specification!$K$3*Specification!$K$2</f>
        <v>38.125271305626015</v>
      </c>
      <c r="E1562">
        <v>0</v>
      </c>
      <c r="F1562">
        <f>Specification!$C$23*9.81*SIN((E1562*PI()/180))</f>
        <v>0</v>
      </c>
      <c r="G1562" s="2">
        <f>IF(J1562=1,VLOOKUP(K1562,RPM!$E$2:$H$62,3,FALSE)-F1562-E1562-D1562,IF(J1562=2,VLOOKUP(K1562,RPM!$H$2:$K$62,3,FALSE)-F1562-E1562-D1562,IF(J1562=3,VLOOKUP(K1562,RPM!$K$2:$N$62,3,FALSE)-F1562-E1562-D1562)))</f>
        <v>856.81090772462676</v>
      </c>
      <c r="H1562" s="2">
        <f>IF(J1562=1,Specification!$I$14,IF(J1562=2,Specification!$I$15,IF(J1562=3,Specification!$I$16)))</f>
        <v>580.58318951778165</v>
      </c>
      <c r="I1562">
        <v>0</v>
      </c>
      <c r="J1562">
        <v>2</v>
      </c>
      <c r="K1562">
        <f>IF(J1562=1,VLOOKUP(B1562,RPM!$F$2:$H$62,3,TRUE),IF(J1562=2,VLOOKUP(B1562,RPM!$I$2:$K$62,3,TRUE),IF(J1562=3,VLOOKUP(B1562,RPM!$L$2:$N$62,3,TRUE))))</f>
        <v>3800</v>
      </c>
      <c r="L1562">
        <f t="shared" si="225"/>
        <v>148.20842565928874</v>
      </c>
      <c r="M1562">
        <f t="shared" si="226"/>
        <v>0</v>
      </c>
      <c r="N1562">
        <f>VLOOKUP(K1562,RPM!$A$2:$D$62,4,FALSE)</f>
        <v>18.942815789473684</v>
      </c>
      <c r="O1562">
        <f>VLOOKUP(K1562,RPM!$A$2:$D$62,3,FALSE)</f>
        <v>10.1</v>
      </c>
      <c r="P1562">
        <f t="shared" si="229"/>
        <v>14.125657734210527</v>
      </c>
      <c r="Q1562" cm="1">
        <f t="array" ref="Q1562">_xlfn.XLOOKUP(O1562,BSFC!$A$2:$A$24,_xlfn.XLOOKUP(K1562,BSFC!$B$2:$O$2,BSFC!$B$2:$O$24,,-1),,-1)</f>
        <v>360</v>
      </c>
      <c r="R1562">
        <f t="shared" si="230"/>
        <v>1.4125657734210528</v>
      </c>
      <c r="S1562">
        <f t="shared" si="232"/>
        <v>4.5734763819307308E-4</v>
      </c>
      <c r="T1562">
        <f t="shared" si="233"/>
        <v>0.16464514974950631</v>
      </c>
      <c r="U1562">
        <f t="shared" si="234"/>
        <v>208.1471410081862</v>
      </c>
    </row>
    <row r="1563" spans="1:21">
      <c r="A1563">
        <f t="shared" si="231"/>
        <v>1562</v>
      </c>
      <c r="B1563">
        <f t="shared" si="227"/>
        <v>8.5794557299141552</v>
      </c>
      <c r="C1563">
        <f>Specification!$G$32</f>
        <v>219.92450400000001</v>
      </c>
      <c r="D1563">
        <f>0.5*Specification!$K$4*Track!B1563^2*Specification!$K$3*Specification!$K$2</f>
        <v>38.125271305626015</v>
      </c>
      <c r="E1563">
        <v>0</v>
      </c>
      <c r="F1563">
        <f>Specification!$C$23*9.81*SIN((E1563*PI()/180))</f>
        <v>0</v>
      </c>
      <c r="G1563" s="2">
        <f>IF(J1563=1,VLOOKUP(K1563,RPM!$E$2:$H$62,3,FALSE)-F1563-E1563-D1563,IF(J1563=2,VLOOKUP(K1563,RPM!$H$2:$K$62,3,FALSE)-F1563-E1563-D1563,IF(J1563=3,VLOOKUP(K1563,RPM!$K$2:$N$62,3,FALSE)-F1563-E1563-D1563)))</f>
        <v>856.81090772462676</v>
      </c>
      <c r="H1563" s="2">
        <f>IF(J1563=1,Specification!$I$14,IF(J1563=2,Specification!$I$15,IF(J1563=3,Specification!$I$16)))</f>
        <v>580.58318951778165</v>
      </c>
      <c r="I1563">
        <v>0</v>
      </c>
      <c r="J1563">
        <v>2</v>
      </c>
      <c r="K1563">
        <f>IF(J1563=1,VLOOKUP(B1563,RPM!$F$2:$H$62,3,TRUE),IF(J1563=2,VLOOKUP(B1563,RPM!$I$2:$K$62,3,TRUE),IF(J1563=3,VLOOKUP(B1563,RPM!$L$2:$N$62,3,TRUE))))</f>
        <v>3800</v>
      </c>
      <c r="L1563">
        <f t="shared" si="225"/>
        <v>148.32498316963444</v>
      </c>
      <c r="M1563">
        <f t="shared" si="226"/>
        <v>0</v>
      </c>
      <c r="N1563">
        <f>VLOOKUP(K1563,RPM!$A$2:$D$62,4,FALSE)</f>
        <v>18.942815789473684</v>
      </c>
      <c r="O1563">
        <f>VLOOKUP(K1563,RPM!$A$2:$D$62,3,FALSE)</f>
        <v>10.1</v>
      </c>
      <c r="P1563">
        <f t="shared" si="229"/>
        <v>14.125657734210527</v>
      </c>
      <c r="Q1563" cm="1">
        <f t="array" ref="Q1563">_xlfn.XLOOKUP(O1563,BSFC!$A$2:$A$24,_xlfn.XLOOKUP(K1563,BSFC!$B$2:$O$2,BSFC!$B$2:$O$24,,-1),,-1)</f>
        <v>360</v>
      </c>
      <c r="R1563">
        <f t="shared" si="230"/>
        <v>1.4125657734210528</v>
      </c>
      <c r="S1563">
        <f t="shared" si="232"/>
        <v>4.5734763819307308E-4</v>
      </c>
      <c r="T1563">
        <f t="shared" si="233"/>
        <v>0.16464514974950631</v>
      </c>
      <c r="U1563">
        <f t="shared" si="234"/>
        <v>208.3117861579357</v>
      </c>
    </row>
    <row r="1564" spans="1:21">
      <c r="A1564">
        <f t="shared" si="231"/>
        <v>1563</v>
      </c>
      <c r="B1564">
        <f t="shared" si="227"/>
        <v>8.5794557299141552</v>
      </c>
      <c r="C1564">
        <f>Specification!$G$32</f>
        <v>219.92450400000001</v>
      </c>
      <c r="D1564">
        <f>0.5*Specification!$K$4*Track!B1564^2*Specification!$K$3*Specification!$K$2</f>
        <v>38.125271305626015</v>
      </c>
      <c r="E1564">
        <v>0</v>
      </c>
      <c r="F1564">
        <f>Specification!$C$23*9.81*SIN((E1564*PI()/180))</f>
        <v>0</v>
      </c>
      <c r="G1564" s="2">
        <f>IF(J1564=1,VLOOKUP(K1564,RPM!$E$2:$H$62,3,FALSE)-F1564-E1564-D1564,IF(J1564=2,VLOOKUP(K1564,RPM!$H$2:$K$62,3,FALSE)-F1564-E1564-D1564,IF(J1564=3,VLOOKUP(K1564,RPM!$K$2:$N$62,3,FALSE)-F1564-E1564-D1564)))</f>
        <v>856.81090772462676</v>
      </c>
      <c r="H1564" s="2">
        <f>IF(J1564=1,Specification!$I$14,IF(J1564=2,Specification!$I$15,IF(J1564=3,Specification!$I$16)))</f>
        <v>580.58318951778165</v>
      </c>
      <c r="I1564">
        <v>0</v>
      </c>
      <c r="J1564">
        <v>2</v>
      </c>
      <c r="K1564">
        <f>IF(J1564=1,VLOOKUP(B1564,RPM!$F$2:$H$62,3,TRUE),IF(J1564=2,VLOOKUP(B1564,RPM!$I$2:$K$62,3,TRUE),IF(J1564=3,VLOOKUP(B1564,RPM!$L$2:$N$62,3,TRUE))))</f>
        <v>3800</v>
      </c>
      <c r="L1564">
        <f t="shared" si="225"/>
        <v>148.44154067998014</v>
      </c>
      <c r="M1564">
        <f t="shared" si="226"/>
        <v>0</v>
      </c>
      <c r="N1564">
        <f>VLOOKUP(K1564,RPM!$A$2:$D$62,4,FALSE)</f>
        <v>18.942815789473684</v>
      </c>
      <c r="O1564">
        <f>VLOOKUP(K1564,RPM!$A$2:$D$62,3,FALSE)</f>
        <v>10.1</v>
      </c>
      <c r="P1564">
        <f t="shared" si="229"/>
        <v>14.125657734210527</v>
      </c>
      <c r="Q1564" cm="1">
        <f t="array" ref="Q1564">_xlfn.XLOOKUP(O1564,BSFC!$A$2:$A$24,_xlfn.XLOOKUP(K1564,BSFC!$B$2:$O$2,BSFC!$B$2:$O$24,,-1),,-1)</f>
        <v>360</v>
      </c>
      <c r="R1564">
        <f t="shared" si="230"/>
        <v>1.4125657734210528</v>
      </c>
      <c r="S1564">
        <f t="shared" si="232"/>
        <v>4.5734763819307308E-4</v>
      </c>
      <c r="T1564">
        <f t="shared" si="233"/>
        <v>0.16464514974950631</v>
      </c>
      <c r="U1564">
        <f t="shared" si="234"/>
        <v>208.4764313076852</v>
      </c>
    </row>
    <row r="1565" spans="1:21">
      <c r="A1565">
        <f t="shared" si="231"/>
        <v>1564</v>
      </c>
      <c r="B1565">
        <f t="shared" si="227"/>
        <v>8.5794557299141552</v>
      </c>
      <c r="C1565">
        <f>Specification!$G$32</f>
        <v>219.92450400000001</v>
      </c>
      <c r="D1565">
        <f>0.5*Specification!$K$4*Track!B1565^2*Specification!$K$3*Specification!$K$2</f>
        <v>38.125271305626015</v>
      </c>
      <c r="E1565">
        <v>0</v>
      </c>
      <c r="F1565">
        <f>Specification!$C$23*9.81*SIN((E1565*PI()/180))</f>
        <v>0</v>
      </c>
      <c r="G1565" s="2">
        <f>IF(J1565=1,VLOOKUP(K1565,RPM!$E$2:$H$62,3,FALSE)-F1565-E1565-D1565,IF(J1565=2,VLOOKUP(K1565,RPM!$H$2:$K$62,3,FALSE)-F1565-E1565-D1565,IF(J1565=3,VLOOKUP(K1565,RPM!$K$2:$N$62,3,FALSE)-F1565-E1565-D1565)))</f>
        <v>856.81090772462676</v>
      </c>
      <c r="H1565" s="2">
        <f>IF(J1565=1,Specification!$I$14,IF(J1565=2,Specification!$I$15,IF(J1565=3,Specification!$I$16)))</f>
        <v>580.58318951778165</v>
      </c>
      <c r="I1565">
        <v>0</v>
      </c>
      <c r="J1565">
        <v>2</v>
      </c>
      <c r="K1565">
        <f>IF(J1565=1,VLOOKUP(B1565,RPM!$F$2:$H$62,3,TRUE),IF(J1565=2,VLOOKUP(B1565,RPM!$I$2:$K$62,3,TRUE),IF(J1565=3,VLOOKUP(B1565,RPM!$L$2:$N$62,3,TRUE))))</f>
        <v>3800</v>
      </c>
      <c r="L1565">
        <f t="shared" si="225"/>
        <v>148.55809819032584</v>
      </c>
      <c r="M1565">
        <f t="shared" si="226"/>
        <v>0</v>
      </c>
      <c r="N1565">
        <f>VLOOKUP(K1565,RPM!$A$2:$D$62,4,FALSE)</f>
        <v>18.942815789473684</v>
      </c>
      <c r="O1565">
        <f>VLOOKUP(K1565,RPM!$A$2:$D$62,3,FALSE)</f>
        <v>10.1</v>
      </c>
      <c r="P1565">
        <f t="shared" si="229"/>
        <v>14.125657734210527</v>
      </c>
      <c r="Q1565" cm="1">
        <f t="array" ref="Q1565">_xlfn.XLOOKUP(O1565,BSFC!$A$2:$A$24,_xlfn.XLOOKUP(K1565,BSFC!$B$2:$O$2,BSFC!$B$2:$O$24,,-1),,-1)</f>
        <v>360</v>
      </c>
      <c r="R1565">
        <f t="shared" si="230"/>
        <v>1.4125657734210528</v>
      </c>
      <c r="S1565">
        <f t="shared" si="232"/>
        <v>4.5734763819307308E-4</v>
      </c>
      <c r="T1565">
        <f t="shared" si="233"/>
        <v>0.16464514974950631</v>
      </c>
      <c r="U1565">
        <f t="shared" si="234"/>
        <v>208.64107645743471</v>
      </c>
    </row>
    <row r="1566" spans="1:21">
      <c r="A1566">
        <f t="shared" si="231"/>
        <v>1565</v>
      </c>
      <c r="B1566">
        <f t="shared" si="227"/>
        <v>8.5794557299141552</v>
      </c>
      <c r="C1566">
        <f>Specification!$G$32</f>
        <v>219.92450400000001</v>
      </c>
      <c r="D1566">
        <f>0.5*Specification!$K$4*Track!B1566^2*Specification!$K$3*Specification!$K$2</f>
        <v>38.125271305626015</v>
      </c>
      <c r="E1566">
        <v>0</v>
      </c>
      <c r="F1566">
        <f>Specification!$C$23*9.81*SIN((E1566*PI()/180))</f>
        <v>0</v>
      </c>
      <c r="G1566" s="2">
        <f>IF(J1566=1,VLOOKUP(K1566,RPM!$E$2:$H$62,3,FALSE)-F1566-E1566-D1566,IF(J1566=2,VLOOKUP(K1566,RPM!$H$2:$K$62,3,FALSE)-F1566-E1566-D1566,IF(J1566=3,VLOOKUP(K1566,RPM!$K$2:$N$62,3,FALSE)-F1566-E1566-D1566)))</f>
        <v>856.81090772462676</v>
      </c>
      <c r="H1566" s="2">
        <f>IF(J1566=1,Specification!$I$14,IF(J1566=2,Specification!$I$15,IF(J1566=3,Specification!$I$16)))</f>
        <v>580.58318951778165</v>
      </c>
      <c r="I1566">
        <v>0</v>
      </c>
      <c r="J1566">
        <v>2</v>
      </c>
      <c r="K1566">
        <f>IF(J1566=1,VLOOKUP(B1566,RPM!$F$2:$H$62,3,TRUE),IF(J1566=2,VLOOKUP(B1566,RPM!$I$2:$K$62,3,TRUE),IF(J1566=3,VLOOKUP(B1566,RPM!$L$2:$N$62,3,TRUE))))</f>
        <v>3800</v>
      </c>
      <c r="L1566">
        <f t="shared" si="225"/>
        <v>148.67465570067154</v>
      </c>
      <c r="M1566">
        <f t="shared" si="226"/>
        <v>0</v>
      </c>
      <c r="N1566">
        <f>VLOOKUP(K1566,RPM!$A$2:$D$62,4,FALSE)</f>
        <v>18.942815789473684</v>
      </c>
      <c r="O1566">
        <f>VLOOKUP(K1566,RPM!$A$2:$D$62,3,FALSE)</f>
        <v>10.1</v>
      </c>
      <c r="P1566">
        <f t="shared" si="229"/>
        <v>14.125657734210527</v>
      </c>
      <c r="Q1566" cm="1">
        <f t="array" ref="Q1566">_xlfn.XLOOKUP(O1566,BSFC!$A$2:$A$24,_xlfn.XLOOKUP(K1566,BSFC!$B$2:$O$2,BSFC!$B$2:$O$24,,-1),,-1)</f>
        <v>360</v>
      </c>
      <c r="R1566">
        <f t="shared" si="230"/>
        <v>1.4125657734210528</v>
      </c>
      <c r="S1566">
        <f t="shared" si="232"/>
        <v>4.5734763819307308E-4</v>
      </c>
      <c r="T1566">
        <f t="shared" si="233"/>
        <v>0.16464514974950631</v>
      </c>
      <c r="U1566">
        <f t="shared" si="234"/>
        <v>208.80572160718421</v>
      </c>
    </row>
    <row r="1567" spans="1:21">
      <c r="A1567">
        <f t="shared" si="231"/>
        <v>1566</v>
      </c>
      <c r="B1567">
        <f t="shared" si="227"/>
        <v>8.5794557299141552</v>
      </c>
      <c r="C1567">
        <f>Specification!$G$32</f>
        <v>219.92450400000001</v>
      </c>
      <c r="D1567">
        <f>0.5*Specification!$K$4*Track!B1567^2*Specification!$K$3*Specification!$K$2</f>
        <v>38.125271305626015</v>
      </c>
      <c r="E1567">
        <v>0</v>
      </c>
      <c r="F1567">
        <f>Specification!$C$23*9.81*SIN((E1567*PI()/180))</f>
        <v>0</v>
      </c>
      <c r="G1567" s="2">
        <f>IF(J1567=1,VLOOKUP(K1567,RPM!$E$2:$H$62,3,FALSE)-F1567-E1567-D1567,IF(J1567=2,VLOOKUP(K1567,RPM!$H$2:$K$62,3,FALSE)-F1567-E1567-D1567,IF(J1567=3,VLOOKUP(K1567,RPM!$K$2:$N$62,3,FALSE)-F1567-E1567-D1567)))</f>
        <v>856.81090772462676</v>
      </c>
      <c r="H1567" s="2">
        <f>IF(J1567=1,Specification!$I$14,IF(J1567=2,Specification!$I$15,IF(J1567=3,Specification!$I$16)))</f>
        <v>580.58318951778165</v>
      </c>
      <c r="I1567">
        <v>0</v>
      </c>
      <c r="J1567">
        <v>2</v>
      </c>
      <c r="K1567">
        <f>IF(J1567=1,VLOOKUP(B1567,RPM!$F$2:$H$62,3,TRUE),IF(J1567=2,VLOOKUP(B1567,RPM!$I$2:$K$62,3,TRUE),IF(J1567=3,VLOOKUP(B1567,RPM!$L$2:$N$62,3,TRUE))))</f>
        <v>3800</v>
      </c>
      <c r="L1567">
        <f t="shared" si="225"/>
        <v>148.79121321101724</v>
      </c>
      <c r="M1567">
        <f t="shared" si="226"/>
        <v>0</v>
      </c>
      <c r="N1567">
        <f>VLOOKUP(K1567,RPM!$A$2:$D$62,4,FALSE)</f>
        <v>18.942815789473684</v>
      </c>
      <c r="O1567">
        <f>VLOOKUP(K1567,RPM!$A$2:$D$62,3,FALSE)</f>
        <v>10.1</v>
      </c>
      <c r="P1567">
        <f t="shared" si="229"/>
        <v>14.125657734210527</v>
      </c>
      <c r="Q1567" cm="1">
        <f t="array" ref="Q1567">_xlfn.XLOOKUP(O1567,BSFC!$A$2:$A$24,_xlfn.XLOOKUP(K1567,BSFC!$B$2:$O$2,BSFC!$B$2:$O$24,,-1),,-1)</f>
        <v>360</v>
      </c>
      <c r="R1567">
        <f t="shared" si="230"/>
        <v>1.4125657734210528</v>
      </c>
      <c r="S1567">
        <f t="shared" si="232"/>
        <v>4.5734763819307308E-4</v>
      </c>
      <c r="T1567">
        <f t="shared" si="233"/>
        <v>0.16464514974950631</v>
      </c>
      <c r="U1567">
        <f t="shared" si="234"/>
        <v>208.97036675693371</v>
      </c>
    </row>
    <row r="1568" spans="1:21">
      <c r="A1568">
        <f t="shared" si="231"/>
        <v>1567</v>
      </c>
      <c r="B1568">
        <f t="shared" si="227"/>
        <v>8.5794557299141552</v>
      </c>
      <c r="C1568">
        <f>Specification!$G$32</f>
        <v>219.92450400000001</v>
      </c>
      <c r="D1568">
        <f>0.5*Specification!$K$4*Track!B1568^2*Specification!$K$3*Specification!$K$2</f>
        <v>38.125271305626015</v>
      </c>
      <c r="E1568">
        <v>0</v>
      </c>
      <c r="F1568">
        <f>Specification!$C$23*9.81*SIN((E1568*PI()/180))</f>
        <v>0</v>
      </c>
      <c r="G1568" s="2">
        <f>IF(J1568=1,VLOOKUP(K1568,RPM!$E$2:$H$62,3,FALSE)-F1568-E1568-D1568,IF(J1568=2,VLOOKUP(K1568,RPM!$H$2:$K$62,3,FALSE)-F1568-E1568-D1568,IF(J1568=3,VLOOKUP(K1568,RPM!$K$2:$N$62,3,FALSE)-F1568-E1568-D1568)))</f>
        <v>856.81090772462676</v>
      </c>
      <c r="H1568" s="2">
        <f>IF(J1568=1,Specification!$I$14,IF(J1568=2,Specification!$I$15,IF(J1568=3,Specification!$I$16)))</f>
        <v>580.58318951778165</v>
      </c>
      <c r="I1568">
        <v>0</v>
      </c>
      <c r="J1568">
        <v>2</v>
      </c>
      <c r="K1568">
        <f>IF(J1568=1,VLOOKUP(B1568,RPM!$F$2:$H$62,3,TRUE),IF(J1568=2,VLOOKUP(B1568,RPM!$I$2:$K$62,3,TRUE),IF(J1568=3,VLOOKUP(B1568,RPM!$L$2:$N$62,3,TRUE))))</f>
        <v>3800</v>
      </c>
      <c r="L1568">
        <f t="shared" si="225"/>
        <v>148.90777072136294</v>
      </c>
      <c r="M1568">
        <f t="shared" si="226"/>
        <v>0</v>
      </c>
      <c r="N1568">
        <f>VLOOKUP(K1568,RPM!$A$2:$D$62,4,FALSE)</f>
        <v>18.942815789473684</v>
      </c>
      <c r="O1568">
        <f>VLOOKUP(K1568,RPM!$A$2:$D$62,3,FALSE)</f>
        <v>10.1</v>
      </c>
      <c r="P1568">
        <f t="shared" si="229"/>
        <v>14.125657734210527</v>
      </c>
      <c r="Q1568" cm="1">
        <f t="array" ref="Q1568">_xlfn.XLOOKUP(O1568,BSFC!$A$2:$A$24,_xlfn.XLOOKUP(K1568,BSFC!$B$2:$O$2,BSFC!$B$2:$O$24,,-1),,-1)</f>
        <v>360</v>
      </c>
      <c r="R1568">
        <f t="shared" si="230"/>
        <v>1.4125657734210528</v>
      </c>
      <c r="S1568">
        <f t="shared" si="232"/>
        <v>4.5734763819307308E-4</v>
      </c>
      <c r="T1568">
        <f t="shared" si="233"/>
        <v>0.16464514974950631</v>
      </c>
      <c r="U1568">
        <f t="shared" si="234"/>
        <v>209.13501190668322</v>
      </c>
    </row>
    <row r="1569" spans="1:21">
      <c r="A1569">
        <f t="shared" si="231"/>
        <v>1568</v>
      </c>
      <c r="B1569">
        <f t="shared" si="227"/>
        <v>8.5794557299141552</v>
      </c>
      <c r="C1569">
        <f>Specification!$G$32</f>
        <v>219.92450400000001</v>
      </c>
      <c r="D1569">
        <f>0.5*Specification!$K$4*Track!B1569^2*Specification!$K$3*Specification!$K$2</f>
        <v>38.125271305626015</v>
      </c>
      <c r="E1569">
        <v>0</v>
      </c>
      <c r="F1569">
        <f>Specification!$C$23*9.81*SIN((E1569*PI()/180))</f>
        <v>0</v>
      </c>
      <c r="G1569" s="2">
        <f>IF(J1569=1,VLOOKUP(K1569,RPM!$E$2:$H$62,3,FALSE)-F1569-E1569-D1569,IF(J1569=2,VLOOKUP(K1569,RPM!$H$2:$K$62,3,FALSE)-F1569-E1569-D1569,IF(J1569=3,VLOOKUP(K1569,RPM!$K$2:$N$62,3,FALSE)-F1569-E1569-D1569)))</f>
        <v>856.81090772462676</v>
      </c>
      <c r="H1569" s="2">
        <f>IF(J1569=1,Specification!$I$14,IF(J1569=2,Specification!$I$15,IF(J1569=3,Specification!$I$16)))</f>
        <v>580.58318951778165</v>
      </c>
      <c r="I1569">
        <v>0</v>
      </c>
      <c r="J1569">
        <v>2</v>
      </c>
      <c r="K1569">
        <f>IF(J1569=1,VLOOKUP(B1569,RPM!$F$2:$H$62,3,TRUE),IF(J1569=2,VLOOKUP(B1569,RPM!$I$2:$K$62,3,TRUE),IF(J1569=3,VLOOKUP(B1569,RPM!$L$2:$N$62,3,TRUE))))</f>
        <v>3800</v>
      </c>
      <c r="L1569">
        <f t="shared" si="225"/>
        <v>149.02432823170864</v>
      </c>
      <c r="M1569">
        <f t="shared" si="226"/>
        <v>0</v>
      </c>
      <c r="N1569">
        <f>VLOOKUP(K1569,RPM!$A$2:$D$62,4,FALSE)</f>
        <v>18.942815789473684</v>
      </c>
      <c r="O1569">
        <f>VLOOKUP(K1569,RPM!$A$2:$D$62,3,FALSE)</f>
        <v>10.1</v>
      </c>
      <c r="P1569">
        <f t="shared" si="229"/>
        <v>14.125657734210527</v>
      </c>
      <c r="Q1569" cm="1">
        <f t="array" ref="Q1569">_xlfn.XLOOKUP(O1569,BSFC!$A$2:$A$24,_xlfn.XLOOKUP(K1569,BSFC!$B$2:$O$2,BSFC!$B$2:$O$24,,-1),,-1)</f>
        <v>360</v>
      </c>
      <c r="R1569">
        <f t="shared" si="230"/>
        <v>1.4125657734210528</v>
      </c>
      <c r="S1569">
        <f t="shared" si="232"/>
        <v>4.5734763819307308E-4</v>
      </c>
      <c r="T1569">
        <f t="shared" si="233"/>
        <v>0.16464514974950631</v>
      </c>
      <c r="U1569">
        <f t="shared" si="234"/>
        <v>209.29965705643272</v>
      </c>
    </row>
    <row r="1570" spans="1:21">
      <c r="A1570">
        <f t="shared" si="231"/>
        <v>1569</v>
      </c>
      <c r="B1570">
        <f t="shared" si="227"/>
        <v>8.5794557299141552</v>
      </c>
      <c r="C1570">
        <f>Specification!$G$32</f>
        <v>219.92450400000001</v>
      </c>
      <c r="D1570">
        <f>0.5*Specification!$K$4*Track!B1570^2*Specification!$K$3*Specification!$K$2</f>
        <v>38.125271305626015</v>
      </c>
      <c r="E1570">
        <v>0</v>
      </c>
      <c r="F1570">
        <f>Specification!$C$23*9.81*SIN((E1570*PI()/180))</f>
        <v>0</v>
      </c>
      <c r="G1570" s="2">
        <f>IF(J1570=1,VLOOKUP(K1570,RPM!$E$2:$H$62,3,FALSE)-F1570-E1570-D1570,IF(J1570=2,VLOOKUP(K1570,RPM!$H$2:$K$62,3,FALSE)-F1570-E1570-D1570,IF(J1570=3,VLOOKUP(K1570,RPM!$K$2:$N$62,3,FALSE)-F1570-E1570-D1570)))</f>
        <v>856.81090772462676</v>
      </c>
      <c r="H1570" s="2">
        <f>IF(J1570=1,Specification!$I$14,IF(J1570=2,Specification!$I$15,IF(J1570=3,Specification!$I$16)))</f>
        <v>580.58318951778165</v>
      </c>
      <c r="I1570">
        <v>0</v>
      </c>
      <c r="J1570">
        <v>2</v>
      </c>
      <c r="K1570">
        <f>IF(J1570=1,VLOOKUP(B1570,RPM!$F$2:$H$62,3,TRUE),IF(J1570=2,VLOOKUP(B1570,RPM!$I$2:$K$62,3,TRUE),IF(J1570=3,VLOOKUP(B1570,RPM!$L$2:$N$62,3,TRUE))))</f>
        <v>3800</v>
      </c>
      <c r="L1570">
        <f t="shared" si="225"/>
        <v>149.14088574205434</v>
      </c>
      <c r="M1570">
        <f t="shared" si="226"/>
        <v>0</v>
      </c>
      <c r="N1570">
        <f>VLOOKUP(K1570,RPM!$A$2:$D$62,4,FALSE)</f>
        <v>18.942815789473684</v>
      </c>
      <c r="O1570">
        <f>VLOOKUP(K1570,RPM!$A$2:$D$62,3,FALSE)</f>
        <v>10.1</v>
      </c>
      <c r="P1570">
        <f t="shared" si="229"/>
        <v>14.125657734210527</v>
      </c>
      <c r="Q1570" cm="1">
        <f t="array" ref="Q1570">_xlfn.XLOOKUP(O1570,BSFC!$A$2:$A$24,_xlfn.XLOOKUP(K1570,BSFC!$B$2:$O$2,BSFC!$B$2:$O$24,,-1),,-1)</f>
        <v>360</v>
      </c>
      <c r="R1570">
        <f t="shared" si="230"/>
        <v>1.4125657734210528</v>
      </c>
      <c r="S1570">
        <f t="shared" si="232"/>
        <v>4.5734763819307308E-4</v>
      </c>
      <c r="T1570">
        <f t="shared" si="233"/>
        <v>0.16464514974950631</v>
      </c>
      <c r="U1570">
        <f t="shared" si="234"/>
        <v>209.46430220618223</v>
      </c>
    </row>
    <row r="1571" spans="1:21">
      <c r="A1571">
        <f t="shared" si="231"/>
        <v>1570</v>
      </c>
      <c r="B1571">
        <f t="shared" si="227"/>
        <v>8.5794557299141552</v>
      </c>
      <c r="C1571">
        <f>Specification!$G$32</f>
        <v>219.92450400000001</v>
      </c>
      <c r="D1571">
        <f>0.5*Specification!$K$4*Track!B1571^2*Specification!$K$3*Specification!$K$2</f>
        <v>38.125271305626015</v>
      </c>
      <c r="E1571">
        <v>0</v>
      </c>
      <c r="F1571">
        <f>Specification!$C$23*9.81*SIN((E1571*PI()/180))</f>
        <v>0</v>
      </c>
      <c r="G1571" s="2">
        <f>IF(J1571=1,VLOOKUP(K1571,RPM!$E$2:$H$62,3,FALSE)-F1571-E1571-D1571,IF(J1571=2,VLOOKUP(K1571,RPM!$H$2:$K$62,3,FALSE)-F1571-E1571-D1571,IF(J1571=3,VLOOKUP(K1571,RPM!$K$2:$N$62,3,FALSE)-F1571-E1571-D1571)))</f>
        <v>856.81090772462676</v>
      </c>
      <c r="H1571" s="2">
        <f>IF(J1571=1,Specification!$I$14,IF(J1571=2,Specification!$I$15,IF(J1571=3,Specification!$I$16)))</f>
        <v>580.58318951778165</v>
      </c>
      <c r="I1571">
        <v>0</v>
      </c>
      <c r="J1571">
        <v>2</v>
      </c>
      <c r="K1571">
        <f>IF(J1571=1,VLOOKUP(B1571,RPM!$F$2:$H$62,3,TRUE),IF(J1571=2,VLOOKUP(B1571,RPM!$I$2:$K$62,3,TRUE),IF(J1571=3,VLOOKUP(B1571,RPM!$L$2:$N$62,3,TRUE))))</f>
        <v>3800</v>
      </c>
      <c r="L1571">
        <f t="shared" si="225"/>
        <v>149.25744325240004</v>
      </c>
      <c r="M1571">
        <f t="shared" si="226"/>
        <v>0</v>
      </c>
      <c r="N1571">
        <f>VLOOKUP(K1571,RPM!$A$2:$D$62,4,FALSE)</f>
        <v>18.942815789473684</v>
      </c>
      <c r="O1571">
        <f>VLOOKUP(K1571,RPM!$A$2:$D$62,3,FALSE)</f>
        <v>10.1</v>
      </c>
      <c r="P1571">
        <f t="shared" si="229"/>
        <v>14.125657734210527</v>
      </c>
      <c r="Q1571" cm="1">
        <f t="array" ref="Q1571">_xlfn.XLOOKUP(O1571,BSFC!$A$2:$A$24,_xlfn.XLOOKUP(K1571,BSFC!$B$2:$O$2,BSFC!$B$2:$O$24,,-1),,-1)</f>
        <v>360</v>
      </c>
      <c r="R1571">
        <f t="shared" si="230"/>
        <v>1.4125657734210528</v>
      </c>
      <c r="S1571">
        <f t="shared" si="232"/>
        <v>4.5734763819307308E-4</v>
      </c>
      <c r="T1571">
        <f t="shared" si="233"/>
        <v>0.16464514974950631</v>
      </c>
      <c r="U1571">
        <f t="shared" si="234"/>
        <v>209.62894735593173</v>
      </c>
    </row>
    <row r="1572" spans="1:21">
      <c r="A1572">
        <f t="shared" si="231"/>
        <v>1571</v>
      </c>
      <c r="B1572">
        <f t="shared" si="227"/>
        <v>8.5794557299141552</v>
      </c>
      <c r="C1572">
        <f>Specification!$G$32</f>
        <v>219.92450400000001</v>
      </c>
      <c r="D1572">
        <f>0.5*Specification!$K$4*Track!B1572^2*Specification!$K$3*Specification!$K$2</f>
        <v>38.125271305626015</v>
      </c>
      <c r="E1572">
        <v>0</v>
      </c>
      <c r="F1572">
        <f>Specification!$C$23*9.81*SIN((E1572*PI()/180))</f>
        <v>0</v>
      </c>
      <c r="G1572" s="2">
        <f>IF(J1572=1,VLOOKUP(K1572,RPM!$E$2:$H$62,3,FALSE)-F1572-E1572-D1572,IF(J1572=2,VLOOKUP(K1572,RPM!$H$2:$K$62,3,FALSE)-F1572-E1572-D1572,IF(J1572=3,VLOOKUP(K1572,RPM!$K$2:$N$62,3,FALSE)-F1572-E1572-D1572)))</f>
        <v>856.81090772462676</v>
      </c>
      <c r="H1572" s="2">
        <f>IF(J1572=1,Specification!$I$14,IF(J1572=2,Specification!$I$15,IF(J1572=3,Specification!$I$16)))</f>
        <v>580.58318951778165</v>
      </c>
      <c r="I1572">
        <v>0</v>
      </c>
      <c r="J1572">
        <v>2</v>
      </c>
      <c r="K1572">
        <f>IF(J1572=1,VLOOKUP(B1572,RPM!$F$2:$H$62,3,TRUE),IF(J1572=2,VLOOKUP(B1572,RPM!$I$2:$K$62,3,TRUE),IF(J1572=3,VLOOKUP(B1572,RPM!$L$2:$N$62,3,TRUE))))</f>
        <v>3800</v>
      </c>
      <c r="L1572">
        <f t="shared" si="225"/>
        <v>149.37400076274574</v>
      </c>
      <c r="M1572">
        <f t="shared" si="226"/>
        <v>0</v>
      </c>
      <c r="N1572">
        <f>VLOOKUP(K1572,RPM!$A$2:$D$62,4,FALSE)</f>
        <v>18.942815789473684</v>
      </c>
      <c r="O1572">
        <f>VLOOKUP(K1572,RPM!$A$2:$D$62,3,FALSE)</f>
        <v>10.1</v>
      </c>
      <c r="P1572">
        <f t="shared" si="229"/>
        <v>14.125657734210527</v>
      </c>
      <c r="Q1572" cm="1">
        <f t="array" ref="Q1572">_xlfn.XLOOKUP(O1572,BSFC!$A$2:$A$24,_xlfn.XLOOKUP(K1572,BSFC!$B$2:$O$2,BSFC!$B$2:$O$24,,-1),,-1)</f>
        <v>360</v>
      </c>
      <c r="R1572">
        <f t="shared" si="230"/>
        <v>1.4125657734210528</v>
      </c>
      <c r="S1572">
        <f t="shared" si="232"/>
        <v>4.5734763819307308E-4</v>
      </c>
      <c r="T1572">
        <f t="shared" si="233"/>
        <v>0.16464514974950631</v>
      </c>
      <c r="U1572">
        <f t="shared" si="234"/>
        <v>209.79359250568123</v>
      </c>
    </row>
    <row r="1573" spans="1:21">
      <c r="A1573">
        <f t="shared" si="231"/>
        <v>1572</v>
      </c>
      <c r="B1573">
        <f t="shared" si="227"/>
        <v>8.5794557299141552</v>
      </c>
      <c r="C1573">
        <f>Specification!$G$32</f>
        <v>219.92450400000001</v>
      </c>
      <c r="D1573">
        <f>0.5*Specification!$K$4*Track!B1573^2*Specification!$K$3*Specification!$K$2</f>
        <v>38.125271305626015</v>
      </c>
      <c r="E1573">
        <v>0</v>
      </c>
      <c r="F1573">
        <f>Specification!$C$23*9.81*SIN((E1573*PI()/180))</f>
        <v>0</v>
      </c>
      <c r="G1573" s="2">
        <f>IF(J1573=1,VLOOKUP(K1573,RPM!$E$2:$H$62,3,FALSE)-F1573-E1573-D1573,IF(J1573=2,VLOOKUP(K1573,RPM!$H$2:$K$62,3,FALSE)-F1573-E1573-D1573,IF(J1573=3,VLOOKUP(K1573,RPM!$K$2:$N$62,3,FALSE)-F1573-E1573-D1573)))</f>
        <v>856.81090772462676</v>
      </c>
      <c r="H1573" s="2">
        <f>IF(J1573=1,Specification!$I$14,IF(J1573=2,Specification!$I$15,IF(J1573=3,Specification!$I$16)))</f>
        <v>580.58318951778165</v>
      </c>
      <c r="I1573">
        <v>0</v>
      </c>
      <c r="J1573">
        <v>2</v>
      </c>
      <c r="K1573">
        <f>IF(J1573=1,VLOOKUP(B1573,RPM!$F$2:$H$62,3,TRUE),IF(J1573=2,VLOOKUP(B1573,RPM!$I$2:$K$62,3,TRUE),IF(J1573=3,VLOOKUP(B1573,RPM!$L$2:$N$62,3,TRUE))))</f>
        <v>3800</v>
      </c>
      <c r="L1573">
        <f t="shared" si="225"/>
        <v>149.49055827309144</v>
      </c>
      <c r="M1573">
        <f t="shared" si="226"/>
        <v>0</v>
      </c>
      <c r="N1573">
        <f>VLOOKUP(K1573,RPM!$A$2:$D$62,4,FALSE)</f>
        <v>18.942815789473684</v>
      </c>
      <c r="O1573">
        <f>VLOOKUP(K1573,RPM!$A$2:$D$62,3,FALSE)</f>
        <v>10.1</v>
      </c>
      <c r="P1573">
        <f t="shared" si="229"/>
        <v>14.125657734210527</v>
      </c>
      <c r="Q1573" cm="1">
        <f t="array" ref="Q1573">_xlfn.XLOOKUP(O1573,BSFC!$A$2:$A$24,_xlfn.XLOOKUP(K1573,BSFC!$B$2:$O$2,BSFC!$B$2:$O$24,,-1),,-1)</f>
        <v>360</v>
      </c>
      <c r="R1573">
        <f t="shared" si="230"/>
        <v>1.4125657734210528</v>
      </c>
      <c r="S1573">
        <f t="shared" si="232"/>
        <v>4.5734763819307308E-4</v>
      </c>
      <c r="T1573">
        <f t="shared" si="233"/>
        <v>0.16464514974950631</v>
      </c>
      <c r="U1573">
        <f t="shared" si="234"/>
        <v>209.95823765543074</v>
      </c>
    </row>
    <row r="1574" spans="1:21">
      <c r="A1574">
        <f t="shared" si="231"/>
        <v>1573</v>
      </c>
      <c r="B1574">
        <f t="shared" si="227"/>
        <v>8.5794557299141552</v>
      </c>
      <c r="C1574">
        <f>Specification!$G$32</f>
        <v>219.92450400000001</v>
      </c>
      <c r="D1574">
        <f>0.5*Specification!$K$4*Track!B1574^2*Specification!$K$3*Specification!$K$2</f>
        <v>38.125271305626015</v>
      </c>
      <c r="E1574">
        <v>0</v>
      </c>
      <c r="F1574">
        <f>Specification!$C$23*9.81*SIN((E1574*PI()/180))</f>
        <v>0</v>
      </c>
      <c r="G1574" s="2">
        <f>IF(J1574=1,VLOOKUP(K1574,RPM!$E$2:$H$62,3,FALSE)-F1574-E1574-D1574,IF(J1574=2,VLOOKUP(K1574,RPM!$H$2:$K$62,3,FALSE)-F1574-E1574-D1574,IF(J1574=3,VLOOKUP(K1574,RPM!$K$2:$N$62,3,FALSE)-F1574-E1574-D1574)))</f>
        <v>856.81090772462676</v>
      </c>
      <c r="H1574" s="2">
        <f>IF(J1574=1,Specification!$I$14,IF(J1574=2,Specification!$I$15,IF(J1574=3,Specification!$I$16)))</f>
        <v>580.58318951778165</v>
      </c>
      <c r="I1574">
        <v>0</v>
      </c>
      <c r="J1574">
        <v>2</v>
      </c>
      <c r="K1574">
        <f>IF(J1574=1,VLOOKUP(B1574,RPM!$F$2:$H$62,3,TRUE),IF(J1574=2,VLOOKUP(B1574,RPM!$I$2:$K$62,3,TRUE),IF(J1574=3,VLOOKUP(B1574,RPM!$L$2:$N$62,3,TRUE))))</f>
        <v>3800</v>
      </c>
      <c r="L1574">
        <f t="shared" si="225"/>
        <v>149.60711578343714</v>
      </c>
      <c r="M1574">
        <f t="shared" si="226"/>
        <v>0</v>
      </c>
      <c r="N1574">
        <f>VLOOKUP(K1574,RPM!$A$2:$D$62,4,FALSE)</f>
        <v>18.942815789473684</v>
      </c>
      <c r="O1574">
        <f>VLOOKUP(K1574,RPM!$A$2:$D$62,3,FALSE)</f>
        <v>10.1</v>
      </c>
      <c r="P1574">
        <f t="shared" si="229"/>
        <v>14.125657734210527</v>
      </c>
      <c r="Q1574" cm="1">
        <f t="array" ref="Q1574">_xlfn.XLOOKUP(O1574,BSFC!$A$2:$A$24,_xlfn.XLOOKUP(K1574,BSFC!$B$2:$O$2,BSFC!$B$2:$O$24,,-1),,-1)</f>
        <v>360</v>
      </c>
      <c r="R1574">
        <f t="shared" si="230"/>
        <v>1.4125657734210528</v>
      </c>
      <c r="S1574">
        <f t="shared" si="232"/>
        <v>4.5734763819307308E-4</v>
      </c>
      <c r="T1574">
        <f t="shared" si="233"/>
        <v>0.16464514974950631</v>
      </c>
      <c r="U1574">
        <f t="shared" si="234"/>
        <v>210.12288280518024</v>
      </c>
    </row>
    <row r="1575" spans="1:21">
      <c r="A1575">
        <f t="shared" si="231"/>
        <v>1574</v>
      </c>
      <c r="B1575">
        <f t="shared" si="227"/>
        <v>8.5794557299141552</v>
      </c>
      <c r="C1575">
        <f>Specification!$G$32</f>
        <v>219.92450400000001</v>
      </c>
      <c r="D1575">
        <f>0.5*Specification!$K$4*Track!B1575^2*Specification!$K$3*Specification!$K$2</f>
        <v>38.125271305626015</v>
      </c>
      <c r="E1575">
        <v>0</v>
      </c>
      <c r="F1575">
        <f>Specification!$C$23*9.81*SIN((E1575*PI()/180))</f>
        <v>0</v>
      </c>
      <c r="G1575" s="2">
        <f>IF(J1575=1,VLOOKUP(K1575,RPM!$E$2:$H$62,3,FALSE)-F1575-E1575-D1575,IF(J1575=2,VLOOKUP(K1575,RPM!$H$2:$K$62,3,FALSE)-F1575-E1575-D1575,IF(J1575=3,VLOOKUP(K1575,RPM!$K$2:$N$62,3,FALSE)-F1575-E1575-D1575)))</f>
        <v>856.81090772462676</v>
      </c>
      <c r="H1575" s="2">
        <f>IF(J1575=1,Specification!$I$14,IF(J1575=2,Specification!$I$15,IF(J1575=3,Specification!$I$16)))</f>
        <v>580.58318951778165</v>
      </c>
      <c r="I1575">
        <v>0</v>
      </c>
      <c r="J1575">
        <v>2</v>
      </c>
      <c r="K1575">
        <f>IF(J1575=1,VLOOKUP(B1575,RPM!$F$2:$H$62,3,TRUE),IF(J1575=2,VLOOKUP(B1575,RPM!$I$2:$K$62,3,TRUE),IF(J1575=3,VLOOKUP(B1575,RPM!$L$2:$N$62,3,TRUE))))</f>
        <v>3800</v>
      </c>
      <c r="L1575">
        <f t="shared" si="225"/>
        <v>149.72367329378284</v>
      </c>
      <c r="M1575">
        <f t="shared" si="226"/>
        <v>0</v>
      </c>
      <c r="N1575">
        <f>VLOOKUP(K1575,RPM!$A$2:$D$62,4,FALSE)</f>
        <v>18.942815789473684</v>
      </c>
      <c r="O1575">
        <f>VLOOKUP(K1575,RPM!$A$2:$D$62,3,FALSE)</f>
        <v>10.1</v>
      </c>
      <c r="P1575">
        <f t="shared" si="229"/>
        <v>14.125657734210527</v>
      </c>
      <c r="Q1575" cm="1">
        <f t="array" ref="Q1575">_xlfn.XLOOKUP(O1575,BSFC!$A$2:$A$24,_xlfn.XLOOKUP(K1575,BSFC!$B$2:$O$2,BSFC!$B$2:$O$24,,-1),,-1)</f>
        <v>360</v>
      </c>
      <c r="R1575">
        <f t="shared" si="230"/>
        <v>1.4125657734210528</v>
      </c>
      <c r="S1575">
        <f t="shared" si="232"/>
        <v>4.5734763819307308E-4</v>
      </c>
      <c r="T1575">
        <f t="shared" si="233"/>
        <v>0.16464514974950631</v>
      </c>
      <c r="U1575">
        <f t="shared" si="234"/>
        <v>210.28752795492974</v>
      </c>
    </row>
    <row r="1576" spans="1:21">
      <c r="A1576">
        <f t="shared" si="231"/>
        <v>1575</v>
      </c>
      <c r="B1576">
        <f t="shared" si="227"/>
        <v>8.5794557299141552</v>
      </c>
      <c r="C1576">
        <f>Specification!$G$32</f>
        <v>219.92450400000001</v>
      </c>
      <c r="D1576">
        <f>0.5*Specification!$K$4*Track!B1576^2*Specification!$K$3*Specification!$K$2</f>
        <v>38.125271305626015</v>
      </c>
      <c r="E1576">
        <v>0</v>
      </c>
      <c r="F1576">
        <f>Specification!$C$23*9.81*SIN((E1576*PI()/180))</f>
        <v>0</v>
      </c>
      <c r="G1576" s="2">
        <f>IF(J1576=1,VLOOKUP(K1576,RPM!$E$2:$H$62,3,FALSE)-F1576-E1576-D1576,IF(J1576=2,VLOOKUP(K1576,RPM!$H$2:$K$62,3,FALSE)-F1576-E1576-D1576,IF(J1576=3,VLOOKUP(K1576,RPM!$K$2:$N$62,3,FALSE)-F1576-E1576-D1576)))</f>
        <v>856.81090772462676</v>
      </c>
      <c r="H1576" s="2">
        <f>IF(J1576=1,Specification!$I$14,IF(J1576=2,Specification!$I$15,IF(J1576=3,Specification!$I$16)))</f>
        <v>580.58318951778165</v>
      </c>
      <c r="I1576">
        <v>0</v>
      </c>
      <c r="J1576">
        <v>2</v>
      </c>
      <c r="K1576">
        <f>IF(J1576=1,VLOOKUP(B1576,RPM!$F$2:$H$62,3,TRUE),IF(J1576=2,VLOOKUP(B1576,RPM!$I$2:$K$62,3,TRUE),IF(J1576=3,VLOOKUP(B1576,RPM!$L$2:$N$62,3,TRUE))))</f>
        <v>3800</v>
      </c>
      <c r="L1576">
        <f t="shared" si="225"/>
        <v>149.84023080412854</v>
      </c>
      <c r="M1576">
        <f t="shared" si="226"/>
        <v>0</v>
      </c>
      <c r="N1576">
        <f>VLOOKUP(K1576,RPM!$A$2:$D$62,4,FALSE)</f>
        <v>18.942815789473684</v>
      </c>
      <c r="O1576">
        <f>VLOOKUP(K1576,RPM!$A$2:$D$62,3,FALSE)</f>
        <v>10.1</v>
      </c>
      <c r="P1576">
        <f t="shared" si="229"/>
        <v>14.125657734210527</v>
      </c>
      <c r="Q1576" cm="1">
        <f t="array" ref="Q1576">_xlfn.XLOOKUP(O1576,BSFC!$A$2:$A$24,_xlfn.XLOOKUP(K1576,BSFC!$B$2:$O$2,BSFC!$B$2:$O$24,,-1),,-1)</f>
        <v>360</v>
      </c>
      <c r="R1576">
        <f t="shared" si="230"/>
        <v>1.4125657734210528</v>
      </c>
      <c r="S1576">
        <f t="shared" si="232"/>
        <v>4.5734763819307308E-4</v>
      </c>
      <c r="T1576">
        <f t="shared" si="233"/>
        <v>0.16464514974950631</v>
      </c>
      <c r="U1576">
        <f t="shared" si="234"/>
        <v>210.45217310467925</v>
      </c>
    </row>
    <row r="1577" spans="1:21">
      <c r="A1577">
        <f t="shared" si="231"/>
        <v>1576</v>
      </c>
      <c r="B1577">
        <f t="shared" si="227"/>
        <v>8.5794557299141552</v>
      </c>
      <c r="C1577">
        <f>Specification!$G$32</f>
        <v>219.92450400000001</v>
      </c>
      <c r="D1577">
        <f>0.5*Specification!$K$4*Track!B1577^2*Specification!$K$3*Specification!$K$2</f>
        <v>38.125271305626015</v>
      </c>
      <c r="E1577">
        <v>0</v>
      </c>
      <c r="F1577">
        <f>Specification!$C$23*9.81*SIN((E1577*PI()/180))</f>
        <v>0</v>
      </c>
      <c r="G1577" s="2">
        <f>IF(J1577=1,VLOOKUP(K1577,RPM!$E$2:$H$62,3,FALSE)-F1577-E1577-D1577,IF(J1577=2,VLOOKUP(K1577,RPM!$H$2:$K$62,3,FALSE)-F1577-E1577-D1577,IF(J1577=3,VLOOKUP(K1577,RPM!$K$2:$N$62,3,FALSE)-F1577-E1577-D1577)))</f>
        <v>856.81090772462676</v>
      </c>
      <c r="H1577" s="2">
        <f>IF(J1577=1,Specification!$I$14,IF(J1577=2,Specification!$I$15,IF(J1577=3,Specification!$I$16)))</f>
        <v>580.58318951778165</v>
      </c>
      <c r="I1577">
        <v>0</v>
      </c>
      <c r="J1577">
        <v>2</v>
      </c>
      <c r="K1577">
        <f>IF(J1577=1,VLOOKUP(B1577,RPM!$F$2:$H$62,3,TRUE),IF(J1577=2,VLOOKUP(B1577,RPM!$I$2:$K$62,3,TRUE),IF(J1577=3,VLOOKUP(B1577,RPM!$L$2:$N$62,3,TRUE))))</f>
        <v>3800</v>
      </c>
      <c r="L1577">
        <f t="shared" si="225"/>
        <v>149.95678831447424</v>
      </c>
      <c r="M1577">
        <f t="shared" si="226"/>
        <v>0</v>
      </c>
      <c r="N1577">
        <f>VLOOKUP(K1577,RPM!$A$2:$D$62,4,FALSE)</f>
        <v>18.942815789473684</v>
      </c>
      <c r="O1577">
        <f>VLOOKUP(K1577,RPM!$A$2:$D$62,3,FALSE)</f>
        <v>10.1</v>
      </c>
      <c r="P1577">
        <f t="shared" si="229"/>
        <v>14.125657734210527</v>
      </c>
      <c r="Q1577" cm="1">
        <f t="array" ref="Q1577">_xlfn.XLOOKUP(O1577,BSFC!$A$2:$A$24,_xlfn.XLOOKUP(K1577,BSFC!$B$2:$O$2,BSFC!$B$2:$O$24,,-1),,-1)</f>
        <v>360</v>
      </c>
      <c r="R1577">
        <f t="shared" si="230"/>
        <v>1.4125657734210528</v>
      </c>
      <c r="S1577">
        <f t="shared" si="232"/>
        <v>4.5734763819307308E-4</v>
      </c>
      <c r="T1577">
        <f t="shared" si="233"/>
        <v>0.16464514974950631</v>
      </c>
      <c r="U1577">
        <f t="shared" si="234"/>
        <v>210.61681825442875</v>
      </c>
    </row>
    <row r="1578" spans="1:21">
      <c r="A1578">
        <f t="shared" si="231"/>
        <v>1577</v>
      </c>
      <c r="B1578">
        <f t="shared" si="227"/>
        <v>8.5794557299141552</v>
      </c>
      <c r="C1578">
        <f>Specification!$G$32</f>
        <v>219.92450400000001</v>
      </c>
      <c r="D1578">
        <f>0.5*Specification!$K$4*Track!B1578^2*Specification!$K$3*Specification!$K$2</f>
        <v>38.125271305626015</v>
      </c>
      <c r="E1578">
        <v>0</v>
      </c>
      <c r="F1578">
        <f>Specification!$C$23*9.81*SIN((E1578*PI()/180))</f>
        <v>0</v>
      </c>
      <c r="G1578" s="2">
        <f>IF(J1578=1,VLOOKUP(K1578,RPM!$E$2:$H$62,3,FALSE)-F1578-E1578-D1578,IF(J1578=2,VLOOKUP(K1578,RPM!$H$2:$K$62,3,FALSE)-F1578-E1578-D1578,IF(J1578=3,VLOOKUP(K1578,RPM!$K$2:$N$62,3,FALSE)-F1578-E1578-D1578)))</f>
        <v>856.81090772462676</v>
      </c>
      <c r="H1578" s="2">
        <f>IF(J1578=1,Specification!$I$14,IF(J1578=2,Specification!$I$15,IF(J1578=3,Specification!$I$16)))</f>
        <v>580.58318951778165</v>
      </c>
      <c r="I1578">
        <v>0</v>
      </c>
      <c r="J1578">
        <v>2</v>
      </c>
      <c r="K1578">
        <f>IF(J1578=1,VLOOKUP(B1578,RPM!$F$2:$H$62,3,TRUE),IF(J1578=2,VLOOKUP(B1578,RPM!$I$2:$K$62,3,TRUE),IF(J1578=3,VLOOKUP(B1578,RPM!$L$2:$N$62,3,TRUE))))</f>
        <v>3800</v>
      </c>
      <c r="L1578">
        <f t="shared" si="225"/>
        <v>150.07334582481994</v>
      </c>
      <c r="M1578">
        <f t="shared" si="226"/>
        <v>0</v>
      </c>
      <c r="N1578">
        <f>VLOOKUP(K1578,RPM!$A$2:$D$62,4,FALSE)</f>
        <v>18.942815789473684</v>
      </c>
      <c r="O1578">
        <f>VLOOKUP(K1578,RPM!$A$2:$D$62,3,FALSE)</f>
        <v>10.1</v>
      </c>
      <c r="P1578">
        <f t="shared" si="229"/>
        <v>14.125657734210527</v>
      </c>
      <c r="Q1578" cm="1">
        <f t="array" ref="Q1578">_xlfn.XLOOKUP(O1578,BSFC!$A$2:$A$24,_xlfn.XLOOKUP(K1578,BSFC!$B$2:$O$2,BSFC!$B$2:$O$24,,-1),,-1)</f>
        <v>360</v>
      </c>
      <c r="R1578">
        <f t="shared" si="230"/>
        <v>1.4125657734210528</v>
      </c>
      <c r="S1578">
        <f t="shared" si="232"/>
        <v>4.5734763819307308E-4</v>
      </c>
      <c r="T1578">
        <f t="shared" si="233"/>
        <v>0.16464514974950631</v>
      </c>
      <c r="U1578">
        <f t="shared" si="234"/>
        <v>210.78146340417825</v>
      </c>
    </row>
    <row r="1579" spans="1:21">
      <c r="A1579">
        <f t="shared" si="231"/>
        <v>1578</v>
      </c>
      <c r="B1579">
        <f t="shared" si="227"/>
        <v>8.5794557299141552</v>
      </c>
      <c r="C1579">
        <f>Specification!$G$32</f>
        <v>219.92450400000001</v>
      </c>
      <c r="D1579">
        <f>0.5*Specification!$K$4*Track!B1579^2*Specification!$K$3*Specification!$K$2</f>
        <v>38.125271305626015</v>
      </c>
      <c r="E1579">
        <v>0</v>
      </c>
      <c r="F1579">
        <f>Specification!$C$23*9.81*SIN((E1579*PI()/180))</f>
        <v>0</v>
      </c>
      <c r="G1579" s="2">
        <f>IF(J1579=1,VLOOKUP(K1579,RPM!$E$2:$H$62,3,FALSE)-F1579-E1579-D1579,IF(J1579=2,VLOOKUP(K1579,RPM!$H$2:$K$62,3,FALSE)-F1579-E1579-D1579,IF(J1579=3,VLOOKUP(K1579,RPM!$K$2:$N$62,3,FALSE)-F1579-E1579-D1579)))</f>
        <v>856.81090772462676</v>
      </c>
      <c r="H1579" s="2">
        <f>IF(J1579=1,Specification!$I$14,IF(J1579=2,Specification!$I$15,IF(J1579=3,Specification!$I$16)))</f>
        <v>580.58318951778165</v>
      </c>
      <c r="I1579">
        <v>0</v>
      </c>
      <c r="J1579">
        <v>2</v>
      </c>
      <c r="K1579">
        <f>IF(J1579=1,VLOOKUP(B1579,RPM!$F$2:$H$62,3,TRUE),IF(J1579=2,VLOOKUP(B1579,RPM!$I$2:$K$62,3,TRUE),IF(J1579=3,VLOOKUP(B1579,RPM!$L$2:$N$62,3,TRUE))))</f>
        <v>3800</v>
      </c>
      <c r="L1579">
        <f t="shared" si="225"/>
        <v>150.18990333516564</v>
      </c>
      <c r="M1579">
        <f t="shared" si="226"/>
        <v>0</v>
      </c>
      <c r="N1579">
        <f>VLOOKUP(K1579,RPM!$A$2:$D$62,4,FALSE)</f>
        <v>18.942815789473684</v>
      </c>
      <c r="O1579">
        <f>VLOOKUP(K1579,RPM!$A$2:$D$62,3,FALSE)</f>
        <v>10.1</v>
      </c>
      <c r="P1579">
        <f t="shared" si="229"/>
        <v>14.125657734210527</v>
      </c>
      <c r="Q1579" cm="1">
        <f t="array" ref="Q1579">_xlfn.XLOOKUP(O1579,BSFC!$A$2:$A$24,_xlfn.XLOOKUP(K1579,BSFC!$B$2:$O$2,BSFC!$B$2:$O$24,,-1),,-1)</f>
        <v>360</v>
      </c>
      <c r="R1579">
        <f t="shared" si="230"/>
        <v>1.4125657734210528</v>
      </c>
      <c r="S1579">
        <f t="shared" si="232"/>
        <v>4.5734763819307308E-4</v>
      </c>
      <c r="T1579">
        <f t="shared" si="233"/>
        <v>0.16464514974950631</v>
      </c>
      <c r="U1579">
        <f t="shared" si="234"/>
        <v>210.94610855392776</v>
      </c>
    </row>
    <row r="1580" spans="1:21">
      <c r="A1580">
        <f t="shared" si="231"/>
        <v>1579</v>
      </c>
      <c r="B1580">
        <f t="shared" si="227"/>
        <v>8.5794557299141552</v>
      </c>
      <c r="C1580">
        <f>Specification!$G$32</f>
        <v>219.92450400000001</v>
      </c>
      <c r="D1580">
        <f>0.5*Specification!$K$4*Track!B1580^2*Specification!$K$3*Specification!$K$2</f>
        <v>38.125271305626015</v>
      </c>
      <c r="E1580">
        <v>0</v>
      </c>
      <c r="F1580">
        <f>Specification!$C$23*9.81*SIN((E1580*PI()/180))</f>
        <v>0</v>
      </c>
      <c r="G1580" s="2">
        <f>IF(J1580=1,VLOOKUP(K1580,RPM!$E$2:$H$62,3,FALSE)-F1580-E1580-D1580,IF(J1580=2,VLOOKUP(K1580,RPM!$H$2:$K$62,3,FALSE)-F1580-E1580-D1580,IF(J1580=3,VLOOKUP(K1580,RPM!$K$2:$N$62,3,FALSE)-F1580-E1580-D1580)))</f>
        <v>856.81090772462676</v>
      </c>
      <c r="H1580" s="2">
        <f>IF(J1580=1,Specification!$I$14,IF(J1580=2,Specification!$I$15,IF(J1580=3,Specification!$I$16)))</f>
        <v>580.58318951778165</v>
      </c>
      <c r="I1580">
        <v>0</v>
      </c>
      <c r="J1580">
        <v>2</v>
      </c>
      <c r="K1580">
        <f>IF(J1580=1,VLOOKUP(B1580,RPM!$F$2:$H$62,3,TRUE),IF(J1580=2,VLOOKUP(B1580,RPM!$I$2:$K$62,3,TRUE),IF(J1580=3,VLOOKUP(B1580,RPM!$L$2:$N$62,3,TRUE))))</f>
        <v>3800</v>
      </c>
      <c r="L1580">
        <f t="shared" si="225"/>
        <v>150.30646084551134</v>
      </c>
      <c r="M1580">
        <f t="shared" si="226"/>
        <v>0</v>
      </c>
      <c r="N1580">
        <f>VLOOKUP(K1580,RPM!$A$2:$D$62,4,FALSE)</f>
        <v>18.942815789473684</v>
      </c>
      <c r="O1580">
        <f>VLOOKUP(K1580,RPM!$A$2:$D$62,3,FALSE)</f>
        <v>10.1</v>
      </c>
      <c r="P1580">
        <f t="shared" si="229"/>
        <v>14.125657734210527</v>
      </c>
      <c r="Q1580" cm="1">
        <f t="array" ref="Q1580">_xlfn.XLOOKUP(O1580,BSFC!$A$2:$A$24,_xlfn.XLOOKUP(K1580,BSFC!$B$2:$O$2,BSFC!$B$2:$O$24,,-1),,-1)</f>
        <v>360</v>
      </c>
      <c r="R1580">
        <f t="shared" si="230"/>
        <v>1.4125657734210528</v>
      </c>
      <c r="S1580">
        <f t="shared" si="232"/>
        <v>4.5734763819307308E-4</v>
      </c>
      <c r="T1580">
        <f t="shared" si="233"/>
        <v>0.16464514974950631</v>
      </c>
      <c r="U1580">
        <f t="shared" si="234"/>
        <v>211.11075370367726</v>
      </c>
    </row>
    <row r="1581" spans="1:21">
      <c r="A1581">
        <f t="shared" si="231"/>
        <v>1580</v>
      </c>
      <c r="B1581">
        <f t="shared" si="227"/>
        <v>8.5794557299141552</v>
      </c>
      <c r="C1581">
        <f>Specification!$G$32</f>
        <v>219.92450400000001</v>
      </c>
      <c r="D1581">
        <f>0.5*Specification!$K$4*Track!B1581^2*Specification!$K$3*Specification!$K$2</f>
        <v>38.125271305626015</v>
      </c>
      <c r="E1581">
        <v>0</v>
      </c>
      <c r="F1581">
        <f>Specification!$C$23*9.81*SIN((E1581*PI()/180))</f>
        <v>0</v>
      </c>
      <c r="G1581" s="2">
        <f>IF(J1581=1,VLOOKUP(K1581,RPM!$E$2:$H$62,3,FALSE)-F1581-E1581-D1581,IF(J1581=2,VLOOKUP(K1581,RPM!$H$2:$K$62,3,FALSE)-F1581-E1581-D1581,IF(J1581=3,VLOOKUP(K1581,RPM!$K$2:$N$62,3,FALSE)-F1581-E1581-D1581)))</f>
        <v>856.81090772462676</v>
      </c>
      <c r="H1581" s="2">
        <f>IF(J1581=1,Specification!$I$14,IF(J1581=2,Specification!$I$15,IF(J1581=3,Specification!$I$16)))</f>
        <v>580.58318951778165</v>
      </c>
      <c r="I1581">
        <v>0</v>
      </c>
      <c r="J1581">
        <v>2</v>
      </c>
      <c r="K1581">
        <f>IF(J1581=1,VLOOKUP(B1581,RPM!$F$2:$H$62,3,TRUE),IF(J1581=2,VLOOKUP(B1581,RPM!$I$2:$K$62,3,TRUE),IF(J1581=3,VLOOKUP(B1581,RPM!$L$2:$N$62,3,TRUE))))</f>
        <v>3800</v>
      </c>
      <c r="L1581">
        <f t="shared" si="225"/>
        <v>150.42301835585704</v>
      </c>
      <c r="M1581">
        <f t="shared" si="226"/>
        <v>0</v>
      </c>
      <c r="N1581">
        <f>VLOOKUP(K1581,RPM!$A$2:$D$62,4,FALSE)</f>
        <v>18.942815789473684</v>
      </c>
      <c r="O1581">
        <f>VLOOKUP(K1581,RPM!$A$2:$D$62,3,FALSE)</f>
        <v>10.1</v>
      </c>
      <c r="P1581">
        <f t="shared" si="229"/>
        <v>14.125657734210527</v>
      </c>
      <c r="Q1581" cm="1">
        <f t="array" ref="Q1581">_xlfn.XLOOKUP(O1581,BSFC!$A$2:$A$24,_xlfn.XLOOKUP(K1581,BSFC!$B$2:$O$2,BSFC!$B$2:$O$24,,-1),,-1)</f>
        <v>360</v>
      </c>
      <c r="R1581">
        <f t="shared" si="230"/>
        <v>1.4125657734210528</v>
      </c>
      <c r="S1581">
        <f t="shared" si="232"/>
        <v>4.5734763819307308E-4</v>
      </c>
      <c r="T1581">
        <f t="shared" si="233"/>
        <v>0.16464514974950631</v>
      </c>
      <c r="U1581">
        <f t="shared" si="234"/>
        <v>211.27539885342676</v>
      </c>
    </row>
    <row r="1582" spans="1:21">
      <c r="A1582">
        <f t="shared" si="231"/>
        <v>1581</v>
      </c>
      <c r="B1582">
        <f t="shared" si="227"/>
        <v>8.5794557299141552</v>
      </c>
      <c r="C1582">
        <f>Specification!$G$32</f>
        <v>219.92450400000001</v>
      </c>
      <c r="D1582">
        <f>0.5*Specification!$K$4*Track!B1582^2*Specification!$K$3*Specification!$K$2</f>
        <v>38.125271305626015</v>
      </c>
      <c r="E1582">
        <v>0</v>
      </c>
      <c r="F1582">
        <f>Specification!$C$23*9.81*SIN((E1582*PI()/180))</f>
        <v>0</v>
      </c>
      <c r="G1582" s="2">
        <f>IF(J1582=1,VLOOKUP(K1582,RPM!$E$2:$H$62,3,FALSE)-F1582-E1582-D1582,IF(J1582=2,VLOOKUP(K1582,RPM!$H$2:$K$62,3,FALSE)-F1582-E1582-D1582,IF(J1582=3,VLOOKUP(K1582,RPM!$K$2:$N$62,3,FALSE)-F1582-E1582-D1582)))</f>
        <v>856.81090772462676</v>
      </c>
      <c r="H1582" s="2">
        <f>IF(J1582=1,Specification!$I$14,IF(J1582=2,Specification!$I$15,IF(J1582=3,Specification!$I$16)))</f>
        <v>580.58318951778165</v>
      </c>
      <c r="I1582">
        <v>0</v>
      </c>
      <c r="J1582">
        <v>2</v>
      </c>
      <c r="K1582">
        <f>IF(J1582=1,VLOOKUP(B1582,RPM!$F$2:$H$62,3,TRUE),IF(J1582=2,VLOOKUP(B1582,RPM!$I$2:$K$62,3,TRUE),IF(J1582=3,VLOOKUP(B1582,RPM!$L$2:$N$62,3,TRUE))))</f>
        <v>3800</v>
      </c>
      <c r="L1582">
        <f t="shared" ref="L1582:L1645" si="235">IF(I1582=0,ABS(1/B1582)+L1581,ABS((B1583-B1582)/I1582)+L1581)</f>
        <v>150.53957586620274</v>
      </c>
      <c r="M1582">
        <f t="shared" ref="M1582:M1645" si="236">TAN(E1582*PI()/180)+M1581</f>
        <v>0</v>
      </c>
      <c r="N1582">
        <f>VLOOKUP(K1582,RPM!$A$2:$D$62,4,FALSE)</f>
        <v>18.942815789473684</v>
      </c>
      <c r="O1582">
        <f>VLOOKUP(K1582,RPM!$A$2:$D$62,3,FALSE)</f>
        <v>10.1</v>
      </c>
      <c r="P1582">
        <f t="shared" si="229"/>
        <v>14.125657734210527</v>
      </c>
      <c r="Q1582" cm="1">
        <f t="array" ref="Q1582">_xlfn.XLOOKUP(O1582,BSFC!$A$2:$A$24,_xlfn.XLOOKUP(K1582,BSFC!$B$2:$O$2,BSFC!$B$2:$O$24,,-1),,-1)</f>
        <v>360</v>
      </c>
      <c r="R1582">
        <f t="shared" si="230"/>
        <v>1.4125657734210528</v>
      </c>
      <c r="S1582">
        <f t="shared" si="232"/>
        <v>4.5734763819307308E-4</v>
      </c>
      <c r="T1582">
        <f t="shared" si="233"/>
        <v>0.16464514974950631</v>
      </c>
      <c r="U1582">
        <f t="shared" si="234"/>
        <v>211.44004400317627</v>
      </c>
    </row>
    <row r="1583" spans="1:21">
      <c r="A1583">
        <f t="shared" si="231"/>
        <v>1582</v>
      </c>
      <c r="B1583">
        <f t="shared" si="227"/>
        <v>8.5794557299141552</v>
      </c>
      <c r="C1583">
        <f>Specification!$G$32</f>
        <v>219.92450400000001</v>
      </c>
      <c r="D1583">
        <f>0.5*Specification!$K$4*Track!B1583^2*Specification!$K$3*Specification!$K$2</f>
        <v>38.125271305626015</v>
      </c>
      <c r="E1583">
        <v>0</v>
      </c>
      <c r="F1583">
        <f>Specification!$C$23*9.81*SIN((E1583*PI()/180))</f>
        <v>0</v>
      </c>
      <c r="G1583" s="2">
        <f>IF(J1583=1,VLOOKUP(K1583,RPM!$E$2:$H$62,3,FALSE)-F1583-E1583-D1583,IF(J1583=2,VLOOKUP(K1583,RPM!$H$2:$K$62,3,FALSE)-F1583-E1583-D1583,IF(J1583=3,VLOOKUP(K1583,RPM!$K$2:$N$62,3,FALSE)-F1583-E1583-D1583)))</f>
        <v>856.81090772462676</v>
      </c>
      <c r="H1583" s="2">
        <f>IF(J1583=1,Specification!$I$14,IF(J1583=2,Specification!$I$15,IF(J1583=3,Specification!$I$16)))</f>
        <v>580.58318951778165</v>
      </c>
      <c r="I1583">
        <v>0</v>
      </c>
      <c r="J1583">
        <v>2</v>
      </c>
      <c r="K1583">
        <f>IF(J1583=1,VLOOKUP(B1583,RPM!$F$2:$H$62,3,TRUE),IF(J1583=2,VLOOKUP(B1583,RPM!$I$2:$K$62,3,TRUE),IF(J1583=3,VLOOKUP(B1583,RPM!$L$2:$N$62,3,TRUE))))</f>
        <v>3800</v>
      </c>
      <c r="L1583">
        <f t="shared" si="235"/>
        <v>150.65613337654844</v>
      </c>
      <c r="M1583">
        <f t="shared" si="236"/>
        <v>0</v>
      </c>
      <c r="N1583">
        <f>VLOOKUP(K1583,RPM!$A$2:$D$62,4,FALSE)</f>
        <v>18.942815789473684</v>
      </c>
      <c r="O1583">
        <f>VLOOKUP(K1583,RPM!$A$2:$D$62,3,FALSE)</f>
        <v>10.1</v>
      </c>
      <c r="P1583">
        <f t="shared" si="229"/>
        <v>14.125657734210527</v>
      </c>
      <c r="Q1583" cm="1">
        <f t="array" ref="Q1583">_xlfn.XLOOKUP(O1583,BSFC!$A$2:$A$24,_xlfn.XLOOKUP(K1583,BSFC!$B$2:$O$2,BSFC!$B$2:$O$24,,-1),,-1)</f>
        <v>360</v>
      </c>
      <c r="R1583">
        <f t="shared" si="230"/>
        <v>1.4125657734210528</v>
      </c>
      <c r="S1583">
        <f t="shared" si="232"/>
        <v>4.5734763819307308E-4</v>
      </c>
      <c r="T1583">
        <f t="shared" si="233"/>
        <v>0.16464514974950631</v>
      </c>
      <c r="U1583">
        <f t="shared" si="234"/>
        <v>211.60468915292577</v>
      </c>
    </row>
    <row r="1584" spans="1:21">
      <c r="A1584">
        <f t="shared" si="231"/>
        <v>1583</v>
      </c>
      <c r="B1584">
        <f t="shared" si="227"/>
        <v>8.5794557299141552</v>
      </c>
      <c r="C1584">
        <f>Specification!$G$32</f>
        <v>219.92450400000001</v>
      </c>
      <c r="D1584">
        <f>0.5*Specification!$K$4*Track!B1584^2*Specification!$K$3*Specification!$K$2</f>
        <v>38.125271305626015</v>
      </c>
      <c r="E1584">
        <v>0</v>
      </c>
      <c r="F1584">
        <f>Specification!$C$23*9.81*SIN((E1584*PI()/180))</f>
        <v>0</v>
      </c>
      <c r="G1584" s="2">
        <f>IF(J1584=1,VLOOKUP(K1584,RPM!$E$2:$H$62,3,FALSE)-F1584-E1584-D1584,IF(J1584=2,VLOOKUP(K1584,RPM!$H$2:$K$62,3,FALSE)-F1584-E1584-D1584,IF(J1584=3,VLOOKUP(K1584,RPM!$K$2:$N$62,3,FALSE)-F1584-E1584-D1584)))</f>
        <v>856.81090772462676</v>
      </c>
      <c r="H1584" s="2">
        <f>IF(J1584=1,Specification!$I$14,IF(J1584=2,Specification!$I$15,IF(J1584=3,Specification!$I$16)))</f>
        <v>580.58318951778165</v>
      </c>
      <c r="I1584">
        <v>0</v>
      </c>
      <c r="J1584">
        <v>2</v>
      </c>
      <c r="K1584">
        <f>IF(J1584=1,VLOOKUP(B1584,RPM!$F$2:$H$62,3,TRUE),IF(J1584=2,VLOOKUP(B1584,RPM!$I$2:$K$62,3,TRUE),IF(J1584=3,VLOOKUP(B1584,RPM!$L$2:$N$62,3,TRUE))))</f>
        <v>3800</v>
      </c>
      <c r="L1584">
        <f t="shared" si="235"/>
        <v>150.77269088689414</v>
      </c>
      <c r="M1584">
        <f t="shared" si="236"/>
        <v>0</v>
      </c>
      <c r="N1584">
        <f>VLOOKUP(K1584,RPM!$A$2:$D$62,4,FALSE)</f>
        <v>18.942815789473684</v>
      </c>
      <c r="O1584">
        <f>VLOOKUP(K1584,RPM!$A$2:$D$62,3,FALSE)</f>
        <v>10.1</v>
      </c>
      <c r="P1584">
        <f t="shared" si="229"/>
        <v>14.125657734210527</v>
      </c>
      <c r="Q1584" cm="1">
        <f t="array" ref="Q1584">_xlfn.XLOOKUP(O1584,BSFC!$A$2:$A$24,_xlfn.XLOOKUP(K1584,BSFC!$B$2:$O$2,BSFC!$B$2:$O$24,,-1),,-1)</f>
        <v>360</v>
      </c>
      <c r="R1584">
        <f t="shared" si="230"/>
        <v>1.4125657734210528</v>
      </c>
      <c r="S1584">
        <f t="shared" si="232"/>
        <v>4.5734763819307308E-4</v>
      </c>
      <c r="T1584">
        <f t="shared" si="233"/>
        <v>0.16464514974950631</v>
      </c>
      <c r="U1584">
        <f t="shared" si="234"/>
        <v>211.76933430267528</v>
      </c>
    </row>
    <row r="1585" spans="1:21">
      <c r="A1585">
        <f t="shared" si="231"/>
        <v>1584</v>
      </c>
      <c r="B1585">
        <f t="shared" ref="B1585:B1648" si="237">IF(SQRT(B1584^2+2*I1584)&gt;13.4112,13.4112,SQRT(B1584^2+2*I1584))</f>
        <v>8.5794557299141552</v>
      </c>
      <c r="C1585">
        <f>Specification!$G$32</f>
        <v>219.92450400000001</v>
      </c>
      <c r="D1585">
        <f>0.5*Specification!$K$4*Track!B1585^2*Specification!$K$3*Specification!$K$2</f>
        <v>38.125271305626015</v>
      </c>
      <c r="E1585">
        <v>0</v>
      </c>
      <c r="F1585">
        <f>Specification!$C$23*9.81*SIN((E1585*PI()/180))</f>
        <v>0</v>
      </c>
      <c r="G1585" s="2">
        <f>IF(J1585=1,VLOOKUP(K1585,RPM!$E$2:$H$62,3,FALSE)-F1585-E1585-D1585,IF(J1585=2,VLOOKUP(K1585,RPM!$H$2:$K$62,3,FALSE)-F1585-E1585-D1585,IF(J1585=3,VLOOKUP(K1585,RPM!$K$2:$N$62,3,FALSE)-F1585-E1585-D1585)))</f>
        <v>856.81090772462676</v>
      </c>
      <c r="H1585" s="2">
        <f>IF(J1585=1,Specification!$I$14,IF(J1585=2,Specification!$I$15,IF(J1585=3,Specification!$I$16)))</f>
        <v>580.58318951778165</v>
      </c>
      <c r="I1585">
        <v>0</v>
      </c>
      <c r="J1585">
        <v>2</v>
      </c>
      <c r="K1585">
        <f>IF(J1585=1,VLOOKUP(B1585,RPM!$F$2:$H$62,3,TRUE),IF(J1585=2,VLOOKUP(B1585,RPM!$I$2:$K$62,3,TRUE),IF(J1585=3,VLOOKUP(B1585,RPM!$L$2:$N$62,3,TRUE))))</f>
        <v>3800</v>
      </c>
      <c r="L1585">
        <f t="shared" si="235"/>
        <v>150.88924839723984</v>
      </c>
      <c r="M1585">
        <f t="shared" si="236"/>
        <v>0</v>
      </c>
      <c r="N1585">
        <f>VLOOKUP(K1585,RPM!$A$2:$D$62,4,FALSE)</f>
        <v>18.942815789473684</v>
      </c>
      <c r="O1585">
        <f>VLOOKUP(K1585,RPM!$A$2:$D$62,3,FALSE)</f>
        <v>10.1</v>
      </c>
      <c r="P1585">
        <f t="shared" si="229"/>
        <v>14.125657734210527</v>
      </c>
      <c r="Q1585" cm="1">
        <f t="array" ref="Q1585">_xlfn.XLOOKUP(O1585,BSFC!$A$2:$A$24,_xlfn.XLOOKUP(K1585,BSFC!$B$2:$O$2,BSFC!$B$2:$O$24,,-1),,-1)</f>
        <v>360</v>
      </c>
      <c r="R1585">
        <f t="shared" si="230"/>
        <v>1.4125657734210528</v>
      </c>
      <c r="S1585">
        <f t="shared" si="232"/>
        <v>4.5734763819307308E-4</v>
      </c>
      <c r="T1585">
        <f t="shared" si="233"/>
        <v>0.16464514974950631</v>
      </c>
      <c r="U1585">
        <f t="shared" si="234"/>
        <v>211.93397945242478</v>
      </c>
    </row>
    <row r="1586" spans="1:21">
      <c r="A1586">
        <f t="shared" si="231"/>
        <v>1585</v>
      </c>
      <c r="B1586">
        <f t="shared" si="237"/>
        <v>8.5794557299141552</v>
      </c>
      <c r="C1586">
        <f>Specification!$G$32</f>
        <v>219.92450400000001</v>
      </c>
      <c r="D1586">
        <f>0.5*Specification!$K$4*Track!B1586^2*Specification!$K$3*Specification!$K$2</f>
        <v>38.125271305626015</v>
      </c>
      <c r="E1586">
        <v>0</v>
      </c>
      <c r="F1586">
        <f>Specification!$C$23*9.81*SIN((E1586*PI()/180))</f>
        <v>0</v>
      </c>
      <c r="G1586" s="2">
        <f>IF(J1586=1,VLOOKUP(K1586,RPM!$E$2:$H$62,3,FALSE)-F1586-E1586-D1586,IF(J1586=2,VLOOKUP(K1586,RPM!$H$2:$K$62,3,FALSE)-F1586-E1586-D1586,IF(J1586=3,VLOOKUP(K1586,RPM!$K$2:$N$62,3,FALSE)-F1586-E1586-D1586)))</f>
        <v>856.81090772462676</v>
      </c>
      <c r="H1586" s="2">
        <f>IF(J1586=1,Specification!$I$14,IF(J1586=2,Specification!$I$15,IF(J1586=3,Specification!$I$16)))</f>
        <v>580.58318951778165</v>
      </c>
      <c r="I1586">
        <v>0</v>
      </c>
      <c r="J1586">
        <v>2</v>
      </c>
      <c r="K1586">
        <f>IF(J1586=1,VLOOKUP(B1586,RPM!$F$2:$H$62,3,TRUE),IF(J1586=2,VLOOKUP(B1586,RPM!$I$2:$K$62,3,TRUE),IF(J1586=3,VLOOKUP(B1586,RPM!$L$2:$N$62,3,TRUE))))</f>
        <v>3800</v>
      </c>
      <c r="L1586">
        <f t="shared" si="235"/>
        <v>151.00580590758554</v>
      </c>
      <c r="M1586">
        <f t="shared" si="236"/>
        <v>0</v>
      </c>
      <c r="N1586">
        <f>VLOOKUP(K1586,RPM!$A$2:$D$62,4,FALSE)</f>
        <v>18.942815789473684</v>
      </c>
      <c r="O1586">
        <f>VLOOKUP(K1586,RPM!$A$2:$D$62,3,FALSE)</f>
        <v>10.1</v>
      </c>
      <c r="P1586">
        <f t="shared" si="229"/>
        <v>14.125657734210527</v>
      </c>
      <c r="Q1586" cm="1">
        <f t="array" ref="Q1586">_xlfn.XLOOKUP(O1586,BSFC!$A$2:$A$24,_xlfn.XLOOKUP(K1586,BSFC!$B$2:$O$2,BSFC!$B$2:$O$24,,-1),,-1)</f>
        <v>360</v>
      </c>
      <c r="R1586">
        <f t="shared" si="230"/>
        <v>1.4125657734210528</v>
      </c>
      <c r="S1586">
        <f t="shared" si="232"/>
        <v>4.5734763819307308E-4</v>
      </c>
      <c r="T1586">
        <f t="shared" si="233"/>
        <v>0.16464514974950631</v>
      </c>
      <c r="U1586">
        <f t="shared" si="234"/>
        <v>212.09862460217428</v>
      </c>
    </row>
    <row r="1587" spans="1:21">
      <c r="A1587">
        <f t="shared" si="231"/>
        <v>1586</v>
      </c>
      <c r="B1587">
        <f t="shared" si="237"/>
        <v>8.5794557299141552</v>
      </c>
      <c r="C1587">
        <f>Specification!$G$32</f>
        <v>219.92450400000001</v>
      </c>
      <c r="D1587">
        <f>0.5*Specification!$K$4*Track!B1587^2*Specification!$K$3*Specification!$K$2</f>
        <v>38.125271305626015</v>
      </c>
      <c r="E1587">
        <v>0</v>
      </c>
      <c r="F1587">
        <f>Specification!$C$23*9.81*SIN((E1587*PI()/180))</f>
        <v>0</v>
      </c>
      <c r="G1587" s="2">
        <f>IF(J1587=1,VLOOKUP(K1587,RPM!$E$2:$H$62,3,FALSE)-F1587-E1587-D1587,IF(J1587=2,VLOOKUP(K1587,RPM!$H$2:$K$62,3,FALSE)-F1587-E1587-D1587,IF(J1587=3,VLOOKUP(K1587,RPM!$K$2:$N$62,3,FALSE)-F1587-E1587-D1587)))</f>
        <v>856.81090772462676</v>
      </c>
      <c r="H1587" s="2">
        <f>IF(J1587=1,Specification!$I$14,IF(J1587=2,Specification!$I$15,IF(J1587=3,Specification!$I$16)))</f>
        <v>580.58318951778165</v>
      </c>
      <c r="I1587">
        <v>0</v>
      </c>
      <c r="J1587">
        <v>2</v>
      </c>
      <c r="K1587">
        <f>IF(J1587=1,VLOOKUP(B1587,RPM!$F$2:$H$62,3,TRUE),IF(J1587=2,VLOOKUP(B1587,RPM!$I$2:$K$62,3,TRUE),IF(J1587=3,VLOOKUP(B1587,RPM!$L$2:$N$62,3,TRUE))))</f>
        <v>3800</v>
      </c>
      <c r="L1587">
        <f t="shared" si="235"/>
        <v>151.12236341793124</v>
      </c>
      <c r="M1587">
        <f t="shared" si="236"/>
        <v>0</v>
      </c>
      <c r="N1587">
        <f>VLOOKUP(K1587,RPM!$A$2:$D$62,4,FALSE)</f>
        <v>18.942815789473684</v>
      </c>
      <c r="O1587">
        <f>VLOOKUP(K1587,RPM!$A$2:$D$62,3,FALSE)</f>
        <v>10.1</v>
      </c>
      <c r="P1587">
        <f t="shared" si="229"/>
        <v>14.125657734210527</v>
      </c>
      <c r="Q1587" cm="1">
        <f t="array" ref="Q1587">_xlfn.XLOOKUP(O1587,BSFC!$A$2:$A$24,_xlfn.XLOOKUP(K1587,BSFC!$B$2:$O$2,BSFC!$B$2:$O$24,,-1),,-1)</f>
        <v>360</v>
      </c>
      <c r="R1587">
        <f t="shared" si="230"/>
        <v>1.4125657734210528</v>
      </c>
      <c r="S1587">
        <f t="shared" si="232"/>
        <v>4.5734763819307308E-4</v>
      </c>
      <c r="T1587">
        <f t="shared" si="233"/>
        <v>0.16464514974950631</v>
      </c>
      <c r="U1587">
        <f t="shared" si="234"/>
        <v>212.26326975192379</v>
      </c>
    </row>
    <row r="1588" spans="1:21">
      <c r="A1588">
        <f t="shared" si="231"/>
        <v>1587</v>
      </c>
      <c r="B1588">
        <f t="shared" si="237"/>
        <v>8.5794557299141552</v>
      </c>
      <c r="C1588">
        <f>Specification!$G$32</f>
        <v>219.92450400000001</v>
      </c>
      <c r="D1588">
        <f>0.5*Specification!$K$4*Track!B1588^2*Specification!$K$3*Specification!$K$2</f>
        <v>38.125271305626015</v>
      </c>
      <c r="E1588">
        <v>0</v>
      </c>
      <c r="F1588">
        <f>Specification!$C$23*9.81*SIN((E1588*PI()/180))</f>
        <v>0</v>
      </c>
      <c r="G1588" s="2">
        <f>IF(J1588=1,VLOOKUP(K1588,RPM!$E$2:$H$62,3,FALSE)-F1588-E1588-D1588,IF(J1588=2,VLOOKUP(K1588,RPM!$H$2:$K$62,3,FALSE)-F1588-E1588-D1588,IF(J1588=3,VLOOKUP(K1588,RPM!$K$2:$N$62,3,FALSE)-F1588-E1588-D1588)))</f>
        <v>856.81090772462676</v>
      </c>
      <c r="H1588" s="2">
        <f>IF(J1588=1,Specification!$I$14,IF(J1588=2,Specification!$I$15,IF(J1588=3,Specification!$I$16)))</f>
        <v>580.58318951778165</v>
      </c>
      <c r="I1588">
        <v>0</v>
      </c>
      <c r="J1588">
        <v>2</v>
      </c>
      <c r="K1588">
        <f>IF(J1588=1,VLOOKUP(B1588,RPM!$F$2:$H$62,3,TRUE),IF(J1588=2,VLOOKUP(B1588,RPM!$I$2:$K$62,3,TRUE),IF(J1588=3,VLOOKUP(B1588,RPM!$L$2:$N$62,3,TRUE))))</f>
        <v>3800</v>
      </c>
      <c r="L1588">
        <f t="shared" si="235"/>
        <v>151.23892092827694</v>
      </c>
      <c r="M1588">
        <f t="shared" si="236"/>
        <v>0</v>
      </c>
      <c r="N1588">
        <f>VLOOKUP(K1588,RPM!$A$2:$D$62,4,FALSE)</f>
        <v>18.942815789473684</v>
      </c>
      <c r="O1588">
        <f>VLOOKUP(K1588,RPM!$A$2:$D$62,3,FALSE)</f>
        <v>10.1</v>
      </c>
      <c r="P1588">
        <f t="shared" si="229"/>
        <v>14.125657734210527</v>
      </c>
      <c r="Q1588" cm="1">
        <f t="array" ref="Q1588">_xlfn.XLOOKUP(O1588,BSFC!$A$2:$A$24,_xlfn.XLOOKUP(K1588,BSFC!$B$2:$O$2,BSFC!$B$2:$O$24,,-1),,-1)</f>
        <v>360</v>
      </c>
      <c r="R1588">
        <f t="shared" si="230"/>
        <v>1.4125657734210528</v>
      </c>
      <c r="S1588">
        <f t="shared" si="232"/>
        <v>4.5734763819307308E-4</v>
      </c>
      <c r="T1588">
        <f t="shared" si="233"/>
        <v>0.16464514974950631</v>
      </c>
      <c r="U1588">
        <f t="shared" si="234"/>
        <v>212.42791490167329</v>
      </c>
    </row>
    <row r="1589" spans="1:21">
      <c r="A1589">
        <f t="shared" si="231"/>
        <v>1588</v>
      </c>
      <c r="B1589">
        <f t="shared" si="237"/>
        <v>8.5794557299141552</v>
      </c>
      <c r="C1589">
        <f>Specification!$G$32</f>
        <v>219.92450400000001</v>
      </c>
      <c r="D1589">
        <f>0.5*Specification!$K$4*Track!B1589^2*Specification!$K$3*Specification!$K$2</f>
        <v>38.125271305626015</v>
      </c>
      <c r="E1589">
        <v>0</v>
      </c>
      <c r="F1589">
        <f>Specification!$C$23*9.81*SIN((E1589*PI()/180))</f>
        <v>0</v>
      </c>
      <c r="G1589" s="2">
        <f>IF(J1589=1,VLOOKUP(K1589,RPM!$E$2:$H$62,3,FALSE)-F1589-E1589-D1589,IF(J1589=2,VLOOKUP(K1589,RPM!$H$2:$K$62,3,FALSE)-F1589-E1589-D1589,IF(J1589=3,VLOOKUP(K1589,RPM!$K$2:$N$62,3,FALSE)-F1589-E1589-D1589)))</f>
        <v>856.81090772462676</v>
      </c>
      <c r="H1589" s="2">
        <f>IF(J1589=1,Specification!$I$14,IF(J1589=2,Specification!$I$15,IF(J1589=3,Specification!$I$16)))</f>
        <v>580.58318951778165</v>
      </c>
      <c r="I1589">
        <v>0</v>
      </c>
      <c r="J1589">
        <v>2</v>
      </c>
      <c r="K1589">
        <f>IF(J1589=1,VLOOKUP(B1589,RPM!$F$2:$H$62,3,TRUE),IF(J1589=2,VLOOKUP(B1589,RPM!$I$2:$K$62,3,TRUE),IF(J1589=3,VLOOKUP(B1589,RPM!$L$2:$N$62,3,TRUE))))</f>
        <v>3800</v>
      </c>
      <c r="L1589">
        <f t="shared" si="235"/>
        <v>151.35547843862264</v>
      </c>
      <c r="M1589">
        <f t="shared" si="236"/>
        <v>0</v>
      </c>
      <c r="N1589">
        <f>VLOOKUP(K1589,RPM!$A$2:$D$62,4,FALSE)</f>
        <v>18.942815789473684</v>
      </c>
      <c r="O1589">
        <f>VLOOKUP(K1589,RPM!$A$2:$D$62,3,FALSE)</f>
        <v>10.1</v>
      </c>
      <c r="P1589">
        <f t="shared" si="229"/>
        <v>14.125657734210527</v>
      </c>
      <c r="Q1589" cm="1">
        <f t="array" ref="Q1589">_xlfn.XLOOKUP(O1589,BSFC!$A$2:$A$24,_xlfn.XLOOKUP(K1589,BSFC!$B$2:$O$2,BSFC!$B$2:$O$24,,-1),,-1)</f>
        <v>360</v>
      </c>
      <c r="R1589">
        <f t="shared" si="230"/>
        <v>1.4125657734210528</v>
      </c>
      <c r="S1589">
        <f t="shared" si="232"/>
        <v>4.5734763819307308E-4</v>
      </c>
      <c r="T1589">
        <f t="shared" si="233"/>
        <v>0.16464514974950631</v>
      </c>
      <c r="U1589">
        <f t="shared" si="234"/>
        <v>212.59256005142279</v>
      </c>
    </row>
    <row r="1590" spans="1:21">
      <c r="A1590">
        <f t="shared" si="231"/>
        <v>1589</v>
      </c>
      <c r="B1590">
        <f t="shared" si="237"/>
        <v>8.5794557299141552</v>
      </c>
      <c r="C1590">
        <f>Specification!$G$32</f>
        <v>219.92450400000001</v>
      </c>
      <c r="D1590">
        <f>0.5*Specification!$K$4*Track!B1590^2*Specification!$K$3*Specification!$K$2</f>
        <v>38.125271305626015</v>
      </c>
      <c r="E1590">
        <v>0</v>
      </c>
      <c r="F1590">
        <f>Specification!$C$23*9.81*SIN((E1590*PI()/180))</f>
        <v>0</v>
      </c>
      <c r="G1590" s="2">
        <f>IF(J1590=1,VLOOKUP(K1590,RPM!$E$2:$H$62,3,FALSE)-F1590-E1590-D1590,IF(J1590=2,VLOOKUP(K1590,RPM!$H$2:$K$62,3,FALSE)-F1590-E1590-D1590,IF(J1590=3,VLOOKUP(K1590,RPM!$K$2:$N$62,3,FALSE)-F1590-E1590-D1590)))</f>
        <v>856.81090772462676</v>
      </c>
      <c r="H1590" s="2">
        <f>IF(J1590=1,Specification!$I$14,IF(J1590=2,Specification!$I$15,IF(J1590=3,Specification!$I$16)))</f>
        <v>580.58318951778165</v>
      </c>
      <c r="I1590">
        <v>0</v>
      </c>
      <c r="J1590">
        <v>2</v>
      </c>
      <c r="K1590">
        <f>IF(J1590=1,VLOOKUP(B1590,RPM!$F$2:$H$62,3,TRUE),IF(J1590=2,VLOOKUP(B1590,RPM!$I$2:$K$62,3,TRUE),IF(J1590=3,VLOOKUP(B1590,RPM!$L$2:$N$62,3,TRUE))))</f>
        <v>3800</v>
      </c>
      <c r="L1590">
        <f t="shared" si="235"/>
        <v>151.47203594896834</v>
      </c>
      <c r="M1590">
        <f t="shared" si="236"/>
        <v>0</v>
      </c>
      <c r="N1590">
        <f>VLOOKUP(K1590,RPM!$A$2:$D$62,4,FALSE)</f>
        <v>18.942815789473684</v>
      </c>
      <c r="O1590">
        <f>VLOOKUP(K1590,RPM!$A$2:$D$62,3,FALSE)</f>
        <v>10.1</v>
      </c>
      <c r="P1590">
        <f t="shared" si="229"/>
        <v>14.125657734210527</v>
      </c>
      <c r="Q1590" cm="1">
        <f t="array" ref="Q1590">_xlfn.XLOOKUP(O1590,BSFC!$A$2:$A$24,_xlfn.XLOOKUP(K1590,BSFC!$B$2:$O$2,BSFC!$B$2:$O$24,,-1),,-1)</f>
        <v>360</v>
      </c>
      <c r="R1590">
        <f t="shared" si="230"/>
        <v>1.4125657734210528</v>
      </c>
      <c r="S1590">
        <f t="shared" si="232"/>
        <v>4.5734763819307308E-4</v>
      </c>
      <c r="T1590">
        <f t="shared" si="233"/>
        <v>0.16464514974950631</v>
      </c>
      <c r="U1590">
        <f t="shared" si="234"/>
        <v>212.7572052011723</v>
      </c>
    </row>
    <row r="1591" spans="1:21">
      <c r="A1591">
        <f t="shared" si="231"/>
        <v>1590</v>
      </c>
      <c r="B1591">
        <f t="shared" si="237"/>
        <v>8.5794557299141552</v>
      </c>
      <c r="C1591">
        <f>Specification!$G$32</f>
        <v>219.92450400000001</v>
      </c>
      <c r="D1591">
        <f>0.5*Specification!$K$4*Track!B1591^2*Specification!$K$3*Specification!$K$2</f>
        <v>38.125271305626015</v>
      </c>
      <c r="E1591">
        <v>0</v>
      </c>
      <c r="F1591">
        <f>Specification!$C$23*9.81*SIN((E1591*PI()/180))</f>
        <v>0</v>
      </c>
      <c r="G1591" s="2">
        <f>IF(J1591=1,VLOOKUP(K1591,RPM!$E$2:$H$62,3,FALSE)-F1591-E1591-D1591,IF(J1591=2,VLOOKUP(K1591,RPM!$H$2:$K$62,3,FALSE)-F1591-E1591-D1591,IF(J1591=3,VLOOKUP(K1591,RPM!$K$2:$N$62,3,FALSE)-F1591-E1591-D1591)))</f>
        <v>856.81090772462676</v>
      </c>
      <c r="H1591" s="2">
        <f>IF(J1591=1,Specification!$I$14,IF(J1591=2,Specification!$I$15,IF(J1591=3,Specification!$I$16)))</f>
        <v>580.58318951778165</v>
      </c>
      <c r="I1591">
        <v>0</v>
      </c>
      <c r="J1591">
        <v>2</v>
      </c>
      <c r="K1591">
        <f>IF(J1591=1,VLOOKUP(B1591,RPM!$F$2:$H$62,3,TRUE),IF(J1591=2,VLOOKUP(B1591,RPM!$I$2:$K$62,3,TRUE),IF(J1591=3,VLOOKUP(B1591,RPM!$L$2:$N$62,3,TRUE))))</f>
        <v>3800</v>
      </c>
      <c r="L1591">
        <f t="shared" si="235"/>
        <v>151.58859345931404</v>
      </c>
      <c r="M1591">
        <f t="shared" si="236"/>
        <v>0</v>
      </c>
      <c r="N1591">
        <f>VLOOKUP(K1591,RPM!$A$2:$D$62,4,FALSE)</f>
        <v>18.942815789473684</v>
      </c>
      <c r="O1591">
        <f>VLOOKUP(K1591,RPM!$A$2:$D$62,3,FALSE)</f>
        <v>10.1</v>
      </c>
      <c r="P1591">
        <f t="shared" si="229"/>
        <v>14.125657734210527</v>
      </c>
      <c r="Q1591" cm="1">
        <f t="array" ref="Q1591">_xlfn.XLOOKUP(O1591,BSFC!$A$2:$A$24,_xlfn.XLOOKUP(K1591,BSFC!$B$2:$O$2,BSFC!$B$2:$O$24,,-1),,-1)</f>
        <v>360</v>
      </c>
      <c r="R1591">
        <f t="shared" si="230"/>
        <v>1.4125657734210528</v>
      </c>
      <c r="S1591">
        <f t="shared" si="232"/>
        <v>4.5734763819307308E-4</v>
      </c>
      <c r="T1591">
        <f t="shared" si="233"/>
        <v>0.16464514974950631</v>
      </c>
      <c r="U1591">
        <f t="shared" si="234"/>
        <v>212.9218503509218</v>
      </c>
    </row>
    <row r="1592" spans="1:21">
      <c r="A1592">
        <f t="shared" si="231"/>
        <v>1591</v>
      </c>
      <c r="B1592">
        <f t="shared" si="237"/>
        <v>8.5794557299141552</v>
      </c>
      <c r="C1592">
        <f>Specification!$G$32</f>
        <v>219.92450400000001</v>
      </c>
      <c r="D1592">
        <f>0.5*Specification!$K$4*Track!B1592^2*Specification!$K$3*Specification!$K$2</f>
        <v>38.125271305626015</v>
      </c>
      <c r="E1592">
        <v>0</v>
      </c>
      <c r="F1592">
        <f>Specification!$C$23*9.81*SIN((E1592*PI()/180))</f>
        <v>0</v>
      </c>
      <c r="G1592" s="2">
        <f>IF(J1592=1,VLOOKUP(K1592,RPM!$E$2:$H$62,3,FALSE)-F1592-E1592-D1592,IF(J1592=2,VLOOKUP(K1592,RPM!$H$2:$K$62,3,FALSE)-F1592-E1592-D1592,IF(J1592=3,VLOOKUP(K1592,RPM!$K$2:$N$62,3,FALSE)-F1592-E1592-D1592)))</f>
        <v>856.81090772462676</v>
      </c>
      <c r="H1592" s="2">
        <f>IF(J1592=1,Specification!$I$14,IF(J1592=2,Specification!$I$15,IF(J1592=3,Specification!$I$16)))</f>
        <v>580.58318951778165</v>
      </c>
      <c r="I1592">
        <v>0</v>
      </c>
      <c r="J1592">
        <v>2</v>
      </c>
      <c r="K1592">
        <f>IF(J1592=1,VLOOKUP(B1592,RPM!$F$2:$H$62,3,TRUE),IF(J1592=2,VLOOKUP(B1592,RPM!$I$2:$K$62,3,TRUE),IF(J1592=3,VLOOKUP(B1592,RPM!$L$2:$N$62,3,TRUE))))</f>
        <v>3800</v>
      </c>
      <c r="L1592">
        <f t="shared" si="235"/>
        <v>151.70515096965974</v>
      </c>
      <c r="M1592">
        <f t="shared" si="236"/>
        <v>0</v>
      </c>
      <c r="N1592">
        <f>VLOOKUP(K1592,RPM!$A$2:$D$62,4,FALSE)</f>
        <v>18.942815789473684</v>
      </c>
      <c r="O1592">
        <f>VLOOKUP(K1592,RPM!$A$2:$D$62,3,FALSE)</f>
        <v>10.1</v>
      </c>
      <c r="P1592">
        <f t="shared" si="229"/>
        <v>14.125657734210527</v>
      </c>
      <c r="Q1592" cm="1">
        <f t="array" ref="Q1592">_xlfn.XLOOKUP(O1592,BSFC!$A$2:$A$24,_xlfn.XLOOKUP(K1592,BSFC!$B$2:$O$2,BSFC!$B$2:$O$24,,-1),,-1)</f>
        <v>360</v>
      </c>
      <c r="R1592">
        <f t="shared" si="230"/>
        <v>1.4125657734210528</v>
      </c>
      <c r="S1592">
        <f t="shared" si="232"/>
        <v>4.5734763819307308E-4</v>
      </c>
      <c r="T1592">
        <f t="shared" si="233"/>
        <v>0.16464514974950631</v>
      </c>
      <c r="U1592">
        <f t="shared" si="234"/>
        <v>213.0864955006713</v>
      </c>
    </row>
    <row r="1593" spans="1:21">
      <c r="A1593">
        <f t="shared" si="231"/>
        <v>1592</v>
      </c>
      <c r="B1593">
        <f t="shared" si="237"/>
        <v>8.5794557299141552</v>
      </c>
      <c r="C1593">
        <f>Specification!$G$32</f>
        <v>219.92450400000001</v>
      </c>
      <c r="D1593">
        <f>0.5*Specification!$K$4*Track!B1593^2*Specification!$K$3*Specification!$K$2</f>
        <v>38.125271305626015</v>
      </c>
      <c r="E1593">
        <v>0</v>
      </c>
      <c r="F1593">
        <f>Specification!$C$23*9.81*SIN((E1593*PI()/180))</f>
        <v>0</v>
      </c>
      <c r="G1593" s="2">
        <f>IF(J1593=1,VLOOKUP(K1593,RPM!$E$2:$H$62,3,FALSE)-F1593-E1593-D1593,IF(J1593=2,VLOOKUP(K1593,RPM!$H$2:$K$62,3,FALSE)-F1593-E1593-D1593,IF(J1593=3,VLOOKUP(K1593,RPM!$K$2:$N$62,3,FALSE)-F1593-E1593-D1593)))</f>
        <v>856.81090772462676</v>
      </c>
      <c r="H1593" s="2">
        <f>IF(J1593=1,Specification!$I$14,IF(J1593=2,Specification!$I$15,IF(J1593=3,Specification!$I$16)))</f>
        <v>580.58318951778165</v>
      </c>
      <c r="I1593">
        <v>0</v>
      </c>
      <c r="J1593">
        <v>2</v>
      </c>
      <c r="K1593">
        <f>IF(J1593=1,VLOOKUP(B1593,RPM!$F$2:$H$62,3,TRUE),IF(J1593=2,VLOOKUP(B1593,RPM!$I$2:$K$62,3,TRUE),IF(J1593=3,VLOOKUP(B1593,RPM!$L$2:$N$62,3,TRUE))))</f>
        <v>3800</v>
      </c>
      <c r="L1593">
        <f t="shared" si="235"/>
        <v>151.82170848000544</v>
      </c>
      <c r="M1593">
        <f t="shared" si="236"/>
        <v>0</v>
      </c>
      <c r="N1593">
        <f>VLOOKUP(K1593,RPM!$A$2:$D$62,4,FALSE)</f>
        <v>18.942815789473684</v>
      </c>
      <c r="O1593">
        <f>VLOOKUP(K1593,RPM!$A$2:$D$62,3,FALSE)</f>
        <v>10.1</v>
      </c>
      <c r="P1593">
        <f t="shared" si="229"/>
        <v>14.125657734210527</v>
      </c>
      <c r="Q1593" cm="1">
        <f t="array" ref="Q1593">_xlfn.XLOOKUP(O1593,BSFC!$A$2:$A$24,_xlfn.XLOOKUP(K1593,BSFC!$B$2:$O$2,BSFC!$B$2:$O$24,,-1),,-1)</f>
        <v>360</v>
      </c>
      <c r="R1593">
        <f t="shared" si="230"/>
        <v>1.4125657734210528</v>
      </c>
      <c r="S1593">
        <f t="shared" si="232"/>
        <v>4.5734763819307308E-4</v>
      </c>
      <c r="T1593">
        <f t="shared" si="233"/>
        <v>0.16464514974950631</v>
      </c>
      <c r="U1593">
        <f t="shared" si="234"/>
        <v>213.25114065042081</v>
      </c>
    </row>
    <row r="1594" spans="1:21">
      <c r="A1594">
        <f t="shared" si="231"/>
        <v>1593</v>
      </c>
      <c r="B1594">
        <f t="shared" si="237"/>
        <v>8.5794557299141552</v>
      </c>
      <c r="C1594">
        <f>Specification!$G$32</f>
        <v>219.92450400000001</v>
      </c>
      <c r="D1594">
        <f>0.5*Specification!$K$4*Track!B1594^2*Specification!$K$3*Specification!$K$2</f>
        <v>38.125271305626015</v>
      </c>
      <c r="E1594">
        <v>0</v>
      </c>
      <c r="F1594">
        <f>Specification!$C$23*9.81*SIN((E1594*PI()/180))</f>
        <v>0</v>
      </c>
      <c r="G1594" s="2">
        <f>IF(J1594=1,VLOOKUP(K1594,RPM!$E$2:$H$62,3,FALSE)-F1594-E1594-D1594,IF(J1594=2,VLOOKUP(K1594,RPM!$H$2:$K$62,3,FALSE)-F1594-E1594-D1594,IF(J1594=3,VLOOKUP(K1594,RPM!$K$2:$N$62,3,FALSE)-F1594-E1594-D1594)))</f>
        <v>856.81090772462676</v>
      </c>
      <c r="H1594" s="2">
        <f>IF(J1594=1,Specification!$I$14,IF(J1594=2,Specification!$I$15,IF(J1594=3,Specification!$I$16)))</f>
        <v>580.58318951778165</v>
      </c>
      <c r="I1594">
        <v>0</v>
      </c>
      <c r="J1594">
        <v>2</v>
      </c>
      <c r="K1594">
        <f>IF(J1594=1,VLOOKUP(B1594,RPM!$F$2:$H$62,3,TRUE),IF(J1594=2,VLOOKUP(B1594,RPM!$I$2:$K$62,3,TRUE),IF(J1594=3,VLOOKUP(B1594,RPM!$L$2:$N$62,3,TRUE))))</f>
        <v>3800</v>
      </c>
      <c r="L1594">
        <f t="shared" si="235"/>
        <v>151.93826599035114</v>
      </c>
      <c r="M1594">
        <f t="shared" si="236"/>
        <v>0</v>
      </c>
      <c r="N1594">
        <f>VLOOKUP(K1594,RPM!$A$2:$D$62,4,FALSE)</f>
        <v>18.942815789473684</v>
      </c>
      <c r="O1594">
        <f>VLOOKUP(K1594,RPM!$A$2:$D$62,3,FALSE)</f>
        <v>10.1</v>
      </c>
      <c r="P1594">
        <f t="shared" si="229"/>
        <v>14.125657734210527</v>
      </c>
      <c r="Q1594" cm="1">
        <f t="array" ref="Q1594">_xlfn.XLOOKUP(O1594,BSFC!$A$2:$A$24,_xlfn.XLOOKUP(K1594,BSFC!$B$2:$O$2,BSFC!$B$2:$O$24,,-1),,-1)</f>
        <v>360</v>
      </c>
      <c r="R1594">
        <f t="shared" si="230"/>
        <v>1.4125657734210528</v>
      </c>
      <c r="S1594">
        <f t="shared" si="232"/>
        <v>4.5734763819307308E-4</v>
      </c>
      <c r="T1594">
        <f t="shared" si="233"/>
        <v>0.16464514974950631</v>
      </c>
      <c r="U1594">
        <f t="shared" si="234"/>
        <v>213.41578580017031</v>
      </c>
    </row>
    <row r="1595" spans="1:21">
      <c r="A1595">
        <f t="shared" si="231"/>
        <v>1594</v>
      </c>
      <c r="B1595">
        <f t="shared" si="237"/>
        <v>8.5794557299141552</v>
      </c>
      <c r="C1595">
        <f>Specification!$G$32</f>
        <v>219.92450400000001</v>
      </c>
      <c r="D1595">
        <f>0.5*Specification!$K$4*Track!B1595^2*Specification!$K$3*Specification!$K$2</f>
        <v>38.125271305626015</v>
      </c>
      <c r="E1595">
        <v>0</v>
      </c>
      <c r="F1595">
        <f>Specification!$C$23*9.81*SIN((E1595*PI()/180))</f>
        <v>0</v>
      </c>
      <c r="G1595" s="2">
        <f>IF(J1595=1,VLOOKUP(K1595,RPM!$E$2:$H$62,3,FALSE)-F1595-E1595-D1595,IF(J1595=2,VLOOKUP(K1595,RPM!$H$2:$K$62,3,FALSE)-F1595-E1595-D1595,IF(J1595=3,VLOOKUP(K1595,RPM!$K$2:$N$62,3,FALSE)-F1595-E1595-D1595)))</f>
        <v>856.81090772462676</v>
      </c>
      <c r="H1595" s="2">
        <f>IF(J1595=1,Specification!$I$14,IF(J1595=2,Specification!$I$15,IF(J1595=3,Specification!$I$16)))</f>
        <v>580.58318951778165</v>
      </c>
      <c r="I1595">
        <v>0</v>
      </c>
      <c r="J1595">
        <v>2</v>
      </c>
      <c r="K1595">
        <f>IF(J1595=1,VLOOKUP(B1595,RPM!$F$2:$H$62,3,TRUE),IF(J1595=2,VLOOKUP(B1595,RPM!$I$2:$K$62,3,TRUE),IF(J1595=3,VLOOKUP(B1595,RPM!$L$2:$N$62,3,TRUE))))</f>
        <v>3800</v>
      </c>
      <c r="L1595">
        <f t="shared" si="235"/>
        <v>152.05482350069684</v>
      </c>
      <c r="M1595">
        <f t="shared" si="236"/>
        <v>0</v>
      </c>
      <c r="N1595">
        <f>VLOOKUP(K1595,RPM!$A$2:$D$62,4,FALSE)</f>
        <v>18.942815789473684</v>
      </c>
      <c r="O1595">
        <f>VLOOKUP(K1595,RPM!$A$2:$D$62,3,FALSE)</f>
        <v>10.1</v>
      </c>
      <c r="P1595">
        <f t="shared" si="229"/>
        <v>14.125657734210527</v>
      </c>
      <c r="Q1595" cm="1">
        <f t="array" ref="Q1595">_xlfn.XLOOKUP(O1595,BSFC!$A$2:$A$24,_xlfn.XLOOKUP(K1595,BSFC!$B$2:$O$2,BSFC!$B$2:$O$24,,-1),,-1)</f>
        <v>360</v>
      </c>
      <c r="R1595">
        <f t="shared" si="230"/>
        <v>1.4125657734210528</v>
      </c>
      <c r="S1595">
        <f t="shared" si="232"/>
        <v>4.5734763819307308E-4</v>
      </c>
      <c r="T1595">
        <f t="shared" si="233"/>
        <v>0.16464514974950631</v>
      </c>
      <c r="U1595">
        <f t="shared" si="234"/>
        <v>213.58043094991982</v>
      </c>
    </row>
    <row r="1596" spans="1:21">
      <c r="A1596">
        <f t="shared" si="231"/>
        <v>1595</v>
      </c>
      <c r="B1596">
        <f t="shared" si="237"/>
        <v>8.5794557299141552</v>
      </c>
      <c r="C1596">
        <f>Specification!$G$32</f>
        <v>219.92450400000001</v>
      </c>
      <c r="D1596">
        <f>0.5*Specification!$K$4*Track!B1596^2*Specification!$K$3*Specification!$K$2</f>
        <v>38.125271305626015</v>
      </c>
      <c r="E1596">
        <v>0</v>
      </c>
      <c r="F1596">
        <f>Specification!$C$23*9.81*SIN((E1596*PI()/180))</f>
        <v>0</v>
      </c>
      <c r="G1596" s="2">
        <f>IF(J1596=1,VLOOKUP(K1596,RPM!$E$2:$H$62,3,FALSE)-F1596-E1596-D1596,IF(J1596=2,VLOOKUP(K1596,RPM!$H$2:$K$62,3,FALSE)-F1596-E1596-D1596,IF(J1596=3,VLOOKUP(K1596,RPM!$K$2:$N$62,3,FALSE)-F1596-E1596-D1596)))</f>
        <v>856.81090772462676</v>
      </c>
      <c r="H1596" s="2">
        <f>IF(J1596=1,Specification!$I$14,IF(J1596=2,Specification!$I$15,IF(J1596=3,Specification!$I$16)))</f>
        <v>580.58318951778165</v>
      </c>
      <c r="I1596">
        <v>0</v>
      </c>
      <c r="J1596">
        <v>2</v>
      </c>
      <c r="K1596">
        <f>IF(J1596=1,VLOOKUP(B1596,RPM!$F$2:$H$62,3,TRUE),IF(J1596=2,VLOOKUP(B1596,RPM!$I$2:$K$62,3,TRUE),IF(J1596=3,VLOOKUP(B1596,RPM!$L$2:$N$62,3,TRUE))))</f>
        <v>3800</v>
      </c>
      <c r="L1596">
        <f t="shared" si="235"/>
        <v>152.17138101104254</v>
      </c>
      <c r="M1596">
        <f t="shared" si="236"/>
        <v>0</v>
      </c>
      <c r="N1596">
        <f>VLOOKUP(K1596,RPM!$A$2:$D$62,4,FALSE)</f>
        <v>18.942815789473684</v>
      </c>
      <c r="O1596">
        <f>VLOOKUP(K1596,RPM!$A$2:$D$62,3,FALSE)</f>
        <v>10.1</v>
      </c>
      <c r="P1596">
        <f t="shared" si="229"/>
        <v>14.125657734210527</v>
      </c>
      <c r="Q1596" cm="1">
        <f t="array" ref="Q1596">_xlfn.XLOOKUP(O1596,BSFC!$A$2:$A$24,_xlfn.XLOOKUP(K1596,BSFC!$B$2:$O$2,BSFC!$B$2:$O$24,,-1),,-1)</f>
        <v>360</v>
      </c>
      <c r="R1596">
        <f t="shared" si="230"/>
        <v>1.4125657734210528</v>
      </c>
      <c r="S1596">
        <f t="shared" si="232"/>
        <v>4.5734763819307308E-4</v>
      </c>
      <c r="T1596">
        <f t="shared" si="233"/>
        <v>0.16464514974950631</v>
      </c>
      <c r="U1596">
        <f t="shared" si="234"/>
        <v>213.74507609966932</v>
      </c>
    </row>
    <row r="1597" spans="1:21">
      <c r="A1597">
        <f t="shared" si="231"/>
        <v>1596</v>
      </c>
      <c r="B1597">
        <f t="shared" si="237"/>
        <v>8.5794557299141552</v>
      </c>
      <c r="C1597">
        <f>Specification!$G$32</f>
        <v>219.92450400000001</v>
      </c>
      <c r="D1597">
        <f>0.5*Specification!$K$4*Track!B1597^2*Specification!$K$3*Specification!$K$2</f>
        <v>38.125271305626015</v>
      </c>
      <c r="E1597">
        <v>0</v>
      </c>
      <c r="F1597">
        <f>Specification!$C$23*9.81*SIN((E1597*PI()/180))</f>
        <v>0</v>
      </c>
      <c r="G1597" s="2">
        <f>IF(J1597=1,VLOOKUP(K1597,RPM!$E$2:$H$62,3,FALSE)-F1597-E1597-D1597,IF(J1597=2,VLOOKUP(K1597,RPM!$H$2:$K$62,3,FALSE)-F1597-E1597-D1597,IF(J1597=3,VLOOKUP(K1597,RPM!$K$2:$N$62,3,FALSE)-F1597-E1597-D1597)))</f>
        <v>856.81090772462676</v>
      </c>
      <c r="H1597" s="2">
        <f>IF(J1597=1,Specification!$I$14,IF(J1597=2,Specification!$I$15,IF(J1597=3,Specification!$I$16)))</f>
        <v>580.58318951778165</v>
      </c>
      <c r="I1597">
        <v>0</v>
      </c>
      <c r="J1597">
        <v>2</v>
      </c>
      <c r="K1597">
        <f>IF(J1597=1,VLOOKUP(B1597,RPM!$F$2:$H$62,3,TRUE),IF(J1597=2,VLOOKUP(B1597,RPM!$I$2:$K$62,3,TRUE),IF(J1597=3,VLOOKUP(B1597,RPM!$L$2:$N$62,3,TRUE))))</f>
        <v>3800</v>
      </c>
      <c r="L1597">
        <f t="shared" si="235"/>
        <v>152.28793852138824</v>
      </c>
      <c r="M1597">
        <f t="shared" si="236"/>
        <v>0</v>
      </c>
      <c r="N1597">
        <f>VLOOKUP(K1597,RPM!$A$2:$D$62,4,FALSE)</f>
        <v>18.942815789473684</v>
      </c>
      <c r="O1597">
        <f>VLOOKUP(K1597,RPM!$A$2:$D$62,3,FALSE)</f>
        <v>10.1</v>
      </c>
      <c r="P1597">
        <f t="shared" si="229"/>
        <v>14.125657734210527</v>
      </c>
      <c r="Q1597" cm="1">
        <f t="array" ref="Q1597">_xlfn.XLOOKUP(O1597,BSFC!$A$2:$A$24,_xlfn.XLOOKUP(K1597,BSFC!$B$2:$O$2,BSFC!$B$2:$O$24,,-1),,-1)</f>
        <v>360</v>
      </c>
      <c r="R1597">
        <f t="shared" si="230"/>
        <v>1.4125657734210528</v>
      </c>
      <c r="S1597">
        <f t="shared" si="232"/>
        <v>4.5734763819307308E-4</v>
      </c>
      <c r="T1597">
        <f t="shared" si="233"/>
        <v>0.16464514974950631</v>
      </c>
      <c r="U1597">
        <f t="shared" si="234"/>
        <v>213.90972124941882</v>
      </c>
    </row>
    <row r="1598" spans="1:21">
      <c r="A1598">
        <f t="shared" si="231"/>
        <v>1597</v>
      </c>
      <c r="B1598">
        <f t="shared" si="237"/>
        <v>8.5794557299141552</v>
      </c>
      <c r="C1598">
        <f>Specification!$G$32</f>
        <v>219.92450400000001</v>
      </c>
      <c r="D1598">
        <f>0.5*Specification!$K$4*Track!B1598^2*Specification!$K$3*Specification!$K$2</f>
        <v>38.125271305626015</v>
      </c>
      <c r="E1598">
        <v>0</v>
      </c>
      <c r="F1598">
        <f>Specification!$C$23*9.81*SIN((E1598*PI()/180))</f>
        <v>0</v>
      </c>
      <c r="G1598" s="2">
        <f>IF(J1598=1,VLOOKUP(K1598,RPM!$E$2:$H$62,3,FALSE)-F1598-E1598-D1598,IF(J1598=2,VLOOKUP(K1598,RPM!$H$2:$K$62,3,FALSE)-F1598-E1598-D1598,IF(J1598=3,VLOOKUP(K1598,RPM!$K$2:$N$62,3,FALSE)-F1598-E1598-D1598)))</f>
        <v>856.81090772462676</v>
      </c>
      <c r="H1598" s="2">
        <f>IF(J1598=1,Specification!$I$14,IF(J1598=2,Specification!$I$15,IF(J1598=3,Specification!$I$16)))</f>
        <v>580.58318951778165</v>
      </c>
      <c r="I1598">
        <v>0</v>
      </c>
      <c r="J1598">
        <v>2</v>
      </c>
      <c r="K1598">
        <f>IF(J1598=1,VLOOKUP(B1598,RPM!$F$2:$H$62,3,TRUE),IF(J1598=2,VLOOKUP(B1598,RPM!$I$2:$K$62,3,TRUE),IF(J1598=3,VLOOKUP(B1598,RPM!$L$2:$N$62,3,TRUE))))</f>
        <v>3800</v>
      </c>
      <c r="L1598">
        <f t="shared" si="235"/>
        <v>152.40449603173394</v>
      </c>
      <c r="M1598">
        <f t="shared" si="236"/>
        <v>0</v>
      </c>
      <c r="N1598">
        <f>VLOOKUP(K1598,RPM!$A$2:$D$62,4,FALSE)</f>
        <v>18.942815789473684</v>
      </c>
      <c r="O1598">
        <f>VLOOKUP(K1598,RPM!$A$2:$D$62,3,FALSE)</f>
        <v>10.1</v>
      </c>
      <c r="P1598">
        <f t="shared" si="229"/>
        <v>14.125657734210527</v>
      </c>
      <c r="Q1598" cm="1">
        <f t="array" ref="Q1598">_xlfn.XLOOKUP(O1598,BSFC!$A$2:$A$24,_xlfn.XLOOKUP(K1598,BSFC!$B$2:$O$2,BSFC!$B$2:$O$24,,-1),,-1)</f>
        <v>360</v>
      </c>
      <c r="R1598">
        <f t="shared" si="230"/>
        <v>1.4125657734210528</v>
      </c>
      <c r="S1598">
        <f t="shared" si="232"/>
        <v>4.5734763819307308E-4</v>
      </c>
      <c r="T1598">
        <f t="shared" si="233"/>
        <v>0.16464514974950631</v>
      </c>
      <c r="U1598">
        <f t="shared" si="234"/>
        <v>214.07436639916833</v>
      </c>
    </row>
    <row r="1599" spans="1:21">
      <c r="A1599">
        <f t="shared" si="231"/>
        <v>1598</v>
      </c>
      <c r="B1599">
        <f t="shared" si="237"/>
        <v>8.5794557299141552</v>
      </c>
      <c r="C1599">
        <f>Specification!$G$32</f>
        <v>219.92450400000001</v>
      </c>
      <c r="D1599">
        <f>0.5*Specification!$K$4*Track!B1599^2*Specification!$K$3*Specification!$K$2</f>
        <v>38.125271305626015</v>
      </c>
      <c r="E1599">
        <v>0</v>
      </c>
      <c r="F1599">
        <f>Specification!$C$23*9.81*SIN((E1599*PI()/180))</f>
        <v>0</v>
      </c>
      <c r="G1599" s="2">
        <f>IF(J1599=1,VLOOKUP(K1599,RPM!$E$2:$H$62,3,FALSE)-F1599-E1599-D1599,IF(J1599=2,VLOOKUP(K1599,RPM!$H$2:$K$62,3,FALSE)-F1599-E1599-D1599,IF(J1599=3,VLOOKUP(K1599,RPM!$K$2:$N$62,3,FALSE)-F1599-E1599-D1599)))</f>
        <v>856.81090772462676</v>
      </c>
      <c r="H1599" s="2">
        <f>IF(J1599=1,Specification!$I$14,IF(J1599=2,Specification!$I$15,IF(J1599=3,Specification!$I$16)))</f>
        <v>580.58318951778165</v>
      </c>
      <c r="I1599">
        <v>0</v>
      </c>
      <c r="J1599">
        <v>2</v>
      </c>
      <c r="K1599">
        <f>IF(J1599=1,VLOOKUP(B1599,RPM!$F$2:$H$62,3,TRUE),IF(J1599=2,VLOOKUP(B1599,RPM!$I$2:$K$62,3,TRUE),IF(J1599=3,VLOOKUP(B1599,RPM!$L$2:$N$62,3,TRUE))))</f>
        <v>3800</v>
      </c>
      <c r="L1599">
        <f t="shared" si="235"/>
        <v>152.52105354207964</v>
      </c>
      <c r="M1599">
        <f t="shared" si="236"/>
        <v>0</v>
      </c>
      <c r="N1599">
        <f>VLOOKUP(K1599,RPM!$A$2:$D$62,4,FALSE)</f>
        <v>18.942815789473684</v>
      </c>
      <c r="O1599">
        <f>VLOOKUP(K1599,RPM!$A$2:$D$62,3,FALSE)</f>
        <v>10.1</v>
      </c>
      <c r="P1599">
        <f t="shared" si="229"/>
        <v>14.125657734210527</v>
      </c>
      <c r="Q1599" cm="1">
        <f t="array" ref="Q1599">_xlfn.XLOOKUP(O1599,BSFC!$A$2:$A$24,_xlfn.XLOOKUP(K1599,BSFC!$B$2:$O$2,BSFC!$B$2:$O$24,,-1),,-1)</f>
        <v>360</v>
      </c>
      <c r="R1599">
        <f t="shared" si="230"/>
        <v>1.4125657734210528</v>
      </c>
      <c r="S1599">
        <f t="shared" si="232"/>
        <v>4.5734763819307308E-4</v>
      </c>
      <c r="T1599">
        <f t="shared" si="233"/>
        <v>0.16464514974950631</v>
      </c>
      <c r="U1599">
        <f t="shared" si="234"/>
        <v>214.23901154891783</v>
      </c>
    </row>
    <row r="1600" spans="1:21">
      <c r="A1600">
        <f t="shared" si="231"/>
        <v>1599</v>
      </c>
      <c r="B1600">
        <f t="shared" si="237"/>
        <v>8.5794557299141552</v>
      </c>
      <c r="C1600">
        <f>Specification!$G$32</f>
        <v>219.92450400000001</v>
      </c>
      <c r="D1600">
        <f>0.5*Specification!$K$4*Track!B1600^2*Specification!$K$3*Specification!$K$2</f>
        <v>38.125271305626015</v>
      </c>
      <c r="E1600">
        <v>0</v>
      </c>
      <c r="F1600">
        <f>Specification!$C$23*9.81*SIN((E1600*PI()/180))</f>
        <v>0</v>
      </c>
      <c r="G1600" s="2">
        <f>IF(J1600=1,VLOOKUP(K1600,RPM!$E$2:$H$62,3,FALSE)-F1600-E1600-D1600,IF(J1600=2,VLOOKUP(K1600,RPM!$H$2:$K$62,3,FALSE)-F1600-E1600-D1600,IF(J1600=3,VLOOKUP(K1600,RPM!$K$2:$N$62,3,FALSE)-F1600-E1600-D1600)))</f>
        <v>856.81090772462676</v>
      </c>
      <c r="H1600" s="2">
        <f>IF(J1600=1,Specification!$I$14,IF(J1600=2,Specification!$I$15,IF(J1600=3,Specification!$I$16)))</f>
        <v>580.58318951778165</v>
      </c>
      <c r="I1600">
        <v>0</v>
      </c>
      <c r="J1600">
        <v>2</v>
      </c>
      <c r="K1600">
        <f>IF(J1600=1,VLOOKUP(B1600,RPM!$F$2:$H$62,3,TRUE),IF(J1600=2,VLOOKUP(B1600,RPM!$I$2:$K$62,3,TRUE),IF(J1600=3,VLOOKUP(B1600,RPM!$L$2:$N$62,3,TRUE))))</f>
        <v>3800</v>
      </c>
      <c r="L1600">
        <f t="shared" si="235"/>
        <v>152.63761105242534</v>
      </c>
      <c r="M1600">
        <f t="shared" si="236"/>
        <v>0</v>
      </c>
      <c r="N1600">
        <f>VLOOKUP(K1600,RPM!$A$2:$D$62,4,FALSE)</f>
        <v>18.942815789473684</v>
      </c>
      <c r="O1600">
        <f>VLOOKUP(K1600,RPM!$A$2:$D$62,3,FALSE)</f>
        <v>10.1</v>
      </c>
      <c r="P1600">
        <f t="shared" si="229"/>
        <v>14.125657734210527</v>
      </c>
      <c r="Q1600" cm="1">
        <f t="array" ref="Q1600">_xlfn.XLOOKUP(O1600,BSFC!$A$2:$A$24,_xlfn.XLOOKUP(K1600,BSFC!$B$2:$O$2,BSFC!$B$2:$O$24,,-1),,-1)</f>
        <v>360</v>
      </c>
      <c r="R1600">
        <f t="shared" si="230"/>
        <v>1.4125657734210528</v>
      </c>
      <c r="S1600">
        <f t="shared" si="232"/>
        <v>4.5734763819307308E-4</v>
      </c>
      <c r="T1600">
        <f t="shared" si="233"/>
        <v>0.16464514974950631</v>
      </c>
      <c r="U1600">
        <f t="shared" si="234"/>
        <v>214.40365669866733</v>
      </c>
    </row>
    <row r="1601" spans="1:21">
      <c r="A1601">
        <f t="shared" si="231"/>
        <v>1600</v>
      </c>
      <c r="B1601">
        <f t="shared" si="237"/>
        <v>8.5794557299141552</v>
      </c>
      <c r="C1601">
        <f>Specification!$G$32</f>
        <v>219.92450400000001</v>
      </c>
      <c r="D1601">
        <f>0.5*Specification!$K$4*Track!B1601^2*Specification!$K$3*Specification!$K$2</f>
        <v>38.125271305626015</v>
      </c>
      <c r="E1601">
        <v>0</v>
      </c>
      <c r="F1601">
        <f>Specification!$C$23*9.81*SIN((E1601*PI()/180))</f>
        <v>0</v>
      </c>
      <c r="G1601" s="2">
        <f>IF(J1601=1,VLOOKUP(K1601,RPM!$E$2:$H$62,3,FALSE)-F1601-E1601-D1601,IF(J1601=2,VLOOKUP(K1601,RPM!$H$2:$K$62,3,FALSE)-F1601-E1601-D1601,IF(J1601=3,VLOOKUP(K1601,RPM!$K$2:$N$62,3,FALSE)-F1601-E1601-D1601)))</f>
        <v>856.81090772462676</v>
      </c>
      <c r="H1601" s="2">
        <f>IF(J1601=1,Specification!$I$14,IF(J1601=2,Specification!$I$15,IF(J1601=3,Specification!$I$16)))</f>
        <v>580.58318951778165</v>
      </c>
      <c r="I1601">
        <v>0</v>
      </c>
      <c r="J1601">
        <v>2</v>
      </c>
      <c r="K1601">
        <f>IF(J1601=1,VLOOKUP(B1601,RPM!$F$2:$H$62,3,TRUE),IF(J1601=2,VLOOKUP(B1601,RPM!$I$2:$K$62,3,TRUE),IF(J1601=3,VLOOKUP(B1601,RPM!$L$2:$N$62,3,TRUE))))</f>
        <v>3800</v>
      </c>
      <c r="L1601">
        <f t="shared" si="235"/>
        <v>152.75416856277104</v>
      </c>
      <c r="M1601">
        <f t="shared" si="236"/>
        <v>0</v>
      </c>
      <c r="N1601">
        <f>VLOOKUP(K1601,RPM!$A$2:$D$62,4,FALSE)</f>
        <v>18.942815789473684</v>
      </c>
      <c r="O1601">
        <f>VLOOKUP(K1601,RPM!$A$2:$D$62,3,FALSE)</f>
        <v>10.1</v>
      </c>
      <c r="P1601">
        <f t="shared" si="229"/>
        <v>14.125657734210527</v>
      </c>
      <c r="Q1601" cm="1">
        <f t="array" ref="Q1601">_xlfn.XLOOKUP(O1601,BSFC!$A$2:$A$24,_xlfn.XLOOKUP(K1601,BSFC!$B$2:$O$2,BSFC!$B$2:$O$24,,-1),,-1)</f>
        <v>360</v>
      </c>
      <c r="R1601">
        <f t="shared" si="230"/>
        <v>1.4125657734210528</v>
      </c>
      <c r="S1601">
        <f t="shared" si="232"/>
        <v>4.5734763819307308E-4</v>
      </c>
      <c r="T1601">
        <f t="shared" si="233"/>
        <v>0.16464514974950631</v>
      </c>
      <c r="U1601">
        <f t="shared" si="234"/>
        <v>214.56830184841684</v>
      </c>
    </row>
    <row r="1602" spans="1:21">
      <c r="A1602">
        <f t="shared" si="231"/>
        <v>1601</v>
      </c>
      <c r="B1602">
        <f t="shared" si="237"/>
        <v>8.5794557299141552</v>
      </c>
      <c r="C1602">
        <f>Specification!$G$32</f>
        <v>219.92450400000001</v>
      </c>
      <c r="D1602">
        <f>0.5*Specification!$K$4*Track!B1602^2*Specification!$K$3*Specification!$K$2</f>
        <v>38.125271305626015</v>
      </c>
      <c r="E1602">
        <v>0</v>
      </c>
      <c r="F1602">
        <f>Specification!$C$23*9.81*SIN((E1602*PI()/180))</f>
        <v>0</v>
      </c>
      <c r="G1602" s="2">
        <f>IF(J1602=1,VLOOKUP(K1602,RPM!$E$2:$H$62,3,FALSE)-F1602-E1602-D1602,IF(J1602=2,VLOOKUP(K1602,RPM!$H$2:$K$62,3,FALSE)-F1602-E1602-D1602,IF(J1602=3,VLOOKUP(K1602,RPM!$K$2:$N$62,3,FALSE)-F1602-E1602-D1602)))</f>
        <v>856.81090772462676</v>
      </c>
      <c r="H1602" s="2">
        <f>IF(J1602=1,Specification!$I$14,IF(J1602=2,Specification!$I$15,IF(J1602=3,Specification!$I$16)))</f>
        <v>580.58318951778165</v>
      </c>
      <c r="I1602">
        <v>0</v>
      </c>
      <c r="J1602">
        <v>2</v>
      </c>
      <c r="K1602">
        <f>IF(J1602=1,VLOOKUP(B1602,RPM!$F$2:$H$62,3,TRUE),IF(J1602=2,VLOOKUP(B1602,RPM!$I$2:$K$62,3,TRUE),IF(J1602=3,VLOOKUP(B1602,RPM!$L$2:$N$62,3,TRUE))))</f>
        <v>3800</v>
      </c>
      <c r="L1602">
        <f t="shared" si="235"/>
        <v>152.87072607311674</v>
      </c>
      <c r="M1602">
        <f t="shared" si="236"/>
        <v>0</v>
      </c>
      <c r="N1602">
        <f>VLOOKUP(K1602,RPM!$A$2:$D$62,4,FALSE)</f>
        <v>18.942815789473684</v>
      </c>
      <c r="O1602">
        <f>VLOOKUP(K1602,RPM!$A$2:$D$62,3,FALSE)</f>
        <v>10.1</v>
      </c>
      <c r="P1602">
        <f t="shared" si="229"/>
        <v>14.125657734210527</v>
      </c>
      <c r="Q1602" cm="1">
        <f t="array" ref="Q1602">_xlfn.XLOOKUP(O1602,BSFC!$A$2:$A$24,_xlfn.XLOOKUP(K1602,BSFC!$B$2:$O$2,BSFC!$B$2:$O$24,,-1),,-1)</f>
        <v>360</v>
      </c>
      <c r="R1602">
        <f t="shared" si="230"/>
        <v>1.4125657734210528</v>
      </c>
      <c r="S1602">
        <f t="shared" si="232"/>
        <v>4.5734763819307308E-4</v>
      </c>
      <c r="T1602">
        <f t="shared" si="233"/>
        <v>0.16464514974950631</v>
      </c>
      <c r="U1602">
        <f t="shared" si="234"/>
        <v>214.73294699816634</v>
      </c>
    </row>
    <row r="1603" spans="1:21">
      <c r="A1603">
        <f t="shared" si="231"/>
        <v>1602</v>
      </c>
      <c r="B1603">
        <f t="shared" si="237"/>
        <v>8.5794557299141552</v>
      </c>
      <c r="C1603">
        <f>Specification!$G$32</f>
        <v>219.92450400000001</v>
      </c>
      <c r="D1603">
        <f>0.5*Specification!$K$4*Track!B1603^2*Specification!$K$3*Specification!$K$2</f>
        <v>38.125271305626015</v>
      </c>
      <c r="E1603">
        <v>0</v>
      </c>
      <c r="F1603">
        <f>Specification!$C$23*9.81*SIN((E1603*PI()/180))</f>
        <v>0</v>
      </c>
      <c r="G1603" s="2">
        <f>IF(J1603=1,VLOOKUP(K1603,RPM!$E$2:$H$62,3,FALSE)-F1603-E1603-D1603,IF(J1603=2,VLOOKUP(K1603,RPM!$H$2:$K$62,3,FALSE)-F1603-E1603-D1603,IF(J1603=3,VLOOKUP(K1603,RPM!$K$2:$N$62,3,FALSE)-F1603-E1603-D1603)))</f>
        <v>856.81090772462676</v>
      </c>
      <c r="H1603" s="2">
        <f>IF(J1603=1,Specification!$I$14,IF(J1603=2,Specification!$I$15,IF(J1603=3,Specification!$I$16)))</f>
        <v>580.58318951778165</v>
      </c>
      <c r="I1603">
        <v>0</v>
      </c>
      <c r="J1603">
        <v>2</v>
      </c>
      <c r="K1603">
        <f>IF(J1603=1,VLOOKUP(B1603,RPM!$F$2:$H$62,3,TRUE),IF(J1603=2,VLOOKUP(B1603,RPM!$I$2:$K$62,3,TRUE),IF(J1603=3,VLOOKUP(B1603,RPM!$L$2:$N$62,3,TRUE))))</f>
        <v>3800</v>
      </c>
      <c r="L1603">
        <f t="shared" si="235"/>
        <v>152.98728358346244</v>
      </c>
      <c r="M1603">
        <f t="shared" si="236"/>
        <v>0</v>
      </c>
      <c r="N1603">
        <f>VLOOKUP(K1603,RPM!$A$2:$D$62,4,FALSE)</f>
        <v>18.942815789473684</v>
      </c>
      <c r="O1603">
        <f>VLOOKUP(K1603,RPM!$A$2:$D$62,3,FALSE)</f>
        <v>10.1</v>
      </c>
      <c r="P1603">
        <f t="shared" ref="P1603:P1666" si="238">N1603*0.7457</f>
        <v>14.125657734210527</v>
      </c>
      <c r="Q1603" cm="1">
        <f t="array" ref="Q1603">_xlfn.XLOOKUP(O1603,BSFC!$A$2:$A$24,_xlfn.XLOOKUP(K1603,BSFC!$B$2:$O$2,BSFC!$B$2:$O$24,,-1),,-1)</f>
        <v>360</v>
      </c>
      <c r="R1603">
        <f t="shared" ref="R1603:R1666" si="239">Q1603*P1603/3600</f>
        <v>1.4125657734210528</v>
      </c>
      <c r="S1603">
        <f t="shared" si="232"/>
        <v>4.5734763819307308E-4</v>
      </c>
      <c r="T1603">
        <f t="shared" si="233"/>
        <v>0.16464514974950631</v>
      </c>
      <c r="U1603">
        <f t="shared" si="234"/>
        <v>214.89759214791584</v>
      </c>
    </row>
    <row r="1604" spans="1:21">
      <c r="A1604">
        <f t="shared" ref="A1604:A1667" si="240">A1603+1</f>
        <v>1603</v>
      </c>
      <c r="B1604">
        <f t="shared" si="237"/>
        <v>8.5794557299141552</v>
      </c>
      <c r="C1604">
        <f>Specification!$G$32</f>
        <v>219.92450400000001</v>
      </c>
      <c r="D1604">
        <f>0.5*Specification!$K$4*Track!B1604^2*Specification!$K$3*Specification!$K$2</f>
        <v>38.125271305626015</v>
      </c>
      <c r="E1604">
        <v>0</v>
      </c>
      <c r="F1604">
        <f>Specification!$C$23*9.81*SIN((E1604*PI()/180))</f>
        <v>0</v>
      </c>
      <c r="G1604" s="2">
        <f>IF(J1604=1,VLOOKUP(K1604,RPM!$E$2:$H$62,3,FALSE)-F1604-E1604-D1604,IF(J1604=2,VLOOKUP(K1604,RPM!$H$2:$K$62,3,FALSE)-F1604-E1604-D1604,IF(J1604=3,VLOOKUP(K1604,RPM!$K$2:$N$62,3,FALSE)-F1604-E1604-D1604)))</f>
        <v>856.81090772462676</v>
      </c>
      <c r="H1604" s="2">
        <f>IF(J1604=1,Specification!$I$14,IF(J1604=2,Specification!$I$15,IF(J1604=3,Specification!$I$16)))</f>
        <v>580.58318951778165</v>
      </c>
      <c r="I1604">
        <v>0</v>
      </c>
      <c r="J1604">
        <v>2</v>
      </c>
      <c r="K1604">
        <f>IF(J1604=1,VLOOKUP(B1604,RPM!$F$2:$H$62,3,TRUE),IF(J1604=2,VLOOKUP(B1604,RPM!$I$2:$K$62,3,TRUE),IF(J1604=3,VLOOKUP(B1604,RPM!$L$2:$N$62,3,TRUE))))</f>
        <v>3800</v>
      </c>
      <c r="L1604">
        <f t="shared" si="235"/>
        <v>153.10384109380814</v>
      </c>
      <c r="M1604">
        <f t="shared" si="236"/>
        <v>0</v>
      </c>
      <c r="N1604">
        <f>VLOOKUP(K1604,RPM!$A$2:$D$62,4,FALSE)</f>
        <v>18.942815789473684</v>
      </c>
      <c r="O1604">
        <f>VLOOKUP(K1604,RPM!$A$2:$D$62,3,FALSE)</f>
        <v>10.1</v>
      </c>
      <c r="P1604">
        <f t="shared" si="238"/>
        <v>14.125657734210527</v>
      </c>
      <c r="Q1604" cm="1">
        <f t="array" ref="Q1604">_xlfn.XLOOKUP(O1604,BSFC!$A$2:$A$24,_xlfn.XLOOKUP(K1604,BSFC!$B$2:$O$2,BSFC!$B$2:$O$24,,-1),,-1)</f>
        <v>360</v>
      </c>
      <c r="R1604">
        <f t="shared" si="239"/>
        <v>1.4125657734210528</v>
      </c>
      <c r="S1604">
        <f t="shared" ref="S1604:S1667" si="241">(L1604-L1603)/3600*P1604</f>
        <v>4.5734763819307308E-4</v>
      </c>
      <c r="T1604">
        <f t="shared" ref="T1604:T1667" si="242">S1604*Q1604</f>
        <v>0.16464514974950631</v>
      </c>
      <c r="U1604">
        <f t="shared" ref="U1604:U1667" si="243">U1603+T1604</f>
        <v>215.06223729766535</v>
      </c>
    </row>
    <row r="1605" spans="1:21">
      <c r="A1605">
        <f t="shared" si="240"/>
        <v>1604</v>
      </c>
      <c r="B1605">
        <f t="shared" si="237"/>
        <v>8.5794557299141552</v>
      </c>
      <c r="C1605">
        <f>Specification!$G$32</f>
        <v>219.92450400000001</v>
      </c>
      <c r="D1605">
        <f>0.5*Specification!$K$4*Track!B1605^2*Specification!$K$3*Specification!$K$2</f>
        <v>38.125271305626015</v>
      </c>
      <c r="E1605">
        <v>0</v>
      </c>
      <c r="F1605">
        <f>Specification!$C$23*9.81*SIN((E1605*PI()/180))</f>
        <v>0</v>
      </c>
      <c r="G1605" s="2">
        <f>IF(J1605=1,VLOOKUP(K1605,RPM!$E$2:$H$62,3,FALSE)-F1605-E1605-D1605,IF(J1605=2,VLOOKUP(K1605,RPM!$H$2:$K$62,3,FALSE)-F1605-E1605-D1605,IF(J1605=3,VLOOKUP(K1605,RPM!$K$2:$N$62,3,FALSE)-F1605-E1605-D1605)))</f>
        <v>856.81090772462676</v>
      </c>
      <c r="H1605" s="2">
        <f>IF(J1605=1,Specification!$I$14,IF(J1605=2,Specification!$I$15,IF(J1605=3,Specification!$I$16)))</f>
        <v>580.58318951778165</v>
      </c>
      <c r="I1605">
        <v>0</v>
      </c>
      <c r="J1605">
        <v>2</v>
      </c>
      <c r="K1605">
        <f>IF(J1605=1,VLOOKUP(B1605,RPM!$F$2:$H$62,3,TRUE),IF(J1605=2,VLOOKUP(B1605,RPM!$I$2:$K$62,3,TRUE),IF(J1605=3,VLOOKUP(B1605,RPM!$L$2:$N$62,3,TRUE))))</f>
        <v>3800</v>
      </c>
      <c r="L1605">
        <f t="shared" si="235"/>
        <v>153.22039860415384</v>
      </c>
      <c r="M1605">
        <f t="shared" si="236"/>
        <v>0</v>
      </c>
      <c r="N1605">
        <f>VLOOKUP(K1605,RPM!$A$2:$D$62,4,FALSE)</f>
        <v>18.942815789473684</v>
      </c>
      <c r="O1605">
        <f>VLOOKUP(K1605,RPM!$A$2:$D$62,3,FALSE)</f>
        <v>10.1</v>
      </c>
      <c r="P1605">
        <f t="shared" si="238"/>
        <v>14.125657734210527</v>
      </c>
      <c r="Q1605" cm="1">
        <f t="array" ref="Q1605">_xlfn.XLOOKUP(O1605,BSFC!$A$2:$A$24,_xlfn.XLOOKUP(K1605,BSFC!$B$2:$O$2,BSFC!$B$2:$O$24,,-1),,-1)</f>
        <v>360</v>
      </c>
      <c r="R1605">
        <f t="shared" si="239"/>
        <v>1.4125657734210528</v>
      </c>
      <c r="S1605">
        <f t="shared" si="241"/>
        <v>4.5734763819307308E-4</v>
      </c>
      <c r="T1605">
        <f t="shared" si="242"/>
        <v>0.16464514974950631</v>
      </c>
      <c r="U1605">
        <f t="shared" si="243"/>
        <v>215.22688244741485</v>
      </c>
    </row>
    <row r="1606" spans="1:21">
      <c r="A1606">
        <f t="shared" si="240"/>
        <v>1605</v>
      </c>
      <c r="B1606">
        <f t="shared" si="237"/>
        <v>8.5794557299141552</v>
      </c>
      <c r="C1606">
        <f>Specification!$G$32</f>
        <v>219.92450400000001</v>
      </c>
      <c r="D1606">
        <f>0.5*Specification!$K$4*Track!B1606^2*Specification!$K$3*Specification!$K$2</f>
        <v>38.125271305626015</v>
      </c>
      <c r="E1606">
        <v>0</v>
      </c>
      <c r="F1606">
        <f>Specification!$C$23*9.81*SIN((E1606*PI()/180))</f>
        <v>0</v>
      </c>
      <c r="G1606" s="2">
        <f>IF(J1606=1,VLOOKUP(K1606,RPM!$E$2:$H$62,3,FALSE)-F1606-E1606-D1606,IF(J1606=2,VLOOKUP(K1606,RPM!$H$2:$K$62,3,FALSE)-F1606-E1606-D1606,IF(J1606=3,VLOOKUP(K1606,RPM!$K$2:$N$62,3,FALSE)-F1606-E1606-D1606)))</f>
        <v>856.81090772462676</v>
      </c>
      <c r="H1606" s="2">
        <f>IF(J1606=1,Specification!$I$14,IF(J1606=2,Specification!$I$15,IF(J1606=3,Specification!$I$16)))</f>
        <v>580.58318951778165</v>
      </c>
      <c r="I1606">
        <v>0</v>
      </c>
      <c r="J1606">
        <v>2</v>
      </c>
      <c r="K1606">
        <f>IF(J1606=1,VLOOKUP(B1606,RPM!$F$2:$H$62,3,TRUE),IF(J1606=2,VLOOKUP(B1606,RPM!$I$2:$K$62,3,TRUE),IF(J1606=3,VLOOKUP(B1606,RPM!$L$2:$N$62,3,TRUE))))</f>
        <v>3800</v>
      </c>
      <c r="L1606">
        <f t="shared" si="235"/>
        <v>153.33695611449954</v>
      </c>
      <c r="M1606">
        <f t="shared" si="236"/>
        <v>0</v>
      </c>
      <c r="N1606">
        <f>VLOOKUP(K1606,RPM!$A$2:$D$62,4,FALSE)</f>
        <v>18.942815789473684</v>
      </c>
      <c r="O1606">
        <f>VLOOKUP(K1606,RPM!$A$2:$D$62,3,FALSE)</f>
        <v>10.1</v>
      </c>
      <c r="P1606">
        <f t="shared" si="238"/>
        <v>14.125657734210527</v>
      </c>
      <c r="Q1606" cm="1">
        <f t="array" ref="Q1606">_xlfn.XLOOKUP(O1606,BSFC!$A$2:$A$24,_xlfn.XLOOKUP(K1606,BSFC!$B$2:$O$2,BSFC!$B$2:$O$24,,-1),,-1)</f>
        <v>360</v>
      </c>
      <c r="R1606">
        <f t="shared" si="239"/>
        <v>1.4125657734210528</v>
      </c>
      <c r="S1606">
        <f t="shared" si="241"/>
        <v>4.5734763819307308E-4</v>
      </c>
      <c r="T1606">
        <f t="shared" si="242"/>
        <v>0.16464514974950631</v>
      </c>
      <c r="U1606">
        <f t="shared" si="243"/>
        <v>215.39152759716436</v>
      </c>
    </row>
    <row r="1607" spans="1:21">
      <c r="A1607">
        <f t="shared" si="240"/>
        <v>1606</v>
      </c>
      <c r="B1607">
        <f t="shared" si="237"/>
        <v>8.5794557299141552</v>
      </c>
      <c r="C1607">
        <f>Specification!$G$32</f>
        <v>219.92450400000001</v>
      </c>
      <c r="D1607">
        <f>0.5*Specification!$K$4*Track!B1607^2*Specification!$K$3*Specification!$K$2</f>
        <v>38.125271305626015</v>
      </c>
      <c r="E1607">
        <v>0</v>
      </c>
      <c r="F1607">
        <f>Specification!$C$23*9.81*SIN((E1607*PI()/180))</f>
        <v>0</v>
      </c>
      <c r="G1607" s="2">
        <f>IF(J1607=1,VLOOKUP(K1607,RPM!$E$2:$H$62,3,FALSE)-F1607-E1607-D1607,IF(J1607=2,VLOOKUP(K1607,RPM!$H$2:$K$62,3,FALSE)-F1607-E1607-D1607,IF(J1607=3,VLOOKUP(K1607,RPM!$K$2:$N$62,3,FALSE)-F1607-E1607-D1607)))</f>
        <v>856.81090772462676</v>
      </c>
      <c r="H1607" s="2">
        <f>IF(J1607=1,Specification!$I$14,IF(J1607=2,Specification!$I$15,IF(J1607=3,Specification!$I$16)))</f>
        <v>580.58318951778165</v>
      </c>
      <c r="I1607">
        <v>0</v>
      </c>
      <c r="J1607">
        <v>2</v>
      </c>
      <c r="K1607">
        <f>IF(J1607=1,VLOOKUP(B1607,RPM!$F$2:$H$62,3,TRUE),IF(J1607=2,VLOOKUP(B1607,RPM!$I$2:$K$62,3,TRUE),IF(J1607=3,VLOOKUP(B1607,RPM!$L$2:$N$62,3,TRUE))))</f>
        <v>3800</v>
      </c>
      <c r="L1607">
        <f t="shared" si="235"/>
        <v>153.45351362484524</v>
      </c>
      <c r="M1607">
        <f t="shared" si="236"/>
        <v>0</v>
      </c>
      <c r="N1607">
        <f>VLOOKUP(K1607,RPM!$A$2:$D$62,4,FALSE)</f>
        <v>18.942815789473684</v>
      </c>
      <c r="O1607">
        <f>VLOOKUP(K1607,RPM!$A$2:$D$62,3,FALSE)</f>
        <v>10.1</v>
      </c>
      <c r="P1607">
        <f t="shared" si="238"/>
        <v>14.125657734210527</v>
      </c>
      <c r="Q1607" cm="1">
        <f t="array" ref="Q1607">_xlfn.XLOOKUP(O1607,BSFC!$A$2:$A$24,_xlfn.XLOOKUP(K1607,BSFC!$B$2:$O$2,BSFC!$B$2:$O$24,,-1),,-1)</f>
        <v>360</v>
      </c>
      <c r="R1607">
        <f t="shared" si="239"/>
        <v>1.4125657734210528</v>
      </c>
      <c r="S1607">
        <f t="shared" si="241"/>
        <v>4.5734763819307308E-4</v>
      </c>
      <c r="T1607">
        <f t="shared" si="242"/>
        <v>0.16464514974950631</v>
      </c>
      <c r="U1607">
        <f t="shared" si="243"/>
        <v>215.55617274691386</v>
      </c>
    </row>
    <row r="1608" spans="1:21">
      <c r="A1608">
        <f t="shared" si="240"/>
        <v>1607</v>
      </c>
      <c r="B1608">
        <f t="shared" si="237"/>
        <v>8.5794557299141552</v>
      </c>
      <c r="C1608">
        <f>Specification!$G$32</f>
        <v>219.92450400000001</v>
      </c>
      <c r="D1608">
        <f>0.5*Specification!$K$4*Track!B1608^2*Specification!$K$3*Specification!$K$2</f>
        <v>38.125271305626015</v>
      </c>
      <c r="E1608">
        <v>0</v>
      </c>
      <c r="F1608">
        <f>Specification!$C$23*9.81*SIN((E1608*PI()/180))</f>
        <v>0</v>
      </c>
      <c r="G1608" s="2">
        <f>IF(J1608=1,VLOOKUP(K1608,RPM!$E$2:$H$62,3,FALSE)-F1608-E1608-D1608,IF(J1608=2,VLOOKUP(K1608,RPM!$H$2:$K$62,3,FALSE)-F1608-E1608-D1608,IF(J1608=3,VLOOKUP(K1608,RPM!$K$2:$N$62,3,FALSE)-F1608-E1608-D1608)))</f>
        <v>856.81090772462676</v>
      </c>
      <c r="H1608" s="2">
        <f>IF(J1608=1,Specification!$I$14,IF(J1608=2,Specification!$I$15,IF(J1608=3,Specification!$I$16)))</f>
        <v>580.58318951778165</v>
      </c>
      <c r="I1608">
        <v>0</v>
      </c>
      <c r="J1608">
        <v>2</v>
      </c>
      <c r="K1608">
        <f>IF(J1608=1,VLOOKUP(B1608,RPM!$F$2:$H$62,3,TRUE),IF(J1608=2,VLOOKUP(B1608,RPM!$I$2:$K$62,3,TRUE),IF(J1608=3,VLOOKUP(B1608,RPM!$L$2:$N$62,3,TRUE))))</f>
        <v>3800</v>
      </c>
      <c r="L1608">
        <f t="shared" si="235"/>
        <v>153.57007113519094</v>
      </c>
      <c r="M1608">
        <f t="shared" si="236"/>
        <v>0</v>
      </c>
      <c r="N1608">
        <f>VLOOKUP(K1608,RPM!$A$2:$D$62,4,FALSE)</f>
        <v>18.942815789473684</v>
      </c>
      <c r="O1608">
        <f>VLOOKUP(K1608,RPM!$A$2:$D$62,3,FALSE)</f>
        <v>10.1</v>
      </c>
      <c r="P1608">
        <f t="shared" si="238"/>
        <v>14.125657734210527</v>
      </c>
      <c r="Q1608" cm="1">
        <f t="array" ref="Q1608">_xlfn.XLOOKUP(O1608,BSFC!$A$2:$A$24,_xlfn.XLOOKUP(K1608,BSFC!$B$2:$O$2,BSFC!$B$2:$O$24,,-1),,-1)</f>
        <v>360</v>
      </c>
      <c r="R1608">
        <f t="shared" si="239"/>
        <v>1.4125657734210528</v>
      </c>
      <c r="S1608">
        <f t="shared" si="241"/>
        <v>4.5734763819307308E-4</v>
      </c>
      <c r="T1608">
        <f t="shared" si="242"/>
        <v>0.16464514974950631</v>
      </c>
      <c r="U1608">
        <f t="shared" si="243"/>
        <v>215.72081789666336</v>
      </c>
    </row>
    <row r="1609" spans="1:21">
      <c r="A1609">
        <f t="shared" si="240"/>
        <v>1608</v>
      </c>
      <c r="B1609">
        <f t="shared" si="237"/>
        <v>8.5794557299141552</v>
      </c>
      <c r="C1609">
        <f>Specification!$G$32</f>
        <v>219.92450400000001</v>
      </c>
      <c r="D1609">
        <f>0.5*Specification!$K$4*Track!B1609^2*Specification!$K$3*Specification!$K$2</f>
        <v>38.125271305626015</v>
      </c>
      <c r="E1609">
        <v>0</v>
      </c>
      <c r="F1609">
        <f>Specification!$C$23*9.81*SIN((E1609*PI()/180))</f>
        <v>0</v>
      </c>
      <c r="G1609" s="2">
        <f>IF(J1609=1,VLOOKUP(K1609,RPM!$E$2:$H$62,3,FALSE)-F1609-E1609-D1609,IF(J1609=2,VLOOKUP(K1609,RPM!$H$2:$K$62,3,FALSE)-F1609-E1609-D1609,IF(J1609=3,VLOOKUP(K1609,RPM!$K$2:$N$62,3,FALSE)-F1609-E1609-D1609)))</f>
        <v>856.81090772462676</v>
      </c>
      <c r="H1609" s="2">
        <f>IF(J1609=1,Specification!$I$14,IF(J1609=2,Specification!$I$15,IF(J1609=3,Specification!$I$16)))</f>
        <v>580.58318951778165</v>
      </c>
      <c r="I1609">
        <v>0</v>
      </c>
      <c r="J1609">
        <v>2</v>
      </c>
      <c r="K1609">
        <f>IF(J1609=1,VLOOKUP(B1609,RPM!$F$2:$H$62,3,TRUE),IF(J1609=2,VLOOKUP(B1609,RPM!$I$2:$K$62,3,TRUE),IF(J1609=3,VLOOKUP(B1609,RPM!$L$2:$N$62,3,TRUE))))</f>
        <v>3800</v>
      </c>
      <c r="L1609">
        <f t="shared" si="235"/>
        <v>153.68662864553664</v>
      </c>
      <c r="M1609">
        <f t="shared" si="236"/>
        <v>0</v>
      </c>
      <c r="N1609">
        <f>VLOOKUP(K1609,RPM!$A$2:$D$62,4,FALSE)</f>
        <v>18.942815789473684</v>
      </c>
      <c r="O1609">
        <f>VLOOKUP(K1609,RPM!$A$2:$D$62,3,FALSE)</f>
        <v>10.1</v>
      </c>
      <c r="P1609">
        <f t="shared" si="238"/>
        <v>14.125657734210527</v>
      </c>
      <c r="Q1609" cm="1">
        <f t="array" ref="Q1609">_xlfn.XLOOKUP(O1609,BSFC!$A$2:$A$24,_xlfn.XLOOKUP(K1609,BSFC!$B$2:$O$2,BSFC!$B$2:$O$24,,-1),,-1)</f>
        <v>360</v>
      </c>
      <c r="R1609">
        <f t="shared" si="239"/>
        <v>1.4125657734210528</v>
      </c>
      <c r="S1609">
        <f t="shared" si="241"/>
        <v>4.5734763819307308E-4</v>
      </c>
      <c r="T1609">
        <f t="shared" si="242"/>
        <v>0.16464514974950631</v>
      </c>
      <c r="U1609">
        <f t="shared" si="243"/>
        <v>215.88546304641287</v>
      </c>
    </row>
    <row r="1610" spans="1:21">
      <c r="A1610">
        <f t="shared" si="240"/>
        <v>1609</v>
      </c>
      <c r="B1610">
        <f t="shared" si="237"/>
        <v>8.5794557299141552</v>
      </c>
      <c r="C1610">
        <f>Specification!$G$30</f>
        <v>109.96225200000001</v>
      </c>
      <c r="D1610">
        <f>0.5*Specification!$K$4*Track!B1610^2*Specification!$K$3*Specification!$K$2</f>
        <v>38.125271305626015</v>
      </c>
      <c r="E1610">
        <v>0</v>
      </c>
      <c r="F1610">
        <f>Specification!$C$23*9.81*SIN((E1610*PI()/180))</f>
        <v>0</v>
      </c>
      <c r="G1610" s="2">
        <f>IF(J1610=1,VLOOKUP(K1610,RPM!$E$2:$H$62,3,FALSE)-F1610-E1610-D1610,IF(J1610=2,VLOOKUP(K1610,RPM!$H$2:$K$62,3,FALSE)-F1610-E1610-D1610,IF(J1610=3,VLOOKUP(K1610,RPM!$K$2:$N$62,3,FALSE)-F1610-E1610-D1610)))</f>
        <v>856.81090772462676</v>
      </c>
      <c r="H1610" s="2">
        <f>IF(J1610=1,Specification!$I$14,IF(J1610=2,Specification!$I$15,IF(J1610=3,Specification!$I$16)))</f>
        <v>580.58318951778165</v>
      </c>
      <c r="I1610">
        <f>G1610/H1610</f>
        <v>1.4757762938955796</v>
      </c>
      <c r="J1610">
        <v>2</v>
      </c>
      <c r="K1610">
        <f>IF(J1610=1,VLOOKUP(B1610,RPM!$F$2:$H$62,3,TRUE),IF(J1610=2,VLOOKUP(B1610,RPM!$I$2:$K$62,3,TRUE),IF(J1610=3,VLOOKUP(B1610,RPM!$L$2:$N$62,3,TRUE))))</f>
        <v>3800</v>
      </c>
      <c r="L1610">
        <f t="shared" si="235"/>
        <v>153.80204055833704</v>
      </c>
      <c r="M1610">
        <f t="shared" si="236"/>
        <v>0</v>
      </c>
      <c r="N1610">
        <f>VLOOKUP(K1610,RPM!$A$2:$D$62,4,FALSE)</f>
        <v>18.942815789473684</v>
      </c>
      <c r="O1610">
        <f>VLOOKUP(K1610,RPM!$A$2:$D$62,3,FALSE)</f>
        <v>10.1</v>
      </c>
      <c r="P1610">
        <f t="shared" si="238"/>
        <v>14.125657734210527</v>
      </c>
      <c r="Q1610" cm="1">
        <f t="array" ref="Q1610">_xlfn.XLOOKUP(O1610,BSFC!$A$2:$A$24,_xlfn.XLOOKUP(K1610,BSFC!$B$2:$O$2,BSFC!$B$2:$O$24,,-1),,-1)</f>
        <v>360</v>
      </c>
      <c r="R1610">
        <f t="shared" si="239"/>
        <v>1.4125657734210528</v>
      </c>
      <c r="S1610">
        <f t="shared" si="241"/>
        <v>4.5285254963026622E-4</v>
      </c>
      <c r="T1610">
        <f t="shared" si="242"/>
        <v>0.16302691786689583</v>
      </c>
      <c r="U1610">
        <f t="shared" si="243"/>
        <v>216.04848996427975</v>
      </c>
    </row>
    <row r="1611" spans="1:21">
      <c r="A1611">
        <f t="shared" si="240"/>
        <v>1610</v>
      </c>
      <c r="B1611">
        <f t="shared" si="237"/>
        <v>8.7497778948581306</v>
      </c>
      <c r="C1611">
        <f>Specification!$G$30</f>
        <v>109.96225200000001</v>
      </c>
      <c r="D1611">
        <f>0.5*Specification!$K$4*Track!B1611^2*Specification!$K$3*Specification!$K$2</f>
        <v>39.654047787557758</v>
      </c>
      <c r="E1611">
        <v>0</v>
      </c>
      <c r="F1611">
        <f>Specification!$C$23*9.81*SIN((E1611*PI()/180))</f>
        <v>0</v>
      </c>
      <c r="G1611" s="2">
        <f>IF(J1611=1,VLOOKUP(K1611,RPM!$E$2:$H$62,3,FALSE)-F1611-E1611-D1611,IF(J1611=2,VLOOKUP(K1611,RPM!$H$2:$K$62,3,FALSE)-F1611-E1611-D1611,IF(J1611=3,VLOOKUP(K1611,RPM!$K$2:$N$62,3,FALSE)-F1611-E1611-D1611)))</f>
        <v>849.60216057101297</v>
      </c>
      <c r="H1611" s="2">
        <f>IF(J1611=1,Specification!$I$14,IF(J1611=2,Specification!$I$15,IF(J1611=3,Specification!$I$16)))</f>
        <v>580.58318951778165</v>
      </c>
      <c r="I1611">
        <f t="shared" ref="I1611:I1644" si="244">G1611/H1611</f>
        <v>1.4633599041623508</v>
      </c>
      <c r="J1611">
        <v>2</v>
      </c>
      <c r="K1611">
        <f>IF(J1611=1,VLOOKUP(B1611,RPM!$F$2:$H$62,3,TRUE),IF(J1611=2,VLOOKUP(B1611,RPM!$I$2:$K$62,3,TRUE),IF(J1611=3,VLOOKUP(B1611,RPM!$L$2:$N$62,3,TRUE))))</f>
        <v>3900</v>
      </c>
      <c r="L1611">
        <f t="shared" si="235"/>
        <v>153.91525729556497</v>
      </c>
      <c r="M1611">
        <f t="shared" si="236"/>
        <v>0</v>
      </c>
      <c r="N1611">
        <f>VLOOKUP(K1611,RPM!$A$2:$D$62,4,FALSE)</f>
        <v>18.822589743589745</v>
      </c>
      <c r="O1611">
        <f>VLOOKUP(K1611,RPM!$A$2:$D$62,3,FALSE)</f>
        <v>10.3</v>
      </c>
      <c r="P1611">
        <f t="shared" si="238"/>
        <v>14.036005171794873</v>
      </c>
      <c r="Q1611" cm="1">
        <f t="array" ref="Q1611">_xlfn.XLOOKUP(O1611,BSFC!$A$2:$A$24,_xlfn.XLOOKUP(K1611,BSFC!$B$2:$O$2,BSFC!$B$2:$O$24,,-1),,-1)</f>
        <v>360</v>
      </c>
      <c r="R1611">
        <f t="shared" si="239"/>
        <v>1.4036005171794874</v>
      </c>
      <c r="S1611">
        <f t="shared" si="241"/>
        <v>4.4141964146248992E-4</v>
      </c>
      <c r="T1611">
        <f t="shared" si="242"/>
        <v>0.15891107092649637</v>
      </c>
      <c r="U1611">
        <f t="shared" si="243"/>
        <v>216.20740103520626</v>
      </c>
    </row>
    <row r="1612" spans="1:21">
      <c r="A1612">
        <f t="shared" si="240"/>
        <v>1611</v>
      </c>
      <c r="B1612">
        <f t="shared" si="237"/>
        <v>8.9154547285975649</v>
      </c>
      <c r="C1612">
        <f>Specification!$G$30</f>
        <v>109.96225200000001</v>
      </c>
      <c r="D1612">
        <f>0.5*Specification!$K$4*Track!B1612^2*Specification!$K$3*Specification!$K$2</f>
        <v>41.169961964617706</v>
      </c>
      <c r="E1612">
        <v>0</v>
      </c>
      <c r="F1612">
        <f>Specification!$C$23*9.81*SIN((E1612*PI()/180))</f>
        <v>0</v>
      </c>
      <c r="G1612" s="2">
        <f>IF(J1612=1,VLOOKUP(K1612,RPM!$E$2:$H$62,3,FALSE)-F1612-E1612-D1612,IF(J1612=2,VLOOKUP(K1612,RPM!$H$2:$K$62,3,FALSE)-F1612-E1612-D1612,IF(J1612=3,VLOOKUP(K1612,RPM!$K$2:$N$62,3,FALSE)-F1612-E1612-D1612)))</f>
        <v>842.69027425585466</v>
      </c>
      <c r="H1612" s="2">
        <f>IF(J1612=1,Specification!$I$14,IF(J1612=2,Specification!$I$15,IF(J1612=3,Specification!$I$16)))</f>
        <v>580.58318951778165</v>
      </c>
      <c r="I1612">
        <f t="shared" si="244"/>
        <v>1.45145482933423</v>
      </c>
      <c r="J1612">
        <v>2</v>
      </c>
      <c r="K1612">
        <f>IF(J1612=1,VLOOKUP(B1612,RPM!$F$2:$H$62,3,TRUE),IF(J1612=2,VLOOKUP(B1612,RPM!$I$2:$K$62,3,TRUE),IF(J1612=3,VLOOKUP(B1612,RPM!$L$2:$N$62,3,TRUE))))</f>
        <v>4000</v>
      </c>
      <c r="L1612">
        <f t="shared" si="235"/>
        <v>154.02641625648448</v>
      </c>
      <c r="M1612">
        <f t="shared" si="236"/>
        <v>0</v>
      </c>
      <c r="N1612">
        <f>VLOOKUP(K1612,RPM!$A$2:$D$62,4,FALSE)</f>
        <v>18.708375</v>
      </c>
      <c r="O1612">
        <f>VLOOKUP(K1612,RPM!$A$2:$D$62,3,FALSE)</f>
        <v>10.5</v>
      </c>
      <c r="P1612">
        <f t="shared" si="238"/>
        <v>13.950835237500002</v>
      </c>
      <c r="Q1612" cm="1">
        <f t="array" ref="Q1612">_xlfn.XLOOKUP(O1612,BSFC!$A$2:$A$24,_xlfn.XLOOKUP(K1612,BSFC!$B$2:$O$2,BSFC!$B$2:$O$24,,-1),,-1)</f>
        <v>360</v>
      </c>
      <c r="R1612">
        <f t="shared" si="239"/>
        <v>1.3950835237500001</v>
      </c>
      <c r="S1612">
        <f t="shared" si="241"/>
        <v>4.3076676359994327E-4</v>
      </c>
      <c r="T1612">
        <f t="shared" si="242"/>
        <v>0.15507603489597957</v>
      </c>
      <c r="U1612">
        <f t="shared" si="243"/>
        <v>216.36247707010224</v>
      </c>
    </row>
    <row r="1613" spans="1:21">
      <c r="A1613">
        <f t="shared" si="240"/>
        <v>1612</v>
      </c>
      <c r="B1613">
        <f t="shared" si="237"/>
        <v>9.076796939247961</v>
      </c>
      <c r="C1613">
        <f>Specification!$G$30</f>
        <v>109.96225200000001</v>
      </c>
      <c r="D1613">
        <f>0.5*Specification!$K$4*Track!B1613^2*Specification!$K$3*Specification!$K$2</f>
        <v>42.673543514782814</v>
      </c>
      <c r="E1613">
        <v>0</v>
      </c>
      <c r="F1613">
        <f>Specification!$C$23*9.81*SIN((E1613*PI()/180))</f>
        <v>0</v>
      </c>
      <c r="G1613" s="2">
        <f>IF(J1613=1,VLOOKUP(K1613,RPM!$E$2:$H$62,3,FALSE)-F1613-E1613-D1613,IF(J1613=2,VLOOKUP(K1613,RPM!$H$2:$K$62,3,FALSE)-F1613-E1613-D1613,IF(J1613=3,VLOOKUP(K1613,RPM!$K$2:$N$62,3,FALSE)-F1613-E1613-D1613)))</f>
        <v>841.18669270568955</v>
      </c>
      <c r="H1613" s="2">
        <f>IF(J1613=1,Specification!$I$14,IF(J1613=2,Specification!$I$15,IF(J1613=3,Specification!$I$16)))</f>
        <v>580.58318951778165</v>
      </c>
      <c r="I1613">
        <f t="shared" si="244"/>
        <v>1.4488650513707757</v>
      </c>
      <c r="J1613">
        <v>2</v>
      </c>
      <c r="K1613">
        <f>IF(J1613=1,VLOOKUP(B1613,RPM!$F$2:$H$62,3,TRUE),IF(J1613=2,VLOOKUP(B1613,RPM!$I$2:$K$62,3,TRUE),IF(J1613=3,VLOOKUP(B1613,RPM!$L$2:$N$62,3,TRUE))))</f>
        <v>4000</v>
      </c>
      <c r="L1613">
        <f t="shared" si="235"/>
        <v>154.13563522526127</v>
      </c>
      <c r="M1613">
        <f t="shared" si="236"/>
        <v>0</v>
      </c>
      <c r="N1613">
        <f>VLOOKUP(K1613,RPM!$A$2:$D$62,4,FALSE)</f>
        <v>18.708375</v>
      </c>
      <c r="O1613">
        <f>VLOOKUP(K1613,RPM!$A$2:$D$62,3,FALSE)</f>
        <v>10.5</v>
      </c>
      <c r="P1613">
        <f t="shared" si="238"/>
        <v>13.950835237500002</v>
      </c>
      <c r="Q1613" cm="1">
        <f t="array" ref="Q1613">_xlfn.XLOOKUP(O1613,BSFC!$A$2:$A$24,_xlfn.XLOOKUP(K1613,BSFC!$B$2:$O$2,BSFC!$B$2:$O$24,,-1),,-1)</f>
        <v>360</v>
      </c>
      <c r="R1613">
        <f t="shared" si="239"/>
        <v>1.3950835237500001</v>
      </c>
      <c r="S1613">
        <f t="shared" si="241"/>
        <v>4.2324884394850368E-4</v>
      </c>
      <c r="T1613">
        <f t="shared" si="242"/>
        <v>0.15236958382146132</v>
      </c>
      <c r="U1613">
        <f t="shared" si="243"/>
        <v>216.51484665392371</v>
      </c>
    </row>
    <row r="1614" spans="1:21">
      <c r="A1614">
        <f t="shared" si="240"/>
        <v>1613</v>
      </c>
      <c r="B1614">
        <f t="shared" si="237"/>
        <v>9.2350404860554178</v>
      </c>
      <c r="C1614">
        <f>Specification!$G$30</f>
        <v>109.96225200000001</v>
      </c>
      <c r="D1614">
        <f>0.5*Specification!$K$4*Track!B1614^2*Specification!$K$3*Specification!$K$2</f>
        <v>44.174442279175892</v>
      </c>
      <c r="E1614">
        <v>0</v>
      </c>
      <c r="F1614">
        <f>Specification!$C$23*9.81*SIN((E1614*PI()/180))</f>
        <v>0</v>
      </c>
      <c r="G1614" s="2">
        <f>IF(J1614=1,VLOOKUP(K1614,RPM!$E$2:$H$62,3,FALSE)-F1614-E1614-D1614,IF(J1614=2,VLOOKUP(K1614,RPM!$H$2:$K$62,3,FALSE)-F1614-E1614-D1614,IF(J1614=3,VLOOKUP(K1614,RPM!$K$2:$N$62,3,FALSE)-F1614-E1614-D1614)))</f>
        <v>842.76544633230867</v>
      </c>
      <c r="H1614" s="2">
        <f>IF(J1614=1,Specification!$I$14,IF(J1614=2,Specification!$I$15,IF(J1614=3,Specification!$I$16)))</f>
        <v>580.58318951778165</v>
      </c>
      <c r="I1614">
        <f t="shared" si="244"/>
        <v>1.4515843061737446</v>
      </c>
      <c r="J1614">
        <v>2</v>
      </c>
      <c r="K1614">
        <f>IF(J1614=1,VLOOKUP(B1614,RPM!$F$2:$H$62,3,TRUE),IF(J1614=2,VLOOKUP(B1614,RPM!$I$2:$K$62,3,TRUE),IF(J1614=3,VLOOKUP(B1614,RPM!$L$2:$N$62,3,TRUE))))</f>
        <v>4100</v>
      </c>
      <c r="L1614">
        <f t="shared" si="235"/>
        <v>154.24301231095615</v>
      </c>
      <c r="M1614">
        <f t="shared" si="236"/>
        <v>0</v>
      </c>
      <c r="N1614">
        <f>VLOOKUP(K1614,RPM!$A$2:$D$62,4,FALSE)</f>
        <v>18.773560975609758</v>
      </c>
      <c r="O1614">
        <f>VLOOKUP(K1614,RPM!$A$2:$D$62,3,FALSE)</f>
        <v>10.8</v>
      </c>
      <c r="P1614">
        <f t="shared" si="238"/>
        <v>13.999444419512198</v>
      </c>
      <c r="Q1614" cm="1">
        <f t="array" ref="Q1614">_xlfn.XLOOKUP(O1614,BSFC!$A$2:$A$24,_xlfn.XLOOKUP(K1614,BSFC!$B$2:$O$2,BSFC!$B$2:$O$24,,-1),,-1)</f>
        <v>360</v>
      </c>
      <c r="R1614">
        <f t="shared" si="239"/>
        <v>1.3999444419512199</v>
      </c>
      <c r="S1614">
        <f t="shared" si="241"/>
        <v>4.175609841985133E-4</v>
      </c>
      <c r="T1614">
        <f t="shared" si="242"/>
        <v>0.15032195431146478</v>
      </c>
      <c r="U1614">
        <f t="shared" si="243"/>
        <v>216.66516860823518</v>
      </c>
    </row>
    <row r="1615" spans="1:21">
      <c r="A1615">
        <f t="shared" si="240"/>
        <v>1614</v>
      </c>
      <c r="B1615">
        <f t="shared" si="237"/>
        <v>9.3909073784927823</v>
      </c>
      <c r="C1615">
        <f>Specification!$G$30</f>
        <v>109.96225200000001</v>
      </c>
      <c r="D1615">
        <f>0.5*Specification!$K$4*Track!B1615^2*Specification!$K$3*Specification!$K$2</f>
        <v>45.678157956137873</v>
      </c>
      <c r="E1615">
        <v>0</v>
      </c>
      <c r="F1615">
        <f>Specification!$C$23*9.81*SIN((E1615*PI()/180))</f>
        <v>0</v>
      </c>
      <c r="G1615" s="2">
        <f>IF(J1615=1,VLOOKUP(K1615,RPM!$E$2:$H$62,3,FALSE)-F1615-E1615-D1615,IF(J1615=2,VLOOKUP(K1615,RPM!$H$2:$K$62,3,FALSE)-F1615-E1615-D1615,IF(J1615=3,VLOOKUP(K1615,RPM!$K$2:$N$62,3,FALSE)-F1615-E1615-D1615)))</f>
        <v>844.19473293250121</v>
      </c>
      <c r="H1615" s="2">
        <f>IF(J1615=1,Specification!$I$14,IF(J1615=2,Specification!$I$15,IF(J1615=3,Specification!$I$16)))</f>
        <v>580.58318951778165</v>
      </c>
      <c r="I1615">
        <f t="shared" si="244"/>
        <v>1.4540461180656452</v>
      </c>
      <c r="J1615">
        <v>2</v>
      </c>
      <c r="K1615">
        <f>IF(J1615=1,VLOOKUP(B1615,RPM!$F$2:$H$62,3,TRUE),IF(J1615=2,VLOOKUP(B1615,RPM!$I$2:$K$62,3,TRUE),IF(J1615=3,VLOOKUP(B1615,RPM!$L$2:$N$62,3,TRUE))))</f>
        <v>4200</v>
      </c>
      <c r="L1615">
        <f t="shared" si="235"/>
        <v>154.3486346154898</v>
      </c>
      <c r="M1615">
        <f t="shared" si="236"/>
        <v>0</v>
      </c>
      <c r="N1615">
        <f>VLOOKUP(K1615,RPM!$A$2:$D$62,4,FALSE)</f>
        <v>18.835642857142858</v>
      </c>
      <c r="O1615">
        <f>VLOOKUP(K1615,RPM!$A$2:$D$62,3,FALSE)</f>
        <v>11.1</v>
      </c>
      <c r="P1615">
        <f t="shared" si="238"/>
        <v>14.045738878571429</v>
      </c>
      <c r="Q1615" cm="1">
        <f t="array" ref="Q1615">_xlfn.XLOOKUP(O1615,BSFC!$A$2:$A$24,_xlfn.XLOOKUP(K1615,BSFC!$B$2:$O$2,BSFC!$B$2:$O$24,,-1),,-1)</f>
        <v>340</v>
      </c>
      <c r="R1615">
        <f t="shared" si="239"/>
        <v>1.3265420051984127</v>
      </c>
      <c r="S1615">
        <f t="shared" si="241"/>
        <v>4.1209536367573652E-4</v>
      </c>
      <c r="T1615">
        <f t="shared" si="242"/>
        <v>0.14011242364975041</v>
      </c>
      <c r="U1615">
        <f t="shared" si="243"/>
        <v>216.80528103188493</v>
      </c>
    </row>
    <row r="1616" spans="1:21">
      <c r="A1616">
        <f t="shared" si="240"/>
        <v>1615</v>
      </c>
      <c r="B1616">
        <f t="shared" si="237"/>
        <v>9.5444870803810868</v>
      </c>
      <c r="C1616">
        <f>Specification!$G$30</f>
        <v>109.96225200000001</v>
      </c>
      <c r="D1616">
        <f>0.5*Specification!$K$4*Track!B1616^2*Specification!$K$3*Specification!$K$2</f>
        <v>47.184423857099823</v>
      </c>
      <c r="E1616">
        <v>0</v>
      </c>
      <c r="F1616">
        <f>Specification!$C$23*9.81*SIN((E1616*PI()/180))</f>
        <v>0</v>
      </c>
      <c r="G1616" s="2">
        <f>IF(J1616=1,VLOOKUP(K1616,RPM!$E$2:$H$62,3,FALSE)-F1616-E1616-D1616,IF(J1616=2,VLOOKUP(K1616,RPM!$H$2:$K$62,3,FALSE)-F1616-E1616-D1616,IF(J1616=3,VLOOKUP(K1616,RPM!$K$2:$N$62,3,FALSE)-F1616-E1616-D1616)))</f>
        <v>845.48505059812817</v>
      </c>
      <c r="H1616" s="2">
        <f>IF(J1616=1,Specification!$I$14,IF(J1616=2,Specification!$I$15,IF(J1616=3,Specification!$I$16)))</f>
        <v>580.58318951778165</v>
      </c>
      <c r="I1616">
        <f t="shared" si="244"/>
        <v>1.4562685690234463</v>
      </c>
      <c r="J1616">
        <v>2</v>
      </c>
      <c r="K1616">
        <f>IF(J1616=1,VLOOKUP(B1616,RPM!$F$2:$H$62,3,TRUE),IF(J1616=2,VLOOKUP(B1616,RPM!$I$2:$K$62,3,TRUE),IF(J1616=3,VLOOKUP(B1616,RPM!$L$2:$N$62,3,TRUE))))</f>
        <v>4300</v>
      </c>
      <c r="L1616">
        <f t="shared" si="235"/>
        <v>154.45258282486557</v>
      </c>
      <c r="M1616">
        <f t="shared" si="236"/>
        <v>0</v>
      </c>
      <c r="N1616">
        <f>VLOOKUP(K1616,RPM!$A$2:$D$62,4,FALSE)</f>
        <v>18.894837209302327</v>
      </c>
      <c r="O1616">
        <f>VLOOKUP(K1616,RPM!$A$2:$D$62,3,FALSE)</f>
        <v>11.4</v>
      </c>
      <c r="P1616">
        <f t="shared" si="238"/>
        <v>14.089880106976747</v>
      </c>
      <c r="Q1616" cm="1">
        <f t="array" ref="Q1616">_xlfn.XLOOKUP(O1616,BSFC!$A$2:$A$24,_xlfn.XLOOKUP(K1616,BSFC!$B$2:$O$2,BSFC!$B$2:$O$24,,-1),,-1)</f>
        <v>340</v>
      </c>
      <c r="R1616">
        <f t="shared" si="239"/>
        <v>1.3307108989922483</v>
      </c>
      <c r="S1616">
        <f t="shared" si="241"/>
        <v>4.0683827984432021E-4</v>
      </c>
      <c r="T1616">
        <f t="shared" si="242"/>
        <v>0.13832501514706888</v>
      </c>
      <c r="U1616">
        <f t="shared" si="243"/>
        <v>216.94360604703201</v>
      </c>
    </row>
    <row r="1617" spans="1:21">
      <c r="A1617">
        <f t="shared" si="240"/>
        <v>1616</v>
      </c>
      <c r="B1617">
        <f t="shared" si="237"/>
        <v>9.6958635905012791</v>
      </c>
      <c r="C1617">
        <f>Specification!$G$30</f>
        <v>109.96225200000001</v>
      </c>
      <c r="D1617">
        <f>0.5*Specification!$K$4*Track!B1617^2*Specification!$K$3*Specification!$K$2</f>
        <v>48.692992024855577</v>
      </c>
      <c r="E1617">
        <v>0</v>
      </c>
      <c r="F1617">
        <f>Specification!$C$23*9.81*SIN((E1617*PI()/180))</f>
        <v>0</v>
      </c>
      <c r="G1617" s="2">
        <f>IF(J1617=1,VLOOKUP(K1617,RPM!$E$2:$H$62,3,FALSE)-F1617-E1617-D1617,IF(J1617=2,VLOOKUP(K1617,RPM!$H$2:$K$62,3,FALSE)-F1617-E1617-D1617,IF(J1617=3,VLOOKUP(K1617,RPM!$K$2:$N$62,3,FALSE)-F1617-E1617-D1617)))</f>
        <v>843.97648243037236</v>
      </c>
      <c r="H1617" s="2">
        <f>IF(J1617=1,Specification!$I$14,IF(J1617=2,Specification!$I$15,IF(J1617=3,Specification!$I$16)))</f>
        <v>580.58318951778165</v>
      </c>
      <c r="I1617">
        <f t="shared" si="244"/>
        <v>1.4536702020796688</v>
      </c>
      <c r="J1617">
        <v>2</v>
      </c>
      <c r="K1617">
        <f>IF(J1617=1,VLOOKUP(B1617,RPM!$F$2:$H$62,3,TRUE),IF(J1617=2,VLOOKUP(B1617,RPM!$I$2:$K$62,3,TRUE),IF(J1617=3,VLOOKUP(B1617,RPM!$L$2:$N$62,3,TRUE))))</f>
        <v>4300</v>
      </c>
      <c r="L1617">
        <f t="shared" si="235"/>
        <v>154.55493428596989</v>
      </c>
      <c r="M1617">
        <f t="shared" si="236"/>
        <v>0</v>
      </c>
      <c r="N1617">
        <f>VLOOKUP(K1617,RPM!$A$2:$D$62,4,FALSE)</f>
        <v>18.894837209302327</v>
      </c>
      <c r="O1617">
        <f>VLOOKUP(K1617,RPM!$A$2:$D$62,3,FALSE)</f>
        <v>11.4</v>
      </c>
      <c r="P1617">
        <f t="shared" si="238"/>
        <v>14.089880106976747</v>
      </c>
      <c r="Q1617" cm="1">
        <f t="array" ref="Q1617">_xlfn.XLOOKUP(O1617,BSFC!$A$2:$A$24,_xlfn.XLOOKUP(K1617,BSFC!$B$2:$O$2,BSFC!$B$2:$O$24,,-1),,-1)</f>
        <v>340</v>
      </c>
      <c r="R1617">
        <f t="shared" si="239"/>
        <v>1.3307108989922483</v>
      </c>
      <c r="S1617">
        <f t="shared" si="241"/>
        <v>4.0058883770382179E-4</v>
      </c>
      <c r="T1617">
        <f t="shared" si="242"/>
        <v>0.1362002048192994</v>
      </c>
      <c r="U1617">
        <f t="shared" si="243"/>
        <v>217.07980625185129</v>
      </c>
    </row>
    <row r="1618" spans="1:21">
      <c r="A1618">
        <f t="shared" si="240"/>
        <v>1617</v>
      </c>
      <c r="B1618">
        <f t="shared" si="237"/>
        <v>9.8446488596479504</v>
      </c>
      <c r="C1618">
        <f>Specification!$G$30</f>
        <v>109.96225200000001</v>
      </c>
      <c r="D1618">
        <f>0.5*Specification!$K$4*Track!B1618^2*Specification!$K$3*Specification!$K$2</f>
        <v>50.198868509399254</v>
      </c>
      <c r="E1618">
        <v>0</v>
      </c>
      <c r="F1618">
        <f>Specification!$C$23*9.81*SIN((E1618*PI()/180))</f>
        <v>0</v>
      </c>
      <c r="G1618" s="2">
        <f>IF(J1618=1,VLOOKUP(K1618,RPM!$E$2:$H$62,3,FALSE)-F1618-E1618-D1618,IF(J1618=2,VLOOKUP(K1618,RPM!$H$2:$K$62,3,FALSE)-F1618-E1618-D1618,IF(J1618=3,VLOOKUP(K1618,RPM!$K$2:$N$62,3,FALSE)-F1618-E1618-D1618)))</f>
        <v>845.14007207757265</v>
      </c>
      <c r="H1618" s="2">
        <f>IF(J1618=1,Specification!$I$14,IF(J1618=2,Specification!$I$15,IF(J1618=3,Specification!$I$16)))</f>
        <v>580.58318951778165</v>
      </c>
      <c r="I1618">
        <f t="shared" si="244"/>
        <v>1.4556743759314243</v>
      </c>
      <c r="J1618">
        <v>2</v>
      </c>
      <c r="K1618">
        <f>IF(J1618=1,VLOOKUP(B1618,RPM!$F$2:$H$62,3,TRUE),IF(J1618=2,VLOOKUP(B1618,RPM!$I$2:$K$62,3,TRUE),IF(J1618=3,VLOOKUP(B1618,RPM!$L$2:$N$62,3,TRUE))))</f>
        <v>4400</v>
      </c>
      <c r="L1618">
        <f t="shared" si="235"/>
        <v>154.65576071903232</v>
      </c>
      <c r="M1618">
        <f t="shared" si="236"/>
        <v>0</v>
      </c>
      <c r="N1618">
        <f>VLOOKUP(K1618,RPM!$A$2:$D$62,4,FALSE)</f>
        <v>18.951340909090909</v>
      </c>
      <c r="O1618">
        <f>VLOOKUP(K1618,RPM!$A$2:$D$62,3,FALSE)</f>
        <v>11.7</v>
      </c>
      <c r="P1618">
        <f t="shared" si="238"/>
        <v>14.132014915909092</v>
      </c>
      <c r="Q1618" cm="1">
        <f t="array" ref="Q1618">_xlfn.XLOOKUP(O1618,BSFC!$A$2:$A$24,_xlfn.XLOOKUP(K1618,BSFC!$B$2:$O$2,BSFC!$B$2:$O$24,,-1),,-1)</f>
        <v>340</v>
      </c>
      <c r="R1618">
        <f t="shared" si="239"/>
        <v>1.3346902976136366</v>
      </c>
      <c r="S1618">
        <f t="shared" si="241"/>
        <v>3.958001822100194E-4</v>
      </c>
      <c r="T1618">
        <f t="shared" si="242"/>
        <v>0.13457206195140659</v>
      </c>
      <c r="U1618">
        <f t="shared" si="243"/>
        <v>217.21437831380271</v>
      </c>
    </row>
    <row r="1619" spans="1:21">
      <c r="A1619">
        <f t="shared" si="240"/>
        <v>1618</v>
      </c>
      <c r="B1619">
        <f t="shared" si="237"/>
        <v>9.9914193146734931</v>
      </c>
      <c r="C1619">
        <f>Specification!$G$30</f>
        <v>109.96225200000001</v>
      </c>
      <c r="D1619">
        <f>0.5*Specification!$K$4*Track!B1619^2*Specification!$K$3*Specification!$K$2</f>
        <v>51.706821144551213</v>
      </c>
      <c r="E1619">
        <v>0</v>
      </c>
      <c r="F1619">
        <f>Specification!$C$23*9.81*SIN((E1619*PI()/180))</f>
        <v>0</v>
      </c>
      <c r="G1619" s="2">
        <f>IF(J1619=1,VLOOKUP(K1619,RPM!$E$2:$H$62,3,FALSE)-F1619-E1619-D1619,IF(J1619=2,VLOOKUP(K1619,RPM!$H$2:$K$62,3,FALSE)-F1619-E1619-D1619,IF(J1619=3,VLOOKUP(K1619,RPM!$K$2:$N$62,3,FALSE)-F1619-E1619-D1619)))</f>
        <v>846.18294263497648</v>
      </c>
      <c r="H1619" s="2">
        <f>IF(J1619=1,Specification!$I$14,IF(J1619=2,Specification!$I$15,IF(J1619=3,Specification!$I$16)))</f>
        <v>580.58318951778165</v>
      </c>
      <c r="I1619">
        <f t="shared" si="244"/>
        <v>1.4574706224921798</v>
      </c>
      <c r="J1619">
        <v>2</v>
      </c>
      <c r="K1619">
        <f>IF(J1619=1,VLOOKUP(B1619,RPM!$F$2:$H$62,3,TRUE),IF(J1619=2,VLOOKUP(B1619,RPM!$I$2:$K$62,3,TRUE),IF(J1619=3,VLOOKUP(B1619,RPM!$L$2:$N$62,3,TRUE))))</f>
        <v>4500</v>
      </c>
      <c r="L1619">
        <f t="shared" si="235"/>
        <v>154.75512646114421</v>
      </c>
      <c r="M1619">
        <f t="shared" si="236"/>
        <v>0</v>
      </c>
      <c r="N1619">
        <f>VLOOKUP(K1619,RPM!$A$2:$D$62,4,FALSE)</f>
        <v>19.005333333333333</v>
      </c>
      <c r="O1619">
        <f>VLOOKUP(K1619,RPM!$A$2:$D$62,3,FALSE)</f>
        <v>12</v>
      </c>
      <c r="P1619">
        <f t="shared" si="238"/>
        <v>14.172277066666666</v>
      </c>
      <c r="Q1619" cm="1">
        <f t="array" ref="Q1619">_xlfn.XLOOKUP(O1619,BSFC!$A$2:$A$24,_xlfn.XLOOKUP(K1619,BSFC!$B$2:$O$2,BSFC!$B$2:$O$24,,-1),,-1)</f>
        <v>305</v>
      </c>
      <c r="R1619">
        <f t="shared" si="239"/>
        <v>1.200706807037037</v>
      </c>
      <c r="S1619">
        <f t="shared" si="241"/>
        <v>3.9117745226244151E-4</v>
      </c>
      <c r="T1619">
        <f t="shared" si="242"/>
        <v>0.11930912294004466</v>
      </c>
      <c r="U1619">
        <f t="shared" si="243"/>
        <v>217.33368743674276</v>
      </c>
    </row>
    <row r="1620" spans="1:21">
      <c r="A1620">
        <f t="shared" si="240"/>
        <v>1619</v>
      </c>
      <c r="B1620">
        <f t="shared" si="237"/>
        <v>10.136241964683702</v>
      </c>
      <c r="C1620">
        <f>Specification!$G$30</f>
        <v>109.96225200000001</v>
      </c>
      <c r="D1620">
        <f>0.5*Specification!$K$4*Track!B1620^2*Specification!$K$3*Specification!$K$2</f>
        <v>53.216634535638342</v>
      </c>
      <c r="E1620">
        <v>0</v>
      </c>
      <c r="F1620">
        <f>Specification!$C$23*9.81*SIN((E1620*PI()/180))</f>
        <v>0</v>
      </c>
      <c r="G1620" s="2">
        <f>IF(J1620=1,VLOOKUP(K1620,RPM!$E$2:$H$62,3,FALSE)-F1620-E1620-D1620,IF(J1620=2,VLOOKUP(K1620,RPM!$H$2:$K$62,3,FALSE)-F1620-E1620-D1620,IF(J1620=3,VLOOKUP(K1620,RPM!$K$2:$N$62,3,FALSE)-F1620-E1620-D1620)))</f>
        <v>844.67312924388932</v>
      </c>
      <c r="H1620" s="2">
        <f>IF(J1620=1,Specification!$I$14,IF(J1620=2,Specification!$I$15,IF(J1620=3,Specification!$I$16)))</f>
        <v>580.58318951778165</v>
      </c>
      <c r="I1620">
        <f t="shared" si="244"/>
        <v>1.4548701107681992</v>
      </c>
      <c r="J1620">
        <v>2</v>
      </c>
      <c r="K1620">
        <f>IF(J1620=1,VLOOKUP(B1620,RPM!$F$2:$H$62,3,TRUE),IF(J1620=2,VLOOKUP(B1620,RPM!$I$2:$K$62,3,TRUE),IF(J1620=3,VLOOKUP(B1620,RPM!$L$2:$N$62,3,TRUE))))</f>
        <v>4500</v>
      </c>
      <c r="L1620">
        <f t="shared" si="235"/>
        <v>154.85309357802896</v>
      </c>
      <c r="M1620">
        <f t="shared" si="236"/>
        <v>0</v>
      </c>
      <c r="N1620">
        <f>VLOOKUP(K1620,RPM!$A$2:$D$62,4,FALSE)</f>
        <v>19.005333333333333</v>
      </c>
      <c r="O1620">
        <f>VLOOKUP(K1620,RPM!$A$2:$D$62,3,FALSE)</f>
        <v>12</v>
      </c>
      <c r="P1620">
        <f t="shared" si="238"/>
        <v>14.172277066666666</v>
      </c>
      <c r="Q1620" cm="1">
        <f t="array" ref="Q1620">_xlfn.XLOOKUP(O1620,BSFC!$A$2:$A$24,_xlfn.XLOOKUP(K1620,BSFC!$B$2:$O$2,BSFC!$B$2:$O$24,,-1),,-1)</f>
        <v>305</v>
      </c>
      <c r="R1620">
        <f t="shared" si="239"/>
        <v>1.200706807037037</v>
      </c>
      <c r="S1620">
        <f t="shared" si="241"/>
        <v>3.8567142330920521E-4</v>
      </c>
      <c r="T1620">
        <f t="shared" si="242"/>
        <v>0.11762978410930759</v>
      </c>
      <c r="U1620">
        <f t="shared" si="243"/>
        <v>217.45131722085208</v>
      </c>
    </row>
    <row r="1621" spans="1:21">
      <c r="A1621">
        <f t="shared" si="240"/>
        <v>1620</v>
      </c>
      <c r="B1621">
        <f t="shared" si="237"/>
        <v>10.278771394877468</v>
      </c>
      <c r="C1621">
        <f>Specification!$G$30</f>
        <v>109.96225200000001</v>
      </c>
      <c r="D1621">
        <f>0.5*Specification!$K$4*Track!B1621^2*Specification!$K$3*Specification!$K$2</f>
        <v>54.723754021706746</v>
      </c>
      <c r="E1621">
        <v>0</v>
      </c>
      <c r="F1621">
        <f>Specification!$C$23*9.81*SIN((E1621*PI()/180))</f>
        <v>0</v>
      </c>
      <c r="G1621" s="2">
        <f>IF(J1621=1,VLOOKUP(K1621,RPM!$E$2:$H$62,3,FALSE)-F1621-E1621-D1621,IF(J1621=2,VLOOKUP(K1621,RPM!$H$2:$K$62,3,FALSE)-F1621-E1621-D1621,IF(J1621=3,VLOOKUP(K1621,RPM!$K$2:$N$62,3,FALSE)-F1621-E1621-D1621)))</f>
        <v>852.92568110325044</v>
      </c>
      <c r="H1621" s="2">
        <f>IF(J1621=1,Specification!$I$14,IF(J1621=2,Specification!$I$15,IF(J1621=3,Specification!$I$16)))</f>
        <v>580.58318951778165</v>
      </c>
      <c r="I1621">
        <f t="shared" si="244"/>
        <v>1.4690843560449449</v>
      </c>
      <c r="J1621">
        <v>2</v>
      </c>
      <c r="K1621">
        <f>IF(J1621=1,VLOOKUP(B1621,RPM!$F$2:$H$62,3,TRUE),IF(J1621=2,VLOOKUP(B1621,RPM!$I$2:$K$62,3,TRUE),IF(J1621=3,VLOOKUP(B1621,RPM!$L$2:$N$62,3,TRUE))))</f>
        <v>4600</v>
      </c>
      <c r="L1621">
        <f t="shared" si="235"/>
        <v>154.94971433084251</v>
      </c>
      <c r="M1621">
        <f t="shared" si="236"/>
        <v>0</v>
      </c>
      <c r="N1621">
        <f>VLOOKUP(K1621,RPM!$A$2:$D$62,4,FALSE)</f>
        <v>19.211913043478262</v>
      </c>
      <c r="O1621">
        <f>VLOOKUP(K1621,RPM!$A$2:$D$62,3,FALSE)</f>
        <v>12.4</v>
      </c>
      <c r="P1621">
        <f t="shared" si="238"/>
        <v>14.326323556521741</v>
      </c>
      <c r="Q1621" cm="1">
        <f t="array" ref="Q1621">_xlfn.XLOOKUP(O1621,BSFC!$A$2:$A$24,_xlfn.XLOOKUP(K1621,BSFC!$B$2:$O$2,BSFC!$B$2:$O$24,,-1),,-1)</f>
        <v>305</v>
      </c>
      <c r="R1621">
        <f t="shared" si="239"/>
        <v>1.2137579679830919</v>
      </c>
      <c r="S1621">
        <f t="shared" si="241"/>
        <v>3.8450560196711769E-4</v>
      </c>
      <c r="T1621">
        <f t="shared" si="242"/>
        <v>0.1172742085999709</v>
      </c>
      <c r="U1621">
        <f t="shared" si="243"/>
        <v>217.56859142945206</v>
      </c>
    </row>
    <row r="1622" spans="1:21">
      <c r="A1622">
        <f t="shared" si="240"/>
        <v>1621</v>
      </c>
      <c r="B1622">
        <f t="shared" si="237"/>
        <v>10.420715431305146</v>
      </c>
      <c r="C1622">
        <f>Specification!$G$30</f>
        <v>109.96225200000001</v>
      </c>
      <c r="D1622">
        <f>0.5*Specification!$K$4*Track!B1622^2*Specification!$K$3*Specification!$K$2</f>
        <v>56.245598235348979</v>
      </c>
      <c r="E1622">
        <v>0</v>
      </c>
      <c r="F1622">
        <f>Specification!$C$23*9.81*SIN((E1622*PI()/180))</f>
        <v>0</v>
      </c>
      <c r="G1622" s="2">
        <f>IF(J1622=1,VLOOKUP(K1622,RPM!$E$2:$H$62,3,FALSE)-F1622-E1622-D1622,IF(J1622=2,VLOOKUP(K1622,RPM!$H$2:$K$62,3,FALSE)-F1622-E1622-D1622,IF(J1622=3,VLOOKUP(K1622,RPM!$K$2:$N$62,3,FALSE)-F1622-E1622-D1622)))</f>
        <v>860.74820307140237</v>
      </c>
      <c r="H1622" s="2">
        <f>IF(J1622=1,Specification!$I$14,IF(J1622=2,Specification!$I$15,IF(J1622=3,Specification!$I$16)))</f>
        <v>580.58318951778165</v>
      </c>
      <c r="I1622">
        <f t="shared" si="244"/>
        <v>1.4825579152340236</v>
      </c>
      <c r="J1622">
        <v>2</v>
      </c>
      <c r="K1622">
        <f>IF(J1622=1,VLOOKUP(B1622,RPM!$F$2:$H$62,3,TRUE),IF(J1622=2,VLOOKUP(B1622,RPM!$I$2:$K$62,3,TRUE),IF(J1622=3,VLOOKUP(B1622,RPM!$L$2:$N$62,3,TRUE))))</f>
        <v>4700</v>
      </c>
      <c r="L1622">
        <f t="shared" si="235"/>
        <v>155.04503075357835</v>
      </c>
      <c r="M1622">
        <f t="shared" si="236"/>
        <v>0</v>
      </c>
      <c r="N1622">
        <f>VLOOKUP(K1622,RPM!$A$2:$D$62,4,FALSE)</f>
        <v>19.409702127659575</v>
      </c>
      <c r="O1622">
        <f>VLOOKUP(K1622,RPM!$A$2:$D$62,3,FALSE)</f>
        <v>12.8</v>
      </c>
      <c r="P1622">
        <f t="shared" si="238"/>
        <v>14.473814876595746</v>
      </c>
      <c r="Q1622" cm="1">
        <f t="array" ref="Q1622">_xlfn.XLOOKUP(O1622,BSFC!$A$2:$A$24,_xlfn.XLOOKUP(K1622,BSFC!$B$2:$O$2,BSFC!$B$2:$O$24,,-1),,-1)</f>
        <v>305</v>
      </c>
      <c r="R1622">
        <f t="shared" si="239"/>
        <v>1.2262537603782506</v>
      </c>
      <c r="S1622">
        <f t="shared" si="241"/>
        <v>3.8322007149383535E-4</v>
      </c>
      <c r="T1622">
        <f t="shared" si="242"/>
        <v>0.11688212180561978</v>
      </c>
      <c r="U1622">
        <f t="shared" si="243"/>
        <v>217.68547355125767</v>
      </c>
    </row>
    <row r="1623" spans="1:21">
      <c r="A1623">
        <f t="shared" si="240"/>
        <v>1622</v>
      </c>
      <c r="B1623">
        <f t="shared" si="237"/>
        <v>10.562027548283957</v>
      </c>
      <c r="C1623">
        <f>Specification!$G$30</f>
        <v>109.96225200000001</v>
      </c>
      <c r="D1623">
        <f>0.5*Specification!$K$4*Track!B1623^2*Specification!$K$3*Specification!$K$2</f>
        <v>57.781399889899674</v>
      </c>
      <c r="E1623">
        <v>0</v>
      </c>
      <c r="F1623">
        <f>Specification!$C$23*9.81*SIN((E1623*PI()/180))</f>
        <v>0</v>
      </c>
      <c r="G1623" s="2">
        <f>IF(J1623=1,VLOOKUP(K1623,RPM!$E$2:$H$62,3,FALSE)-F1623-E1623-D1623,IF(J1623=2,VLOOKUP(K1623,RPM!$H$2:$K$62,3,FALSE)-F1623-E1623-D1623,IF(J1623=3,VLOOKUP(K1623,RPM!$K$2:$N$62,3,FALSE)-F1623-E1623-D1623)))</f>
        <v>859.21240141685166</v>
      </c>
      <c r="H1623" s="2">
        <f>IF(J1623=1,Specification!$I$14,IF(J1623=2,Specification!$I$15,IF(J1623=3,Specification!$I$16)))</f>
        <v>580.58318951778165</v>
      </c>
      <c r="I1623">
        <f t="shared" si="244"/>
        <v>1.4799126411677415</v>
      </c>
      <c r="J1623">
        <v>2</v>
      </c>
      <c r="K1623">
        <f>IF(J1623=1,VLOOKUP(B1623,RPM!$F$2:$H$62,3,TRUE),IF(J1623=2,VLOOKUP(B1623,RPM!$I$2:$K$62,3,TRUE),IF(J1623=3,VLOOKUP(B1623,RPM!$L$2:$N$62,3,TRUE))))</f>
        <v>4700</v>
      </c>
      <c r="L1623">
        <f t="shared" si="235"/>
        <v>155.1390897336382</v>
      </c>
      <c r="M1623">
        <f t="shared" si="236"/>
        <v>0</v>
      </c>
      <c r="N1623">
        <f>VLOOKUP(K1623,RPM!$A$2:$D$62,4,FALSE)</f>
        <v>19.409702127659575</v>
      </c>
      <c r="O1623">
        <f>VLOOKUP(K1623,RPM!$A$2:$D$62,3,FALSE)</f>
        <v>12.8</v>
      </c>
      <c r="P1623">
        <f t="shared" si="238"/>
        <v>14.473814876595746</v>
      </c>
      <c r="Q1623" cm="1">
        <f t="array" ref="Q1623">_xlfn.XLOOKUP(O1623,BSFC!$A$2:$A$24,_xlfn.XLOOKUP(K1623,BSFC!$B$2:$O$2,BSFC!$B$2:$O$24,,-1),,-1)</f>
        <v>305</v>
      </c>
      <c r="R1623">
        <f t="shared" si="239"/>
        <v>1.2262537603782506</v>
      </c>
      <c r="S1623">
        <f t="shared" si="241"/>
        <v>3.7816451801882364E-4</v>
      </c>
      <c r="T1623">
        <f t="shared" si="242"/>
        <v>0.11534017799574121</v>
      </c>
      <c r="U1623">
        <f t="shared" si="243"/>
        <v>217.80081372925341</v>
      </c>
    </row>
    <row r="1624" spans="1:21">
      <c r="A1624">
        <f t="shared" si="240"/>
        <v>1623</v>
      </c>
      <c r="B1624">
        <f t="shared" si="237"/>
        <v>10.70122662188988</v>
      </c>
      <c r="C1624">
        <f>Specification!$G$30</f>
        <v>109.96225200000001</v>
      </c>
      <c r="D1624">
        <f>0.5*Specification!$K$4*Track!B1624^2*Specification!$K$3*Specification!$K$2</f>
        <v>59.314461269520145</v>
      </c>
      <c r="E1624">
        <v>0</v>
      </c>
      <c r="F1624">
        <f>Specification!$C$23*9.81*SIN((E1624*PI()/180))</f>
        <v>0</v>
      </c>
      <c r="G1624" s="2">
        <f>IF(J1624=1,VLOOKUP(K1624,RPM!$E$2:$H$62,3,FALSE)-F1624-E1624-D1624,IF(J1624=2,VLOOKUP(K1624,RPM!$H$2:$K$62,3,FALSE)-F1624-E1624-D1624,IF(J1624=3,VLOOKUP(K1624,RPM!$K$2:$N$62,3,FALSE)-F1624-E1624-D1624)))</f>
        <v>866.63435762811753</v>
      </c>
      <c r="H1624" s="2">
        <f>IF(J1624=1,Specification!$I$14,IF(J1624=2,Specification!$I$15,IF(J1624=3,Specification!$I$16)))</f>
        <v>580.58318951778165</v>
      </c>
      <c r="I1624">
        <f t="shared" si="244"/>
        <v>1.492696263472463</v>
      </c>
      <c r="J1624">
        <v>2</v>
      </c>
      <c r="K1624">
        <f>IF(J1624=1,VLOOKUP(B1624,RPM!$F$2:$H$62,3,TRUE),IF(J1624=2,VLOOKUP(B1624,RPM!$I$2:$K$62,3,TRUE),IF(J1624=3,VLOOKUP(B1624,RPM!$L$2:$N$62,3,TRUE))))</f>
        <v>4800</v>
      </c>
      <c r="L1624">
        <f t="shared" si="235"/>
        <v>155.23193574367232</v>
      </c>
      <c r="M1624">
        <f t="shared" si="236"/>
        <v>0</v>
      </c>
      <c r="N1624">
        <f>VLOOKUP(K1624,RPM!$A$2:$D$62,4,FALSE)</f>
        <v>19.599249999999998</v>
      </c>
      <c r="O1624">
        <f>VLOOKUP(K1624,RPM!$A$2:$D$62,3,FALSE)</f>
        <v>13.2</v>
      </c>
      <c r="P1624">
        <f t="shared" si="238"/>
        <v>14.615160724999999</v>
      </c>
      <c r="Q1624" cm="1">
        <f t="array" ref="Q1624">_xlfn.XLOOKUP(O1624,BSFC!$A$2:$A$24,_xlfn.XLOOKUP(K1624,BSFC!$B$2:$O$2,BSFC!$B$2:$O$24,,-1),,-1)</f>
        <v>280</v>
      </c>
      <c r="R1624">
        <f t="shared" si="239"/>
        <v>1.1367347230555553</v>
      </c>
      <c r="S1624">
        <f t="shared" si="241"/>
        <v>3.7693315536768468E-4</v>
      </c>
      <c r="T1624">
        <f t="shared" si="242"/>
        <v>0.10554128350295171</v>
      </c>
      <c r="U1624">
        <f t="shared" si="243"/>
        <v>217.90635501275636</v>
      </c>
    </row>
    <row r="1625" spans="1:21">
      <c r="A1625">
        <f t="shared" si="240"/>
        <v>1624</v>
      </c>
      <c r="B1625">
        <f t="shared" si="237"/>
        <v>10.83981751414615</v>
      </c>
      <c r="C1625">
        <f>Specification!$G$30</f>
        <v>109.96225200000001</v>
      </c>
      <c r="D1625">
        <f>0.5*Specification!$K$4*Track!B1625^2*Specification!$K$3*Specification!$K$2</f>
        <v>60.860765375165002</v>
      </c>
      <c r="E1625">
        <v>0</v>
      </c>
      <c r="F1625">
        <f>Specification!$C$23*9.81*SIN((E1625*PI()/180))</f>
        <v>0</v>
      </c>
      <c r="G1625" s="2">
        <f>IF(J1625=1,VLOOKUP(K1625,RPM!$E$2:$H$62,3,FALSE)-F1625-E1625-D1625,IF(J1625=2,VLOOKUP(K1625,RPM!$H$2:$K$62,3,FALSE)-F1625-E1625-D1625,IF(J1625=3,VLOOKUP(K1625,RPM!$K$2:$N$62,3,FALSE)-F1625-E1625-D1625)))</f>
        <v>865.08805352247271</v>
      </c>
      <c r="H1625" s="2">
        <f>IF(J1625=1,Specification!$I$14,IF(J1625=2,Specification!$I$15,IF(J1625=3,Specification!$I$16)))</f>
        <v>580.58318951778165</v>
      </c>
      <c r="I1625">
        <f t="shared" si="244"/>
        <v>1.4900328999208432</v>
      </c>
      <c r="J1625">
        <v>2</v>
      </c>
      <c r="K1625">
        <f>IF(J1625=1,VLOOKUP(B1625,RPM!$F$2:$H$62,3,TRUE),IF(J1625=2,VLOOKUP(B1625,RPM!$I$2:$K$62,3,TRUE),IF(J1625=3,VLOOKUP(B1625,RPM!$L$2:$N$62,3,TRUE))))</f>
        <v>4800</v>
      </c>
      <c r="L1625">
        <f t="shared" si="235"/>
        <v>155.32361059639743</v>
      </c>
      <c r="M1625">
        <f t="shared" si="236"/>
        <v>0</v>
      </c>
      <c r="N1625">
        <f>VLOOKUP(K1625,RPM!$A$2:$D$62,4,FALSE)</f>
        <v>19.599249999999998</v>
      </c>
      <c r="O1625">
        <f>VLOOKUP(K1625,RPM!$A$2:$D$62,3,FALSE)</f>
        <v>13.2</v>
      </c>
      <c r="P1625">
        <f t="shared" si="238"/>
        <v>14.615160724999999</v>
      </c>
      <c r="Q1625" cm="1">
        <f t="array" ref="Q1625">_xlfn.XLOOKUP(O1625,BSFC!$A$2:$A$24,_xlfn.XLOOKUP(K1625,BSFC!$B$2:$O$2,BSFC!$B$2:$O$24,,-1),,-1)</f>
        <v>280</v>
      </c>
      <c r="R1625">
        <f t="shared" si="239"/>
        <v>1.1367347230555553</v>
      </c>
      <c r="S1625">
        <f t="shared" si="241"/>
        <v>3.7217852972725747E-4</v>
      </c>
      <c r="T1625">
        <f t="shared" si="242"/>
        <v>0.1042099883236321</v>
      </c>
      <c r="U1625">
        <f t="shared" si="243"/>
        <v>218.01056500108001</v>
      </c>
    </row>
    <row r="1626" spans="1:21">
      <c r="A1626">
        <f t="shared" si="240"/>
        <v>1625</v>
      </c>
      <c r="B1626">
        <f t="shared" si="237"/>
        <v>10.976416060801963</v>
      </c>
      <c r="C1626">
        <f>Specification!$G$30</f>
        <v>109.96225200000001</v>
      </c>
      <c r="D1626">
        <f>0.5*Specification!$K$4*Track!B1626^2*Specification!$K$3*Specification!$K$2</f>
        <v>62.404310466738821</v>
      </c>
      <c r="E1626">
        <v>0</v>
      </c>
      <c r="F1626">
        <f>Specification!$C$23*9.81*SIN((E1626*PI()/180))</f>
        <v>0</v>
      </c>
      <c r="G1626" s="2">
        <f>IF(J1626=1,VLOOKUP(K1626,RPM!$E$2:$H$62,3,FALSE)-F1626-E1626-D1626,IF(J1626=2,VLOOKUP(K1626,RPM!$H$2:$K$62,3,FALSE)-F1626-E1626-D1626,IF(J1626=3,VLOOKUP(K1626,RPM!$K$2:$N$62,3,FALSE)-F1626-E1626-D1626)))</f>
        <v>872.13401509970822</v>
      </c>
      <c r="H1626" s="2">
        <f>IF(J1626=1,Specification!$I$14,IF(J1626=2,Specification!$I$15,IF(J1626=3,Specification!$I$16)))</f>
        <v>580.58318951778165</v>
      </c>
      <c r="I1626">
        <f t="shared" si="244"/>
        <v>1.5021689067919477</v>
      </c>
      <c r="J1626">
        <v>2</v>
      </c>
      <c r="K1626">
        <f>IF(J1626=1,VLOOKUP(B1626,RPM!$F$2:$H$62,3,TRUE),IF(J1626=2,VLOOKUP(B1626,RPM!$I$2:$K$62,3,TRUE),IF(J1626=3,VLOOKUP(B1626,RPM!$L$2:$N$62,3,TRUE))))</f>
        <v>4900</v>
      </c>
      <c r="L1626">
        <f t="shared" si="235"/>
        <v>155.41415404131223</v>
      </c>
      <c r="M1626">
        <f t="shared" si="236"/>
        <v>0</v>
      </c>
      <c r="N1626">
        <f>VLOOKUP(K1626,RPM!$A$2:$D$62,4,FALSE)</f>
        <v>19.781061224489797</v>
      </c>
      <c r="O1626">
        <f>VLOOKUP(K1626,RPM!$A$2:$D$62,3,FALSE)</f>
        <v>13.6</v>
      </c>
      <c r="P1626">
        <f t="shared" si="238"/>
        <v>14.750737355102043</v>
      </c>
      <c r="Q1626" cm="1">
        <f t="array" ref="Q1626">_xlfn.XLOOKUP(O1626,BSFC!$A$2:$A$24,_xlfn.XLOOKUP(K1626,BSFC!$B$2:$O$2,BSFC!$B$2:$O$24,,-1),,-1)</f>
        <v>280</v>
      </c>
      <c r="R1626">
        <f t="shared" si="239"/>
        <v>1.1472795720634923</v>
      </c>
      <c r="S1626">
        <f t="shared" si="241"/>
        <v>3.7099515976788056E-4</v>
      </c>
      <c r="T1626">
        <f t="shared" si="242"/>
        <v>0.10387864473500656</v>
      </c>
      <c r="U1626">
        <f t="shared" si="243"/>
        <v>218.11444364581502</v>
      </c>
    </row>
    <row r="1627" spans="1:21">
      <c r="A1627">
        <f t="shared" si="240"/>
        <v>1626</v>
      </c>
      <c r="B1627">
        <f t="shared" si="237"/>
        <v>11.112427608466801</v>
      </c>
      <c r="C1627">
        <f>Specification!$G$30</f>
        <v>109.96225200000001</v>
      </c>
      <c r="D1627">
        <f>0.5*Specification!$K$4*Track!B1627^2*Specification!$K$3*Specification!$K$2</f>
        <v>63.960427410812152</v>
      </c>
      <c r="E1627">
        <v>0</v>
      </c>
      <c r="F1627">
        <f>Specification!$C$23*9.81*SIN((E1627*PI()/180))</f>
        <v>0</v>
      </c>
      <c r="G1627" s="2">
        <f>IF(J1627=1,VLOOKUP(K1627,RPM!$E$2:$H$62,3,FALSE)-F1627-E1627-D1627,IF(J1627=2,VLOOKUP(K1627,RPM!$H$2:$K$62,3,FALSE)-F1627-E1627-D1627,IF(J1627=3,VLOOKUP(K1627,RPM!$K$2:$N$62,3,FALSE)-F1627-E1627-D1627)))</f>
        <v>878.82382455769175</v>
      </c>
      <c r="H1627" s="2">
        <f>IF(J1627=1,Specification!$I$14,IF(J1627=2,Specification!$I$15,IF(J1627=3,Specification!$I$16)))</f>
        <v>580.58318951778165</v>
      </c>
      <c r="I1627">
        <f t="shared" si="244"/>
        <v>1.5136914750969996</v>
      </c>
      <c r="J1627">
        <v>2</v>
      </c>
      <c r="K1627">
        <f>IF(J1627=1,VLOOKUP(B1627,RPM!$F$2:$H$62,3,TRUE),IF(J1627=2,VLOOKUP(B1627,RPM!$I$2:$K$62,3,TRUE),IF(J1627=3,VLOOKUP(B1627,RPM!$L$2:$N$62,3,TRUE))))</f>
        <v>5000</v>
      </c>
      <c r="L1627">
        <f t="shared" si="235"/>
        <v>155.50359849345921</v>
      </c>
      <c r="M1627">
        <f t="shared" si="236"/>
        <v>0</v>
      </c>
      <c r="N1627">
        <f>VLOOKUP(K1627,RPM!$A$2:$D$62,4,FALSE)</f>
        <v>19.9556</v>
      </c>
      <c r="O1627">
        <f>VLOOKUP(K1627,RPM!$A$2:$D$62,3,FALSE)</f>
        <v>14</v>
      </c>
      <c r="P1627">
        <f t="shared" si="238"/>
        <v>14.880890920000001</v>
      </c>
      <c r="Q1627" cm="1">
        <f t="array" ref="Q1627">_xlfn.XLOOKUP(O1627,BSFC!$A$2:$A$24,_xlfn.XLOOKUP(K1627,BSFC!$B$2:$O$2,BSFC!$B$2:$O$24,,-1),,-1)</f>
        <v>305</v>
      </c>
      <c r="R1627">
        <f t="shared" si="239"/>
        <v>1.2607421473888889</v>
      </c>
      <c r="S1627">
        <f t="shared" si="241"/>
        <v>3.6972587105509405E-4</v>
      </c>
      <c r="T1627">
        <f t="shared" si="242"/>
        <v>0.11276639067180369</v>
      </c>
      <c r="U1627">
        <f t="shared" si="243"/>
        <v>218.22721003648681</v>
      </c>
    </row>
    <row r="1628" spans="1:21">
      <c r="A1628">
        <f t="shared" si="240"/>
        <v>1627</v>
      </c>
      <c r="B1628">
        <f t="shared" si="237"/>
        <v>11.24781891317642</v>
      </c>
      <c r="C1628">
        <f>Specification!$G$30</f>
        <v>109.96225200000001</v>
      </c>
      <c r="D1628">
        <f>0.5*Specification!$K$4*Track!B1628^2*Specification!$K$3*Specification!$K$2</f>
        <v>65.528480738136167</v>
      </c>
      <c r="E1628">
        <v>0</v>
      </c>
      <c r="F1628">
        <f>Specification!$C$23*9.81*SIN((E1628*PI()/180))</f>
        <v>0</v>
      </c>
      <c r="G1628" s="2">
        <f>IF(J1628=1,VLOOKUP(K1628,RPM!$E$2:$H$62,3,FALSE)-F1628-E1628-D1628,IF(J1628=2,VLOOKUP(K1628,RPM!$H$2:$K$62,3,FALSE)-F1628-E1628-D1628,IF(J1628=3,VLOOKUP(K1628,RPM!$K$2:$N$62,3,FALSE)-F1628-E1628-D1628)))</f>
        <v>877.25577123036771</v>
      </c>
      <c r="H1628" s="2">
        <f>IF(J1628=1,Specification!$I$14,IF(J1628=2,Specification!$I$15,IF(J1628=3,Specification!$I$16)))</f>
        <v>580.58318951778165</v>
      </c>
      <c r="I1628">
        <f t="shared" si="244"/>
        <v>1.5109906505543076</v>
      </c>
      <c r="J1628">
        <v>2</v>
      </c>
      <c r="K1628">
        <f>IF(J1628=1,VLOOKUP(B1628,RPM!$F$2:$H$62,3,TRUE),IF(J1628=2,VLOOKUP(B1628,RPM!$I$2:$K$62,3,TRUE),IF(J1628=3,VLOOKUP(B1628,RPM!$L$2:$N$62,3,TRUE))))</f>
        <v>5000</v>
      </c>
      <c r="L1628">
        <f t="shared" si="235"/>
        <v>155.591979949527</v>
      </c>
      <c r="M1628">
        <f t="shared" si="236"/>
        <v>0</v>
      </c>
      <c r="N1628">
        <f>VLOOKUP(K1628,RPM!$A$2:$D$62,4,FALSE)</f>
        <v>19.9556</v>
      </c>
      <c r="O1628">
        <f>VLOOKUP(K1628,RPM!$A$2:$D$62,3,FALSE)</f>
        <v>14</v>
      </c>
      <c r="P1628">
        <f t="shared" si="238"/>
        <v>14.880890920000001</v>
      </c>
      <c r="Q1628" cm="1">
        <f t="array" ref="Q1628">_xlfn.XLOOKUP(O1628,BSFC!$A$2:$A$24,_xlfn.XLOOKUP(K1628,BSFC!$B$2:$O$2,BSFC!$B$2:$O$24,,-1),,-1)</f>
        <v>305</v>
      </c>
      <c r="R1628">
        <f t="shared" si="239"/>
        <v>1.2607421473888889</v>
      </c>
      <c r="S1628">
        <f t="shared" si="241"/>
        <v>3.6533189085989029E-4</v>
      </c>
      <c r="T1628">
        <f t="shared" si="242"/>
        <v>0.11142622671226654</v>
      </c>
      <c r="U1628">
        <f t="shared" si="243"/>
        <v>218.33863626319908</v>
      </c>
    </row>
    <row r="1629" spans="1:21">
      <c r="A1629">
        <f t="shared" si="240"/>
        <v>1628</v>
      </c>
      <c r="B1629">
        <f t="shared" si="237"/>
        <v>11.381362466977221</v>
      </c>
      <c r="C1629">
        <f>Specification!$G$30</f>
        <v>109.96225200000001</v>
      </c>
      <c r="D1629">
        <f>0.5*Specification!$K$4*Track!B1629^2*Specification!$K$3*Specification!$K$2</f>
        <v>67.09373624504542</v>
      </c>
      <c r="E1629">
        <v>0</v>
      </c>
      <c r="F1629">
        <f>Specification!$C$23*9.81*SIN((E1629*PI()/180))</f>
        <v>0</v>
      </c>
      <c r="G1629" s="2">
        <f>IF(J1629=1,VLOOKUP(K1629,RPM!$E$2:$H$62,3,FALSE)-F1629-E1629-D1629,IF(J1629=2,VLOOKUP(K1629,RPM!$H$2:$K$62,3,FALSE)-F1629-E1629-D1629,IF(J1629=3,VLOOKUP(K1629,RPM!$K$2:$N$62,3,FALSE)-F1629-E1629-D1629)))</f>
        <v>896.55324847010047</v>
      </c>
      <c r="H1629" s="2">
        <f>IF(J1629=1,Specification!$I$14,IF(J1629=2,Specification!$I$15,IF(J1629=3,Specification!$I$16)))</f>
        <v>580.58318951778165</v>
      </c>
      <c r="I1629">
        <f t="shared" si="244"/>
        <v>1.5442287421631273</v>
      </c>
      <c r="J1629">
        <v>2</v>
      </c>
      <c r="K1629">
        <f>IF(J1629=1,VLOOKUP(B1629,RPM!$F$2:$H$62,3,TRUE),IF(J1629=2,VLOOKUP(B1629,RPM!$I$2:$K$62,3,TRUE),IF(J1629=3,VLOOKUP(B1629,RPM!$L$2:$N$62,3,TRUE))))</f>
        <v>5100</v>
      </c>
      <c r="L1629">
        <f t="shared" si="235"/>
        <v>155.67932532462507</v>
      </c>
      <c r="M1629">
        <f t="shared" si="236"/>
        <v>0</v>
      </c>
      <c r="N1629">
        <f>VLOOKUP(K1629,RPM!$A$2:$D$62,4,FALSE)</f>
        <v>20.397194509803921</v>
      </c>
      <c r="O1629">
        <f>VLOOKUP(K1629,RPM!$A$2:$D$62,3,FALSE)</f>
        <v>14.596</v>
      </c>
      <c r="P1629">
        <f t="shared" si="238"/>
        <v>15.210187945960785</v>
      </c>
      <c r="Q1629" cm="1">
        <f t="array" ref="Q1629">_xlfn.XLOOKUP(O1629,BSFC!$A$2:$A$24,_xlfn.XLOOKUP(K1629,BSFC!$B$2:$O$2,BSFC!$B$2:$O$24,,-1),,-1)</f>
        <v>305</v>
      </c>
      <c r="R1629">
        <f t="shared" si="239"/>
        <v>1.2886409231994553</v>
      </c>
      <c r="S1629">
        <f t="shared" si="241"/>
        <v>3.6903876984779063E-4</v>
      </c>
      <c r="T1629">
        <f t="shared" si="242"/>
        <v>0.11255682480357614</v>
      </c>
      <c r="U1629">
        <f t="shared" si="243"/>
        <v>218.45119308800264</v>
      </c>
    </row>
    <row r="1630" spans="1:21">
      <c r="A1630">
        <f t="shared" si="240"/>
        <v>1629</v>
      </c>
      <c r="B1630">
        <f t="shared" si="237"/>
        <v>11.516243705698663</v>
      </c>
      <c r="C1630">
        <f>Specification!$G$30</f>
        <v>109.96225200000001</v>
      </c>
      <c r="D1630">
        <f>0.5*Specification!$K$4*Track!B1630^2*Specification!$K$3*Specification!$K$2</f>
        <v>68.69342353742654</v>
      </c>
      <c r="E1630">
        <v>0</v>
      </c>
      <c r="F1630">
        <f>Specification!$C$23*9.81*SIN((E1630*PI()/180))</f>
        <v>0</v>
      </c>
      <c r="G1630" s="2">
        <f>IF(J1630=1,VLOOKUP(K1630,RPM!$E$2:$H$62,3,FALSE)-F1630-E1630-D1630,IF(J1630=2,VLOOKUP(K1630,RPM!$H$2:$K$62,3,FALSE)-F1630-E1630-D1630,IF(J1630=3,VLOOKUP(K1630,RPM!$K$2:$N$62,3,FALSE)-F1630-E1630-D1630)))</f>
        <v>894.95356117771939</v>
      </c>
      <c r="H1630" s="2">
        <f>IF(J1630=1,Specification!$I$14,IF(J1630=2,Specification!$I$15,IF(J1630=3,Specification!$I$16)))</f>
        <v>580.58318951778165</v>
      </c>
      <c r="I1630">
        <f t="shared" si="244"/>
        <v>1.5414734310875349</v>
      </c>
      <c r="J1630">
        <v>2</v>
      </c>
      <c r="K1630">
        <f>IF(J1630=1,VLOOKUP(B1630,RPM!$F$2:$H$62,3,TRUE),IF(J1630=2,VLOOKUP(B1630,RPM!$I$2:$K$62,3,TRUE),IF(J1630=3,VLOOKUP(B1630,RPM!$L$2:$N$62,3,TRUE))))</f>
        <v>5100</v>
      </c>
      <c r="L1630">
        <f t="shared" si="235"/>
        <v>155.76566034476141</v>
      </c>
      <c r="M1630">
        <f t="shared" si="236"/>
        <v>0</v>
      </c>
      <c r="N1630">
        <f>VLOOKUP(K1630,RPM!$A$2:$D$62,4,FALSE)</f>
        <v>20.397194509803921</v>
      </c>
      <c r="O1630">
        <f>VLOOKUP(K1630,RPM!$A$2:$D$62,3,FALSE)</f>
        <v>14.596</v>
      </c>
      <c r="P1630">
        <f t="shared" si="238"/>
        <v>15.210187945960785</v>
      </c>
      <c r="Q1630" cm="1">
        <f t="array" ref="Q1630">_xlfn.XLOOKUP(O1630,BSFC!$A$2:$A$24,_xlfn.XLOOKUP(K1630,BSFC!$B$2:$O$2,BSFC!$B$2:$O$24,,-1),,-1)</f>
        <v>305</v>
      </c>
      <c r="R1630">
        <f t="shared" si="239"/>
        <v>1.2886409231994553</v>
      </c>
      <c r="S1630">
        <f t="shared" si="241"/>
        <v>3.6476996738670306E-4</v>
      </c>
      <c r="T1630">
        <f t="shared" si="242"/>
        <v>0.11125484005294443</v>
      </c>
      <c r="U1630">
        <f t="shared" si="243"/>
        <v>218.56244792805558</v>
      </c>
    </row>
    <row r="1631" spans="1:21">
      <c r="A1631">
        <f t="shared" si="240"/>
        <v>1630</v>
      </c>
      <c r="B1631">
        <f t="shared" si="237"/>
        <v>11.649326845411247</v>
      </c>
      <c r="C1631">
        <f>Specification!$G$30</f>
        <v>109.96225200000001</v>
      </c>
      <c r="D1631">
        <f>0.5*Specification!$K$4*Track!B1631^2*Specification!$K$3*Specification!$K$2</f>
        <v>70.2902565660617</v>
      </c>
      <c r="E1631">
        <v>0</v>
      </c>
      <c r="F1631">
        <f>Specification!$C$23*9.81*SIN((E1631*PI()/180))</f>
        <v>0</v>
      </c>
      <c r="G1631" s="2">
        <f>IF(J1631=1,VLOOKUP(K1631,RPM!$E$2:$H$62,3,FALSE)-F1631-E1631-D1631,IF(J1631=2,VLOOKUP(K1631,RPM!$H$2:$K$62,3,FALSE)-F1631-E1631-D1631,IF(J1631=3,VLOOKUP(K1631,RPM!$K$2:$N$62,3,FALSE)-F1631-E1631-D1631)))</f>
        <v>913.41704809777855</v>
      </c>
      <c r="H1631" s="2">
        <f>IF(J1631=1,Specification!$I$14,IF(J1631=2,Specification!$I$15,IF(J1631=3,Specification!$I$16)))</f>
        <v>580.58318951778165</v>
      </c>
      <c r="I1631">
        <f t="shared" si="244"/>
        <v>1.5732750527214552</v>
      </c>
      <c r="J1631">
        <v>2</v>
      </c>
      <c r="K1631">
        <f>IF(J1631=1,VLOOKUP(B1631,RPM!$F$2:$H$62,3,TRUE),IF(J1631=2,VLOOKUP(B1631,RPM!$I$2:$K$62,3,TRUE),IF(J1631=3,VLOOKUP(B1631,RPM!$L$2:$N$62,3,TRUE))))</f>
        <v>5200</v>
      </c>
      <c r="L1631">
        <f t="shared" si="235"/>
        <v>155.85101031050368</v>
      </c>
      <c r="M1631">
        <f t="shared" si="236"/>
        <v>0</v>
      </c>
      <c r="N1631">
        <f>VLOOKUP(K1631,RPM!$A$2:$D$62,4,FALSE)</f>
        <v>20.821804615384618</v>
      </c>
      <c r="O1631">
        <f>VLOOKUP(K1631,RPM!$A$2:$D$62,3,FALSE)</f>
        <v>15.192</v>
      </c>
      <c r="P1631">
        <f t="shared" si="238"/>
        <v>15.526819701692311</v>
      </c>
      <c r="Q1631" cm="1">
        <f t="array" ref="Q1631">_xlfn.XLOOKUP(O1631,BSFC!$A$2:$A$24,_xlfn.XLOOKUP(K1631,BSFC!$B$2:$O$2,BSFC!$B$2:$O$24,,-1),,-1)</f>
        <v>325</v>
      </c>
      <c r="R1631">
        <f t="shared" si="239"/>
        <v>1.4017267786250003</v>
      </c>
      <c r="S1631">
        <f t="shared" si="241"/>
        <v>3.6811486934050026E-4</v>
      </c>
      <c r="T1631">
        <f t="shared" si="242"/>
        <v>0.11963733253566258</v>
      </c>
      <c r="U1631">
        <f t="shared" si="243"/>
        <v>218.68208526059124</v>
      </c>
    </row>
    <row r="1632" spans="1:21">
      <c r="A1632">
        <f t="shared" si="240"/>
        <v>1631</v>
      </c>
      <c r="B1632">
        <f t="shared" si="237"/>
        <v>11.783605817264174</v>
      </c>
      <c r="C1632">
        <f>Specification!$G$30</f>
        <v>109.96225200000001</v>
      </c>
      <c r="D1632">
        <f>0.5*Specification!$K$4*Track!B1632^2*Specification!$K$3*Specification!$K$2</f>
        <v>71.920033321630513</v>
      </c>
      <c r="E1632">
        <v>0</v>
      </c>
      <c r="F1632">
        <f>Specification!$C$23*9.81*SIN((E1632*PI()/180))</f>
        <v>0</v>
      </c>
      <c r="G1632" s="2">
        <f>IF(J1632=1,VLOOKUP(K1632,RPM!$E$2:$H$62,3,FALSE)-F1632-E1632-D1632,IF(J1632=2,VLOOKUP(K1632,RPM!$H$2:$K$62,3,FALSE)-F1632-E1632-D1632,IF(J1632=3,VLOOKUP(K1632,RPM!$K$2:$N$62,3,FALSE)-F1632-E1632-D1632)))</f>
        <v>931.09059808529287</v>
      </c>
      <c r="H1632" s="2">
        <f>IF(J1632=1,Specification!$I$14,IF(J1632=2,Specification!$I$15,IF(J1632=3,Specification!$I$16)))</f>
        <v>580.58318951778165</v>
      </c>
      <c r="I1632">
        <f t="shared" si="244"/>
        <v>1.6037160822011298</v>
      </c>
      <c r="J1632">
        <v>2</v>
      </c>
      <c r="K1632">
        <f>IF(J1632=1,VLOOKUP(B1632,RPM!$F$2:$H$62,3,TRUE),IF(J1632=2,VLOOKUP(B1632,RPM!$I$2:$K$62,3,TRUE),IF(J1632=3,VLOOKUP(B1632,RPM!$L$2:$N$62,3,TRUE))))</f>
        <v>5300</v>
      </c>
      <c r="L1632">
        <f t="shared" si="235"/>
        <v>155.93538948193878</v>
      </c>
      <c r="M1632">
        <f t="shared" si="236"/>
        <v>0</v>
      </c>
      <c r="N1632">
        <f>VLOOKUP(K1632,RPM!$A$2:$D$62,4,FALSE)</f>
        <v>21.230391698113209</v>
      </c>
      <c r="O1632">
        <f>VLOOKUP(K1632,RPM!$A$2:$D$62,3,FALSE)</f>
        <v>15.788</v>
      </c>
      <c r="P1632">
        <f t="shared" si="238"/>
        <v>15.83150308928302</v>
      </c>
      <c r="Q1632" cm="1">
        <f t="array" ref="Q1632">_xlfn.XLOOKUP(O1632,BSFC!$A$2:$A$24,_xlfn.XLOOKUP(K1632,BSFC!$B$2:$O$2,BSFC!$B$2:$O$24,,-1),,-1)</f>
        <v>325</v>
      </c>
      <c r="R1632">
        <f t="shared" si="239"/>
        <v>1.4292329177824947</v>
      </c>
      <c r="S1632">
        <f t="shared" si="241"/>
        <v>3.7106919812388082E-4</v>
      </c>
      <c r="T1632">
        <f t="shared" si="242"/>
        <v>0.12059748939026127</v>
      </c>
      <c r="U1632">
        <f t="shared" si="243"/>
        <v>218.8026827499815</v>
      </c>
    </row>
    <row r="1633" spans="1:21">
      <c r="A1633">
        <f t="shared" si="240"/>
        <v>1632</v>
      </c>
      <c r="B1633">
        <f t="shared" si="237"/>
        <v>11.91892605149744</v>
      </c>
      <c r="C1633">
        <f>Specification!$G$30</f>
        <v>109.96225200000001</v>
      </c>
      <c r="D1633">
        <f>0.5*Specification!$K$4*Track!B1633^2*Specification!$K$3*Specification!$K$2</f>
        <v>73.58134434844817</v>
      </c>
      <c r="E1633">
        <v>0</v>
      </c>
      <c r="F1633">
        <f>Specification!$C$23*9.81*SIN((E1633*PI()/180))</f>
        <v>0</v>
      </c>
      <c r="G1633" s="2">
        <f>IF(J1633=1,VLOOKUP(K1633,RPM!$E$2:$H$62,3,FALSE)-F1633-E1633-D1633,IF(J1633=2,VLOOKUP(K1633,RPM!$H$2:$K$62,3,FALSE)-F1633-E1633-D1633,IF(J1633=3,VLOOKUP(K1633,RPM!$K$2:$N$62,3,FALSE)-F1633-E1633-D1633)))</f>
        <v>929.42928705847521</v>
      </c>
      <c r="H1633" s="2">
        <f>IF(J1633=1,Specification!$I$14,IF(J1633=2,Specification!$I$15,IF(J1633=3,Specification!$I$16)))</f>
        <v>580.58318951778165</v>
      </c>
      <c r="I1633">
        <f t="shared" si="244"/>
        <v>1.6008546300323243</v>
      </c>
      <c r="J1633">
        <v>2</v>
      </c>
      <c r="K1633">
        <f>IF(J1633=1,VLOOKUP(B1633,RPM!$F$2:$H$62,3,TRUE),IF(J1633=2,VLOOKUP(B1633,RPM!$I$2:$K$62,3,TRUE),IF(J1633=3,VLOOKUP(B1633,RPM!$L$2:$N$62,3,TRUE))))</f>
        <v>5300</v>
      </c>
      <c r="L1633">
        <f t="shared" si="235"/>
        <v>156.01882218455512</v>
      </c>
      <c r="M1633">
        <f t="shared" si="236"/>
        <v>0</v>
      </c>
      <c r="N1633">
        <f>VLOOKUP(K1633,RPM!$A$2:$D$62,4,FALSE)</f>
        <v>21.230391698113209</v>
      </c>
      <c r="O1633">
        <f>VLOOKUP(K1633,RPM!$A$2:$D$62,3,FALSE)</f>
        <v>15.788</v>
      </c>
      <c r="P1633">
        <f t="shared" si="238"/>
        <v>15.83150308928302</v>
      </c>
      <c r="Q1633" cm="1">
        <f t="array" ref="Q1633">_xlfn.XLOOKUP(O1633,BSFC!$A$2:$A$24,_xlfn.XLOOKUP(K1633,BSFC!$B$2:$O$2,BSFC!$B$2:$O$24,,-1),,-1)</f>
        <v>325</v>
      </c>
      <c r="R1633">
        <f t="shared" si="239"/>
        <v>1.4292329177824947</v>
      </c>
      <c r="S1633">
        <f t="shared" si="241"/>
        <v>3.6690696922715E-4</v>
      </c>
      <c r="T1633">
        <f t="shared" si="242"/>
        <v>0.11924476499882375</v>
      </c>
      <c r="U1633">
        <f t="shared" si="243"/>
        <v>218.92192751498033</v>
      </c>
    </row>
    <row r="1634" spans="1:21">
      <c r="A1634">
        <f t="shared" si="240"/>
        <v>1633</v>
      </c>
      <c r="B1634">
        <f t="shared" si="237"/>
        <v>12.052489679776913</v>
      </c>
      <c r="C1634">
        <f>Specification!$G$30</f>
        <v>109.96225200000001</v>
      </c>
      <c r="D1634">
        <f>0.5*Specification!$K$4*Track!B1634^2*Specification!$K$3*Specification!$K$2</f>
        <v>75.23969115853599</v>
      </c>
      <c r="E1634">
        <v>0</v>
      </c>
      <c r="F1634">
        <f>Specification!$C$23*9.81*SIN((E1634*PI()/180))</f>
        <v>0</v>
      </c>
      <c r="G1634" s="2">
        <f>IF(J1634=1,VLOOKUP(K1634,RPM!$E$2:$H$62,3,FALSE)-F1634-E1634-D1634,IF(J1634=2,VLOOKUP(K1634,RPM!$H$2:$K$62,3,FALSE)-F1634-E1634-D1634,IF(J1634=3,VLOOKUP(K1634,RPM!$K$2:$N$62,3,FALSE)-F1634-E1634-D1634)))</f>
        <v>946.35932896394854</v>
      </c>
      <c r="H1634" s="2">
        <f>IF(J1634=1,Specification!$I$14,IF(J1634=2,Specification!$I$15,IF(J1634=3,Specification!$I$16)))</f>
        <v>580.58318951778165</v>
      </c>
      <c r="I1634">
        <f t="shared" si="244"/>
        <v>1.6300150366909034</v>
      </c>
      <c r="J1634">
        <v>2</v>
      </c>
      <c r="K1634">
        <f>IF(J1634=1,VLOOKUP(B1634,RPM!$F$2:$H$62,3,TRUE),IF(J1634=2,VLOOKUP(B1634,RPM!$I$2:$K$62,3,TRUE),IF(J1634=3,VLOOKUP(B1634,RPM!$L$2:$N$62,3,TRUE))))</f>
        <v>5400</v>
      </c>
      <c r="L1634">
        <f t="shared" si="235"/>
        <v>156.10133223270125</v>
      </c>
      <c r="M1634">
        <f t="shared" si="236"/>
        <v>0</v>
      </c>
      <c r="N1634">
        <f>VLOOKUP(K1634,RPM!$A$2:$D$62,4,FALSE)</f>
        <v>21.623845925925924</v>
      </c>
      <c r="O1634">
        <f>VLOOKUP(K1634,RPM!$A$2:$D$62,3,FALSE)</f>
        <v>16.384</v>
      </c>
      <c r="P1634">
        <f t="shared" si="238"/>
        <v>16.124901906962961</v>
      </c>
      <c r="Q1634" cm="1">
        <f t="array" ref="Q1634">_xlfn.XLOOKUP(O1634,BSFC!$A$2:$A$24,_xlfn.XLOOKUP(K1634,BSFC!$B$2:$O$2,BSFC!$B$2:$O$24,,-1),,-1)</f>
        <v>350</v>
      </c>
      <c r="R1634">
        <f t="shared" si="239"/>
        <v>1.5676987965102878</v>
      </c>
      <c r="S1634">
        <f t="shared" si="241"/>
        <v>3.6957400908199775E-4</v>
      </c>
      <c r="T1634">
        <f t="shared" si="242"/>
        <v>0.12935090317869921</v>
      </c>
      <c r="U1634">
        <f t="shared" si="243"/>
        <v>219.05127841815903</v>
      </c>
    </row>
    <row r="1635" spans="1:21">
      <c r="A1635">
        <f t="shared" si="240"/>
        <v>1634</v>
      </c>
      <c r="B1635">
        <f t="shared" si="237"/>
        <v>12.186982298933186</v>
      </c>
      <c r="C1635">
        <f>Specification!$G$30</f>
        <v>109.96225200000001</v>
      </c>
      <c r="D1635">
        <f>0.5*Specification!$K$4*Track!B1635^2*Specification!$K$3*Specification!$K$2</f>
        <v>76.928245625494043</v>
      </c>
      <c r="E1635">
        <v>0</v>
      </c>
      <c r="F1635">
        <f>Specification!$C$23*9.81*SIN((E1635*PI()/180))</f>
        <v>0</v>
      </c>
      <c r="G1635" s="2">
        <f>IF(J1635=1,VLOOKUP(K1635,RPM!$E$2:$H$62,3,FALSE)-F1635-E1635-D1635,IF(J1635=2,VLOOKUP(K1635,RPM!$H$2:$K$62,3,FALSE)-F1635-E1635-D1635,IF(J1635=3,VLOOKUP(K1635,RPM!$K$2:$N$62,3,FALSE)-F1635-E1635-D1635)))</f>
        <v>944.67077449699048</v>
      </c>
      <c r="H1635" s="2">
        <f>IF(J1635=1,Specification!$I$14,IF(J1635=2,Specification!$I$15,IF(J1635=3,Specification!$I$16)))</f>
        <v>580.58318951778165</v>
      </c>
      <c r="I1635">
        <f t="shared" si="244"/>
        <v>1.6271066602558906</v>
      </c>
      <c r="J1635">
        <v>2</v>
      </c>
      <c r="K1635">
        <f>IF(J1635=1,VLOOKUP(B1635,RPM!$F$2:$H$62,3,TRUE),IF(J1635=2,VLOOKUP(B1635,RPM!$I$2:$K$62,3,TRUE),IF(J1635=3,VLOOKUP(B1635,RPM!$L$2:$N$62,3,TRUE))))</f>
        <v>5400</v>
      </c>
      <c r="L1635">
        <f t="shared" si="235"/>
        <v>156.18294239123682</v>
      </c>
      <c r="M1635">
        <f t="shared" si="236"/>
        <v>0</v>
      </c>
      <c r="N1635">
        <f>VLOOKUP(K1635,RPM!$A$2:$D$62,4,FALSE)</f>
        <v>21.623845925925924</v>
      </c>
      <c r="O1635">
        <f>VLOOKUP(K1635,RPM!$A$2:$D$62,3,FALSE)</f>
        <v>16.384</v>
      </c>
      <c r="P1635">
        <f t="shared" si="238"/>
        <v>16.124901906962961</v>
      </c>
      <c r="Q1635" cm="1">
        <f t="array" ref="Q1635">_xlfn.XLOOKUP(O1635,BSFC!$A$2:$A$24,_xlfn.XLOOKUP(K1635,BSFC!$B$2:$O$2,BSFC!$B$2:$O$24,,-1),,-1)</f>
        <v>350</v>
      </c>
      <c r="R1635">
        <f t="shared" si="239"/>
        <v>1.5676987965102878</v>
      </c>
      <c r="S1635">
        <f t="shared" si="241"/>
        <v>3.6554327805492584E-4</v>
      </c>
      <c r="T1635">
        <f t="shared" si="242"/>
        <v>0.12794014731922404</v>
      </c>
      <c r="U1635">
        <f t="shared" si="243"/>
        <v>219.17921856547827</v>
      </c>
    </row>
    <row r="1636" spans="1:21">
      <c r="A1636">
        <f t="shared" si="240"/>
        <v>1635</v>
      </c>
      <c r="B1636">
        <f t="shared" si="237"/>
        <v>12.319770731430946</v>
      </c>
      <c r="C1636">
        <f>Specification!$G$30</f>
        <v>109.96225200000001</v>
      </c>
      <c r="D1636">
        <f>0.5*Specification!$K$4*Track!B1636^2*Specification!$K$3*Specification!$K$2</f>
        <v>78.613787266244728</v>
      </c>
      <c r="E1636">
        <v>0</v>
      </c>
      <c r="F1636">
        <f>Specification!$C$23*9.81*SIN((E1636*PI()/180))</f>
        <v>0</v>
      </c>
      <c r="G1636" s="2">
        <f>IF(J1636=1,VLOOKUP(K1636,RPM!$E$2:$H$62,3,FALSE)-F1636-E1636-D1636,IF(J1636=2,VLOOKUP(K1636,RPM!$H$2:$K$62,3,FALSE)-F1636-E1636-D1636,IF(J1636=3,VLOOKUP(K1636,RPM!$K$2:$N$62,3,FALSE)-F1636-E1636-D1636)))</f>
        <v>960.89768016396295</v>
      </c>
      <c r="H1636" s="2">
        <f>IF(J1636=1,Specification!$I$14,IF(J1636=2,Specification!$I$15,IF(J1636=3,Specification!$I$16)))</f>
        <v>580.58318951778165</v>
      </c>
      <c r="I1636">
        <f t="shared" si="244"/>
        <v>1.6550559808010654</v>
      </c>
      <c r="J1636">
        <v>2</v>
      </c>
      <c r="K1636">
        <f>IF(J1636=1,VLOOKUP(B1636,RPM!$F$2:$H$62,3,TRUE),IF(J1636=2,VLOOKUP(B1636,RPM!$I$2:$K$62,3,TRUE),IF(J1636=3,VLOOKUP(B1636,RPM!$L$2:$N$62,3,TRUE))))</f>
        <v>5500</v>
      </c>
      <c r="L1636">
        <f t="shared" si="235"/>
        <v>156.26367493138576</v>
      </c>
      <c r="M1636">
        <f t="shared" si="236"/>
        <v>0</v>
      </c>
      <c r="N1636">
        <f>VLOOKUP(K1636,RPM!$A$2:$D$62,4,FALSE)</f>
        <v>22.00299272727273</v>
      </c>
      <c r="O1636">
        <f>VLOOKUP(K1636,RPM!$A$2:$D$62,3,FALSE)</f>
        <v>16.98</v>
      </c>
      <c r="P1636">
        <f t="shared" si="238"/>
        <v>16.407631676727274</v>
      </c>
      <c r="Q1636" cm="1">
        <f t="array" ref="Q1636">_xlfn.XLOOKUP(O1636,BSFC!$A$2:$A$24,_xlfn.XLOOKUP(K1636,BSFC!$B$2:$O$2,BSFC!$B$2:$O$24,,-1),,-1)</f>
        <v>350</v>
      </c>
      <c r="R1636">
        <f t="shared" si="239"/>
        <v>1.5951864130151516</v>
      </c>
      <c r="S1636">
        <f t="shared" si="241"/>
        <v>3.6795271752512873E-4</v>
      </c>
      <c r="T1636">
        <f t="shared" si="242"/>
        <v>0.12878345113379505</v>
      </c>
      <c r="U1636">
        <f t="shared" si="243"/>
        <v>219.30800201661205</v>
      </c>
    </row>
    <row r="1637" spans="1:21">
      <c r="A1637">
        <f t="shared" si="240"/>
        <v>1636</v>
      </c>
      <c r="B1637">
        <f t="shared" si="237"/>
        <v>12.453387604849723</v>
      </c>
      <c r="C1637">
        <f>Specification!$G$30</f>
        <v>109.96225200000001</v>
      </c>
      <c r="D1637">
        <f>0.5*Specification!$K$4*Track!B1637^2*Specification!$K$3*Specification!$K$2</f>
        <v>80.328281983496339</v>
      </c>
      <c r="E1637">
        <v>0</v>
      </c>
      <c r="F1637">
        <f>Specification!$C$23*9.81*SIN((E1637*PI()/180))</f>
        <v>0</v>
      </c>
      <c r="G1637" s="2">
        <f>IF(J1637=1,VLOOKUP(K1637,RPM!$E$2:$H$62,3,FALSE)-F1637-E1637-D1637,IF(J1637=2,VLOOKUP(K1637,RPM!$H$2:$K$62,3,FALSE)-F1637-E1637-D1637,IF(J1637=3,VLOOKUP(K1637,RPM!$K$2:$N$62,3,FALSE)-F1637-E1637-D1637)))</f>
        <v>940.86098685789852</v>
      </c>
      <c r="H1637" s="2">
        <f>IF(J1637=1,Specification!$I$14,IF(J1637=2,Specification!$I$15,IF(J1637=3,Specification!$I$16)))</f>
        <v>580.58318951778165</v>
      </c>
      <c r="I1637">
        <f t="shared" si="244"/>
        <v>1.6205446589649881</v>
      </c>
      <c r="J1637">
        <v>2</v>
      </c>
      <c r="K1637">
        <f>IF(J1637=1,VLOOKUP(B1637,RPM!$F$2:$H$62,3,TRUE),IF(J1637=2,VLOOKUP(B1637,RPM!$I$2:$K$62,3,TRUE),IF(J1637=3,VLOOKUP(B1637,RPM!$L$2:$N$62,3,TRUE))))</f>
        <v>5600</v>
      </c>
      <c r="L1637">
        <f t="shared" si="235"/>
        <v>156.34355915942777</v>
      </c>
      <c r="M1637">
        <f t="shared" si="236"/>
        <v>0</v>
      </c>
      <c r="N1637">
        <f>VLOOKUP(K1637,RPM!$A$2:$D$62,4,FALSE)</f>
        <v>21.615172857142859</v>
      </c>
      <c r="O1637">
        <f>VLOOKUP(K1637,RPM!$A$2:$D$62,3,FALSE)</f>
        <v>16.984000000000002</v>
      </c>
      <c r="P1637">
        <f t="shared" si="238"/>
        <v>16.118434399571431</v>
      </c>
      <c r="Q1637" cm="1">
        <f t="array" ref="Q1637">_xlfn.XLOOKUP(O1637,BSFC!$A$2:$A$24,_xlfn.XLOOKUP(K1637,BSFC!$B$2:$O$2,BSFC!$B$2:$O$24,,-1),,-1)</f>
        <v>350</v>
      </c>
      <c r="R1637">
        <f t="shared" si="239"/>
        <v>1.5670700110694447</v>
      </c>
      <c r="S1637">
        <f t="shared" si="241"/>
        <v>3.5766908034873799E-4</v>
      </c>
      <c r="T1637">
        <f t="shared" si="242"/>
        <v>0.12518417812205829</v>
      </c>
      <c r="U1637">
        <f t="shared" si="243"/>
        <v>219.43318619473411</v>
      </c>
    </row>
    <row r="1638" spans="1:21">
      <c r="A1638">
        <f t="shared" si="240"/>
        <v>1637</v>
      </c>
      <c r="B1638">
        <f t="shared" si="237"/>
        <v>12.582843563938745</v>
      </c>
      <c r="C1638">
        <f>Specification!$G$30</f>
        <v>109.96225200000001</v>
      </c>
      <c r="D1638">
        <f>0.5*Specification!$K$4*Track!B1638^2*Specification!$K$3*Specification!$K$2</f>
        <v>82.007025958984727</v>
      </c>
      <c r="E1638">
        <v>0</v>
      </c>
      <c r="F1638">
        <f>Specification!$C$23*9.81*SIN((E1638*PI()/180))</f>
        <v>0</v>
      </c>
      <c r="G1638" s="2">
        <f>IF(J1638=1,VLOOKUP(K1638,RPM!$E$2:$H$62,3,FALSE)-F1638-E1638-D1638,IF(J1638=2,VLOOKUP(K1638,RPM!$H$2:$K$62,3,FALSE)-F1638-E1638-D1638,IF(J1638=3,VLOOKUP(K1638,RPM!$K$2:$N$62,3,FALSE)-F1638-E1638-D1638)))</f>
        <v>939.18224288241015</v>
      </c>
      <c r="H1638" s="2">
        <f>IF(J1638=1,Specification!$I$14,IF(J1638=2,Specification!$I$15,IF(J1638=3,Specification!$I$16)))</f>
        <v>580.58318951778165</v>
      </c>
      <c r="I1638">
        <f t="shared" si="244"/>
        <v>1.6176531801798675</v>
      </c>
      <c r="J1638">
        <v>2</v>
      </c>
      <c r="K1638">
        <f>IF(J1638=1,VLOOKUP(B1638,RPM!$F$2:$H$62,3,TRUE),IF(J1638=2,VLOOKUP(B1638,RPM!$I$2:$K$62,3,TRUE),IF(J1638=3,VLOOKUP(B1638,RPM!$L$2:$N$62,3,TRUE))))</f>
        <v>5600</v>
      </c>
      <c r="L1638">
        <f t="shared" si="235"/>
        <v>156.42263055376421</v>
      </c>
      <c r="M1638">
        <f t="shared" si="236"/>
        <v>0</v>
      </c>
      <c r="N1638">
        <f>VLOOKUP(K1638,RPM!$A$2:$D$62,4,FALSE)</f>
        <v>21.615172857142859</v>
      </c>
      <c r="O1638">
        <f>VLOOKUP(K1638,RPM!$A$2:$D$62,3,FALSE)</f>
        <v>16.984000000000002</v>
      </c>
      <c r="P1638">
        <f t="shared" si="238"/>
        <v>16.118434399571431</v>
      </c>
      <c r="Q1638" cm="1">
        <f t="array" ref="Q1638">_xlfn.XLOOKUP(O1638,BSFC!$A$2:$A$24,_xlfn.XLOOKUP(K1638,BSFC!$B$2:$O$2,BSFC!$B$2:$O$24,,-1),,-1)</f>
        <v>350</v>
      </c>
      <c r="R1638">
        <f t="shared" si="239"/>
        <v>1.5670700110694447</v>
      </c>
      <c r="S1638">
        <f t="shared" si="241"/>
        <v>3.5402974513736691E-4</v>
      </c>
      <c r="T1638">
        <f t="shared" si="242"/>
        <v>0.12391041079807842</v>
      </c>
      <c r="U1638">
        <f t="shared" si="243"/>
        <v>219.55709660553219</v>
      </c>
    </row>
    <row r="1639" spans="1:21">
      <c r="A1639">
        <f t="shared" si="240"/>
        <v>1638</v>
      </c>
      <c r="B1639">
        <f t="shared" si="237"/>
        <v>12.710753656448324</v>
      </c>
      <c r="C1639">
        <f>Specification!$G$30</f>
        <v>109.96225200000001</v>
      </c>
      <c r="D1639">
        <f>0.5*Specification!$K$4*Track!B1639^2*Specification!$K$3*Specification!$K$2</f>
        <v>83.682774612768185</v>
      </c>
      <c r="E1639">
        <v>0</v>
      </c>
      <c r="F1639">
        <f>Specification!$C$23*9.81*SIN((E1639*PI()/180))</f>
        <v>0</v>
      </c>
      <c r="G1639" s="2">
        <f>IF(J1639=1,VLOOKUP(K1639,RPM!$E$2:$H$62,3,FALSE)-F1639-E1639-D1639,IF(J1639=2,VLOOKUP(K1639,RPM!$H$2:$K$62,3,FALSE)-F1639-E1639-D1639,IF(J1639=3,VLOOKUP(K1639,RPM!$K$2:$N$62,3,FALSE)-F1639-E1639-D1639)))</f>
        <v>919.82717980082487</v>
      </c>
      <c r="H1639" s="2">
        <f>IF(J1639=1,Specification!$I$14,IF(J1639=2,Specification!$I$15,IF(J1639=3,Specification!$I$16)))</f>
        <v>580.58318951778165</v>
      </c>
      <c r="I1639">
        <f t="shared" si="244"/>
        <v>1.5843159023684634</v>
      </c>
      <c r="J1639">
        <v>2</v>
      </c>
      <c r="K1639">
        <f>IF(J1639=1,VLOOKUP(B1639,RPM!$F$2:$H$62,3,TRUE),IF(J1639=2,VLOOKUP(B1639,RPM!$I$2:$K$62,3,TRUE),IF(J1639=3,VLOOKUP(B1639,RPM!$L$2:$N$62,3,TRUE))))</f>
        <v>5700</v>
      </c>
      <c r="L1639">
        <f t="shared" si="235"/>
        <v>156.50092208892093</v>
      </c>
      <c r="M1639">
        <f t="shared" si="236"/>
        <v>0</v>
      </c>
      <c r="N1639">
        <f>VLOOKUP(K1639,RPM!$A$2:$D$62,4,FALSE)</f>
        <v>21.240960701754386</v>
      </c>
      <c r="O1639">
        <f>VLOOKUP(K1639,RPM!$A$2:$D$62,3,FALSE)</f>
        <v>16.988</v>
      </c>
      <c r="P1639">
        <f t="shared" si="238"/>
        <v>15.839384395298246</v>
      </c>
      <c r="Q1639" cm="1">
        <f t="array" ref="Q1639">_xlfn.XLOOKUP(O1639,BSFC!$A$2:$A$24,_xlfn.XLOOKUP(K1639,BSFC!$B$2:$O$2,BSFC!$B$2:$O$24,,-1),,-1)</f>
        <v>350</v>
      </c>
      <c r="R1639">
        <f t="shared" si="239"/>
        <v>1.5399401495428851</v>
      </c>
      <c r="S1639">
        <f t="shared" si="241"/>
        <v>3.4446936673481556E-4</v>
      </c>
      <c r="T1639">
        <f t="shared" si="242"/>
        <v>0.12056427835718544</v>
      </c>
      <c r="U1639">
        <f t="shared" si="243"/>
        <v>219.67766088388939</v>
      </c>
    </row>
    <row r="1640" spans="1:21">
      <c r="A1640">
        <f t="shared" si="240"/>
        <v>1639</v>
      </c>
      <c r="B1640">
        <f t="shared" si="237"/>
        <v>12.834792180617937</v>
      </c>
      <c r="C1640">
        <f>Specification!$G$30</f>
        <v>109.96225200000001</v>
      </c>
      <c r="D1640">
        <f>0.5*Specification!$K$4*Track!B1640^2*Specification!$K$3*Specification!$K$2</f>
        <v>85.323988732760512</v>
      </c>
      <c r="E1640">
        <v>0</v>
      </c>
      <c r="F1640">
        <f>Specification!$C$23*9.81*SIN((E1640*PI()/180))</f>
        <v>0</v>
      </c>
      <c r="G1640" s="2">
        <f>IF(J1640=1,VLOOKUP(K1640,RPM!$E$2:$H$62,3,FALSE)-F1640-E1640-D1640,IF(J1640=2,VLOOKUP(K1640,RPM!$H$2:$K$62,3,FALSE)-F1640-E1640-D1640,IF(J1640=3,VLOOKUP(K1640,RPM!$K$2:$N$62,3,FALSE)-F1640-E1640-D1640)))</f>
        <v>918.18596568083251</v>
      </c>
      <c r="H1640" s="2">
        <f>IF(J1640=1,Specification!$I$14,IF(J1640=2,Specification!$I$15,IF(J1640=3,Specification!$I$16)))</f>
        <v>580.58318951778165</v>
      </c>
      <c r="I1640">
        <f t="shared" si="244"/>
        <v>1.581489065233624</v>
      </c>
      <c r="J1640">
        <v>2</v>
      </c>
      <c r="K1640">
        <f>IF(J1640=1,VLOOKUP(B1640,RPM!$F$2:$H$62,3,TRUE),IF(J1640=2,VLOOKUP(B1640,RPM!$I$2:$K$62,3,TRUE),IF(J1640=3,VLOOKUP(B1640,RPM!$L$2:$N$62,3,TRUE))))</f>
        <v>5700</v>
      </c>
      <c r="L1640">
        <f t="shared" si="235"/>
        <v>156.57846485961727</v>
      </c>
      <c r="M1640">
        <f t="shared" si="236"/>
        <v>0</v>
      </c>
      <c r="N1640">
        <f>VLOOKUP(K1640,RPM!$A$2:$D$62,4,FALSE)</f>
        <v>21.240960701754386</v>
      </c>
      <c r="O1640">
        <f>VLOOKUP(K1640,RPM!$A$2:$D$62,3,FALSE)</f>
        <v>16.988</v>
      </c>
      <c r="P1640">
        <f t="shared" si="238"/>
        <v>15.839384395298246</v>
      </c>
      <c r="Q1640" cm="1">
        <f t="array" ref="Q1640">_xlfn.XLOOKUP(O1640,BSFC!$A$2:$A$24,_xlfn.XLOOKUP(K1640,BSFC!$B$2:$O$2,BSFC!$B$2:$O$24,,-1),,-1)</f>
        <v>350</v>
      </c>
      <c r="R1640">
        <f t="shared" si="239"/>
        <v>1.5399401495428851</v>
      </c>
      <c r="S1640">
        <f t="shared" si="241"/>
        <v>3.4117493114883211E-4</v>
      </c>
      <c r="T1640">
        <f t="shared" si="242"/>
        <v>0.11941122590209124</v>
      </c>
      <c r="U1640">
        <f t="shared" si="243"/>
        <v>219.79707210979149</v>
      </c>
    </row>
    <row r="1641" spans="1:21">
      <c r="A1641">
        <f t="shared" si="240"/>
        <v>1640</v>
      </c>
      <c r="B1641">
        <f t="shared" si="237"/>
        <v>12.957425224562115</v>
      </c>
      <c r="C1641">
        <f>Specification!$G$30</f>
        <v>109.96225200000001</v>
      </c>
      <c r="D1641">
        <f>0.5*Specification!$K$4*Track!B1641^2*Specification!$K$3*Specification!$K$2</f>
        <v>86.96227449420158</v>
      </c>
      <c r="E1641">
        <v>0</v>
      </c>
      <c r="F1641">
        <f>Specification!$C$23*9.81*SIN((E1641*PI()/180))</f>
        <v>0</v>
      </c>
      <c r="G1641" s="2">
        <f>IF(J1641=1,VLOOKUP(K1641,RPM!$E$2:$H$62,3,FALSE)-F1641-E1641-D1641,IF(J1641=2,VLOOKUP(K1641,RPM!$H$2:$K$62,3,FALSE)-F1641-E1641-D1641,IF(J1641=3,VLOOKUP(K1641,RPM!$K$2:$N$62,3,FALSE)-F1641-E1641-D1641)))</f>
        <v>899.47799702358293</v>
      </c>
      <c r="H1641" s="2">
        <f>IF(J1641=1,Specification!$I$14,IF(J1641=2,Specification!$I$15,IF(J1641=3,Specification!$I$16)))</f>
        <v>580.58318951778165</v>
      </c>
      <c r="I1641">
        <f t="shared" si="244"/>
        <v>1.5492663467756749</v>
      </c>
      <c r="J1641">
        <v>2</v>
      </c>
      <c r="K1641">
        <f>IF(J1641=1,VLOOKUP(B1641,RPM!$F$2:$H$62,3,TRUE),IF(J1641=2,VLOOKUP(B1641,RPM!$I$2:$K$62,3,TRUE),IF(J1641=3,VLOOKUP(B1641,RPM!$L$2:$N$62,3,TRUE))))</f>
        <v>5800</v>
      </c>
      <c r="L1641">
        <f t="shared" si="235"/>
        <v>156.65528786057862</v>
      </c>
      <c r="M1641">
        <f t="shared" si="236"/>
        <v>0</v>
      </c>
      <c r="N1641">
        <f>VLOOKUP(K1641,RPM!$A$2:$D$62,4,FALSE)</f>
        <v>20.879652413793107</v>
      </c>
      <c r="O1641">
        <f>VLOOKUP(K1641,RPM!$A$2:$D$62,3,FALSE)</f>
        <v>16.992000000000001</v>
      </c>
      <c r="P1641">
        <f t="shared" si="238"/>
        <v>15.569956804965519</v>
      </c>
      <c r="Q1641" cm="1">
        <f t="array" ref="Q1641">_xlfn.XLOOKUP(O1641,BSFC!$A$2:$A$24,_xlfn.XLOOKUP(K1641,BSFC!$B$2:$O$2,BSFC!$B$2:$O$24,,-1),,-1)</f>
        <v>350</v>
      </c>
      <c r="R1641">
        <f t="shared" si="239"/>
        <v>1.5137458004827589</v>
      </c>
      <c r="S1641">
        <f t="shared" si="241"/>
        <v>3.322585573878101E-4</v>
      </c>
      <c r="T1641">
        <f t="shared" si="242"/>
        <v>0.11629049508573354</v>
      </c>
      <c r="U1641">
        <f t="shared" si="243"/>
        <v>219.91336260487722</v>
      </c>
    </row>
    <row r="1642" spans="1:21">
      <c r="A1642">
        <f t="shared" si="240"/>
        <v>1641</v>
      </c>
      <c r="B1642">
        <f t="shared" si="237"/>
        <v>13.076444514609847</v>
      </c>
      <c r="C1642">
        <f>Specification!$G$30</f>
        <v>109.96225200000001</v>
      </c>
      <c r="D1642">
        <f>0.5*Specification!$K$4*Track!B1642^2*Specification!$K$3*Specification!$K$2</f>
        <v>88.567180308853835</v>
      </c>
      <c r="E1642">
        <v>0</v>
      </c>
      <c r="F1642">
        <f>Specification!$C$23*9.81*SIN((E1642*PI()/180))</f>
        <v>0</v>
      </c>
      <c r="G1642" s="2">
        <f>IF(J1642=1,VLOOKUP(K1642,RPM!$E$2:$H$62,3,FALSE)-F1642-E1642-D1642,IF(J1642=2,VLOOKUP(K1642,RPM!$H$2:$K$62,3,FALSE)-F1642-E1642-D1642,IF(J1642=3,VLOOKUP(K1642,RPM!$K$2:$N$62,3,FALSE)-F1642-E1642-D1642)))</f>
        <v>897.87309120893065</v>
      </c>
      <c r="H1642" s="2">
        <f>IF(J1642=1,Specification!$I$14,IF(J1642=2,Specification!$I$15,IF(J1642=3,Specification!$I$16)))</f>
        <v>580.58318951778165</v>
      </c>
      <c r="I1642">
        <f t="shared" si="244"/>
        <v>1.546502047285734</v>
      </c>
      <c r="J1642">
        <v>2</v>
      </c>
      <c r="K1642">
        <f>IF(J1642=1,VLOOKUP(B1642,RPM!$F$2:$H$62,3,TRUE),IF(J1642=2,VLOOKUP(B1642,RPM!$I$2:$K$62,3,TRUE),IF(J1642=3,VLOOKUP(B1642,RPM!$L$2:$N$62,3,TRUE))))</f>
        <v>5800</v>
      </c>
      <c r="L1642">
        <f t="shared" si="235"/>
        <v>156.73141851910245</v>
      </c>
      <c r="M1642">
        <f t="shared" si="236"/>
        <v>0</v>
      </c>
      <c r="N1642">
        <f>VLOOKUP(K1642,RPM!$A$2:$D$62,4,FALSE)</f>
        <v>20.879652413793107</v>
      </c>
      <c r="O1642">
        <f>VLOOKUP(K1642,RPM!$A$2:$D$62,3,FALSE)</f>
        <v>16.992000000000001</v>
      </c>
      <c r="P1642">
        <f t="shared" si="238"/>
        <v>15.569956804965519</v>
      </c>
      <c r="Q1642" cm="1">
        <f t="array" ref="Q1642">_xlfn.XLOOKUP(O1642,BSFC!$A$2:$A$24,_xlfn.XLOOKUP(K1642,BSFC!$B$2:$O$2,BSFC!$B$2:$O$24,,-1),,-1)</f>
        <v>350</v>
      </c>
      <c r="R1642">
        <f t="shared" si="239"/>
        <v>1.5137458004827589</v>
      </c>
      <c r="S1642">
        <f t="shared" si="241"/>
        <v>3.2926418465264025E-4</v>
      </c>
      <c r="T1642">
        <f t="shared" si="242"/>
        <v>0.11524246462842409</v>
      </c>
      <c r="U1642">
        <f t="shared" si="243"/>
        <v>220.02860506950566</v>
      </c>
    </row>
    <row r="1643" spans="1:21">
      <c r="A1643">
        <f t="shared" si="240"/>
        <v>1642</v>
      </c>
      <c r="B1643">
        <f t="shared" si="237"/>
        <v>13.194180733878152</v>
      </c>
      <c r="C1643">
        <f>Specification!$G$30</f>
        <v>109.96225200000001</v>
      </c>
      <c r="D1643">
        <f>0.5*Specification!$K$4*Track!B1643^2*Specification!$K$3*Specification!$K$2</f>
        <v>90.169222548541015</v>
      </c>
      <c r="E1643">
        <v>0</v>
      </c>
      <c r="F1643">
        <f>Specification!$C$23*9.81*SIN((E1643*PI()/180))</f>
        <v>0</v>
      </c>
      <c r="G1643" s="2">
        <f>IF(J1643=1,VLOOKUP(K1643,RPM!$E$2:$H$62,3,FALSE)-F1643-E1643-D1643,IF(J1643=2,VLOOKUP(K1643,RPM!$H$2:$K$62,3,FALSE)-F1643-E1643-D1643,IF(J1643=3,VLOOKUP(K1643,RPM!$K$2:$N$62,3,FALSE)-F1643-E1643-D1643)))</f>
        <v>879.77999939193649</v>
      </c>
      <c r="H1643" s="2">
        <f>IF(J1643=1,Specification!$I$14,IF(J1643=2,Specification!$I$15,IF(J1643=3,Specification!$I$16)))</f>
        <v>580.58318951778165</v>
      </c>
      <c r="I1643">
        <f t="shared" si="244"/>
        <v>1.5153383964194012</v>
      </c>
      <c r="J1643">
        <v>2</v>
      </c>
      <c r="K1643">
        <f>IF(J1643=1,VLOOKUP(B1643,RPM!$F$2:$H$62,3,TRUE),IF(J1643=2,VLOOKUP(B1643,RPM!$I$2:$K$62,3,TRUE),IF(J1643=3,VLOOKUP(B1643,RPM!$L$2:$N$62,3,TRUE))))</f>
        <v>5900</v>
      </c>
      <c r="L1643">
        <f t="shared" si="235"/>
        <v>156.80688248596277</v>
      </c>
      <c r="M1643">
        <f t="shared" si="236"/>
        <v>0</v>
      </c>
      <c r="N1643">
        <f>VLOOKUP(K1643,RPM!$A$2:$D$62,4,FALSE)</f>
        <v>20.530591864406777</v>
      </c>
      <c r="O1643">
        <f>VLOOKUP(K1643,RPM!$A$2:$D$62,3,FALSE)</f>
        <v>16.995999999999999</v>
      </c>
      <c r="P1643">
        <f t="shared" si="238"/>
        <v>15.309662353288134</v>
      </c>
      <c r="Q1643" cm="1">
        <f t="array" ref="Q1643">_xlfn.XLOOKUP(O1643,BSFC!$A$2:$A$24,_xlfn.XLOOKUP(K1643,BSFC!$B$2:$O$2,BSFC!$B$2:$O$24,,-1),,-1)</f>
        <v>350</v>
      </c>
      <c r="R1643">
        <f t="shared" si="239"/>
        <v>1.4884393954585686</v>
      </c>
      <c r="S1643">
        <f t="shared" si="241"/>
        <v>3.2092440346425489E-4</v>
      </c>
      <c r="T1643">
        <f t="shared" si="242"/>
        <v>0.11232354121248921</v>
      </c>
      <c r="U1643">
        <f t="shared" si="243"/>
        <v>220.14092861071813</v>
      </c>
    </row>
    <row r="1644" spans="1:21">
      <c r="A1644">
        <f t="shared" si="240"/>
        <v>1643</v>
      </c>
      <c r="B1644">
        <f t="shared" si="237"/>
        <v>13.308534180407706</v>
      </c>
      <c r="C1644">
        <f>Specification!$G$30</f>
        <v>109.96225200000001</v>
      </c>
      <c r="D1644">
        <f>0.5*Specification!$K$4*Track!B1644^2*Specification!$K$3*Specification!$K$2</f>
        <v>91.738981943780416</v>
      </c>
      <c r="E1644">
        <v>0</v>
      </c>
      <c r="F1644">
        <f>Specification!$C$23*9.81*SIN((E1644*PI()/180))</f>
        <v>0</v>
      </c>
      <c r="G1644" s="2">
        <f>IF(J1644=1,VLOOKUP(K1644,RPM!$E$2:$H$62,3,FALSE)-F1644-E1644-D1644,IF(J1644=2,VLOOKUP(K1644,RPM!$H$2:$K$62,3,FALSE)-F1644-E1644-D1644,IF(J1644=3,VLOOKUP(K1644,RPM!$K$2:$N$62,3,FALSE)-F1644-E1644-D1644)))</f>
        <v>862.26889207196768</v>
      </c>
      <c r="H1644" s="2">
        <f>IF(J1644=1,Specification!$I$14,IF(J1644=2,Specification!$I$15,IF(J1644=3,Specification!$I$16)))</f>
        <v>580.58318951778165</v>
      </c>
      <c r="I1644">
        <f t="shared" si="244"/>
        <v>1.4851771591736016</v>
      </c>
      <c r="J1644">
        <v>2</v>
      </c>
      <c r="K1644">
        <f>IF(J1644=1,VLOOKUP(B1644,RPM!$F$2:$H$62,3,TRUE),IF(J1644=2,VLOOKUP(B1644,RPM!$I$2:$K$62,3,TRUE),IF(J1644=3,VLOOKUP(B1644,RPM!$L$2:$N$62,3,TRUE))))</f>
        <v>6000</v>
      </c>
      <c r="L1644">
        <f t="shared" si="235"/>
        <v>156.87600947122385</v>
      </c>
      <c r="M1644">
        <f t="shared" si="236"/>
        <v>0</v>
      </c>
      <c r="N1644">
        <f>VLOOKUP(K1644,RPM!$A$2:$D$62,4,FALSE)</f>
        <v>20.193166666666666</v>
      </c>
      <c r="O1644">
        <f>VLOOKUP(K1644,RPM!$A$2:$D$62,3,FALSE)</f>
        <v>17</v>
      </c>
      <c r="P1644">
        <f t="shared" si="238"/>
        <v>15.058044383333334</v>
      </c>
      <c r="Q1644" cm="1">
        <f t="array" ref="Q1644">_xlfn.XLOOKUP(O1644,BSFC!$A$2:$A$24,_xlfn.XLOOKUP(K1644,BSFC!$B$2:$O$2,BSFC!$B$2:$O$24,,-1),,-1)</f>
        <v>360</v>
      </c>
      <c r="R1644">
        <f t="shared" si="239"/>
        <v>1.5058044383333336</v>
      </c>
      <c r="S1644">
        <f t="shared" si="241"/>
        <v>2.8914367004093133E-4</v>
      </c>
      <c r="T1644">
        <f t="shared" si="242"/>
        <v>0.10409172121473528</v>
      </c>
      <c r="U1644">
        <f t="shared" si="243"/>
        <v>220.24502033193286</v>
      </c>
    </row>
    <row r="1645" spans="1:21">
      <c r="A1645">
        <f t="shared" si="240"/>
        <v>1644</v>
      </c>
      <c r="B1645">
        <f t="shared" si="237"/>
        <v>13.411199999999999</v>
      </c>
      <c r="C1645">
        <f>Specification!$G$30</f>
        <v>109.96225200000001</v>
      </c>
      <c r="D1645">
        <f>0.5*Specification!$K$4*Track!B1645^2*Specification!$K$3*Specification!$K$2</f>
        <v>93.159842569492653</v>
      </c>
      <c r="E1645">
        <v>1</v>
      </c>
      <c r="F1645">
        <f>Specification!$C$23*9.81*SIN((E1645*PI()/180))</f>
        <v>95.955295733149597</v>
      </c>
      <c r="G1645" s="2">
        <f>IF(J1645=1,VLOOKUP(K1645,RPM!$E$2:$H$62,3,FALSE)-F1645-E1645-D1645,IF(J1645=2,VLOOKUP(K1645,RPM!$H$2:$K$62,3,FALSE)-F1645-E1645-D1645,IF(J1645=3,VLOOKUP(K1645,RPM!$K$2:$N$62,3,FALSE)-F1645-E1645-D1645)))</f>
        <v>432.79588531940499</v>
      </c>
      <c r="H1645" s="2">
        <f>IF(J1645=1,Specification!$I$14,IF(J1645=2,Specification!$I$15,IF(J1645=3,Specification!$I$16)))</f>
        <v>578.8367922628039</v>
      </c>
      <c r="I1645">
        <v>0</v>
      </c>
      <c r="J1645">
        <v>3</v>
      </c>
      <c r="K1645">
        <f>IF(J1645=1,VLOOKUP(B1645,RPM!$F$2:$H$62,3,TRUE),IF(J1645=2,VLOOKUP(B1645,RPM!$I$2:$K$62,3,TRUE),IF(J1645=3,VLOOKUP(B1645,RPM!$L$2:$N$62,3,TRUE))))</f>
        <v>4200</v>
      </c>
      <c r="L1645">
        <f t="shared" si="235"/>
        <v>156.95057401429233</v>
      </c>
      <c r="M1645">
        <f t="shared" si="236"/>
        <v>1.7455064928217585E-2</v>
      </c>
      <c r="N1645">
        <f>VLOOKUP(K1645,RPM!$A$2:$D$62,4,FALSE)</f>
        <v>18.835642857142858</v>
      </c>
      <c r="O1645">
        <f>VLOOKUP(K1645,RPM!$A$2:$D$62,3,FALSE)</f>
        <v>11.1</v>
      </c>
      <c r="P1645">
        <f t="shared" si="238"/>
        <v>14.045738878571429</v>
      </c>
      <c r="Q1645" cm="1">
        <f t="array" ref="Q1645">_xlfn.XLOOKUP(O1645,BSFC!$A$2:$A$24,_xlfn.XLOOKUP(K1645,BSFC!$B$2:$O$2,BSFC!$B$2:$O$24,,-1),,-1)</f>
        <v>340</v>
      </c>
      <c r="R1645">
        <f t="shared" si="239"/>
        <v>1.3265420051984127</v>
      </c>
      <c r="S1645">
        <f t="shared" si="241"/>
        <v>2.9092058376105768E-4</v>
      </c>
      <c r="T1645">
        <f t="shared" si="242"/>
        <v>9.8912998478759617E-2</v>
      </c>
      <c r="U1645">
        <f t="shared" si="243"/>
        <v>220.34393333041163</v>
      </c>
    </row>
    <row r="1646" spans="1:21">
      <c r="A1646">
        <f t="shared" si="240"/>
        <v>1645</v>
      </c>
      <c r="B1646">
        <f t="shared" si="237"/>
        <v>13.411199999999999</v>
      </c>
      <c r="C1646">
        <f>Specification!$G$30</f>
        <v>109.96225200000001</v>
      </c>
      <c r="D1646">
        <f>0.5*Specification!$K$4*Track!B1646^2*Specification!$K$3*Specification!$K$2</f>
        <v>93.159842569492653</v>
      </c>
      <c r="E1646">
        <v>2</v>
      </c>
      <c r="F1646">
        <f>Specification!$C$23*9.81*SIN((E1646*PI()/180))</f>
        <v>191.88136255367905</v>
      </c>
      <c r="G1646" s="2">
        <f>IF(J1646=1,VLOOKUP(K1646,RPM!$E$2:$H$62,3,FALSE)-F1646-E1646-D1646,IF(J1646=2,VLOOKUP(K1646,RPM!$H$2:$K$62,3,FALSE)-F1646-E1646-D1646,IF(J1646=3,VLOOKUP(K1646,RPM!$K$2:$N$62,3,FALSE)-F1646-E1646-D1646)))</f>
        <v>335.86981849887547</v>
      </c>
      <c r="H1646" s="2">
        <f>IF(J1646=1,Specification!$I$14,IF(J1646=2,Specification!$I$15,IF(J1646=3,Specification!$I$16)))</f>
        <v>578.8367922628039</v>
      </c>
      <c r="I1646">
        <v>0</v>
      </c>
      <c r="J1646">
        <v>3</v>
      </c>
      <c r="K1646">
        <f>IF(J1646=1,VLOOKUP(B1646,RPM!$F$2:$H$62,3,TRUE),IF(J1646=2,VLOOKUP(B1646,RPM!$I$2:$K$62,3,TRUE),IF(J1646=3,VLOOKUP(B1646,RPM!$L$2:$N$62,3,TRUE))))</f>
        <v>4200</v>
      </c>
      <c r="L1646">
        <f t="shared" ref="L1646:L1709" si="245">IF(I1646=0,ABS(1/B1646)+L1645,ABS((B1647-B1646)/I1646)+L1645)</f>
        <v>157.0251385573608</v>
      </c>
      <c r="M1646">
        <f t="shared" ref="M1646:M1709" si="246">TAN(E1646*PI()/180)+M1645</f>
        <v>5.2375834419965316E-2</v>
      </c>
      <c r="N1646">
        <f>VLOOKUP(K1646,RPM!$A$2:$D$62,4,FALSE)</f>
        <v>18.835642857142858</v>
      </c>
      <c r="O1646">
        <f>VLOOKUP(K1646,RPM!$A$2:$D$62,3,FALSE)</f>
        <v>11.1</v>
      </c>
      <c r="P1646">
        <f t="shared" si="238"/>
        <v>14.045738878571429</v>
      </c>
      <c r="Q1646" cm="1">
        <f t="array" ref="Q1646">_xlfn.XLOOKUP(O1646,BSFC!$A$2:$A$24,_xlfn.XLOOKUP(K1646,BSFC!$B$2:$O$2,BSFC!$B$2:$O$24,,-1),,-1)</f>
        <v>340</v>
      </c>
      <c r="R1646">
        <f t="shared" si="239"/>
        <v>1.3265420051984127</v>
      </c>
      <c r="S1646">
        <f t="shared" si="241"/>
        <v>2.9092058376105768E-4</v>
      </c>
      <c r="T1646">
        <f t="shared" si="242"/>
        <v>9.8912998478759617E-2</v>
      </c>
      <c r="U1646">
        <f t="shared" si="243"/>
        <v>220.4428463288904</v>
      </c>
    </row>
    <row r="1647" spans="1:21">
      <c r="A1647">
        <f t="shared" si="240"/>
        <v>1646</v>
      </c>
      <c r="B1647">
        <f t="shared" si="237"/>
        <v>13.411199999999999</v>
      </c>
      <c r="C1647">
        <f>Specification!$G$30</f>
        <v>109.96225200000001</v>
      </c>
      <c r="D1647">
        <f>0.5*Specification!$K$4*Track!B1647^2*Specification!$K$3*Specification!$K$2</f>
        <v>93.159842569492653</v>
      </c>
      <c r="E1647">
        <v>3</v>
      </c>
      <c r="F1647">
        <f>Specification!$C$23*9.81*SIN((E1647*PI()/180))</f>
        <v>287.74898045237813</v>
      </c>
      <c r="G1647" s="2">
        <f>IF(J1647=1,VLOOKUP(K1647,RPM!$E$2:$H$62,3,FALSE)-F1647-E1647-D1647,IF(J1647=2,VLOOKUP(K1647,RPM!$H$2:$K$62,3,FALSE)-F1647-E1647-D1647,IF(J1647=3,VLOOKUP(K1647,RPM!$K$2:$N$62,3,FALSE)-F1647-E1647-D1647)))</f>
        <v>239.00220060017642</v>
      </c>
      <c r="H1647" s="2">
        <f>IF(J1647=1,Specification!$I$14,IF(J1647=2,Specification!$I$15,IF(J1647=3,Specification!$I$16)))</f>
        <v>578.8367922628039</v>
      </c>
      <c r="I1647">
        <v>0</v>
      </c>
      <c r="J1647">
        <v>3</v>
      </c>
      <c r="K1647">
        <f>IF(J1647=1,VLOOKUP(B1647,RPM!$F$2:$H$62,3,TRUE),IF(J1647=2,VLOOKUP(B1647,RPM!$I$2:$K$62,3,TRUE),IF(J1647=3,VLOOKUP(B1647,RPM!$L$2:$N$62,3,TRUE))))</f>
        <v>4200</v>
      </c>
      <c r="L1647">
        <f t="shared" si="245"/>
        <v>157.09970310042928</v>
      </c>
      <c r="M1647">
        <f t="shared" si="246"/>
        <v>0.10478361370300651</v>
      </c>
      <c r="N1647">
        <f>VLOOKUP(K1647,RPM!$A$2:$D$62,4,FALSE)</f>
        <v>18.835642857142858</v>
      </c>
      <c r="O1647">
        <f>VLOOKUP(K1647,RPM!$A$2:$D$62,3,FALSE)</f>
        <v>11.1</v>
      </c>
      <c r="P1647">
        <f t="shared" si="238"/>
        <v>14.045738878571429</v>
      </c>
      <c r="Q1647" cm="1">
        <f t="array" ref="Q1647">_xlfn.XLOOKUP(O1647,BSFC!$A$2:$A$24,_xlfn.XLOOKUP(K1647,BSFC!$B$2:$O$2,BSFC!$B$2:$O$24,,-1),,-1)</f>
        <v>340</v>
      </c>
      <c r="R1647">
        <f t="shared" si="239"/>
        <v>1.3265420051984127</v>
      </c>
      <c r="S1647">
        <f t="shared" si="241"/>
        <v>2.9092058376105768E-4</v>
      </c>
      <c r="T1647">
        <f t="shared" si="242"/>
        <v>9.8912998478759617E-2</v>
      </c>
      <c r="U1647">
        <f t="shared" si="243"/>
        <v>220.54175932736916</v>
      </c>
    </row>
    <row r="1648" spans="1:21">
      <c r="A1648">
        <f t="shared" si="240"/>
        <v>1647</v>
      </c>
      <c r="B1648">
        <f t="shared" si="237"/>
        <v>13.411199999999999</v>
      </c>
      <c r="C1648">
        <f>Specification!$G$30</f>
        <v>109.96225200000001</v>
      </c>
      <c r="D1648">
        <f>0.5*Specification!$K$4*Track!B1648^2*Specification!$K$3*Specification!$K$2</f>
        <v>93.159842569492653</v>
      </c>
      <c r="E1648">
        <v>4</v>
      </c>
      <c r="F1648">
        <f>Specification!$C$23*9.81*SIN((E1648*PI()/180))</f>
        <v>383.52894722414453</v>
      </c>
      <c r="G1648" s="2">
        <f>IF(J1648=1,VLOOKUP(K1648,RPM!$E$2:$H$62,3,FALSE)-F1648-E1648-D1648,IF(J1648=2,VLOOKUP(K1648,RPM!$H$2:$K$62,3,FALSE)-F1648-E1648-D1648,IF(J1648=3,VLOOKUP(K1648,RPM!$K$2:$N$62,3,FALSE)-F1648-E1648-D1648)))</f>
        <v>142.22223382841003</v>
      </c>
      <c r="H1648" s="2">
        <f>IF(J1648=1,Specification!$I$14,IF(J1648=2,Specification!$I$15,IF(J1648=3,Specification!$I$16)))</f>
        <v>578.8367922628039</v>
      </c>
      <c r="I1648">
        <v>0</v>
      </c>
      <c r="J1648">
        <v>3</v>
      </c>
      <c r="K1648">
        <f>IF(J1648=1,VLOOKUP(B1648,RPM!$F$2:$H$62,3,TRUE),IF(J1648=2,VLOOKUP(B1648,RPM!$I$2:$K$62,3,TRUE),IF(J1648=3,VLOOKUP(B1648,RPM!$L$2:$N$62,3,TRUE))))</f>
        <v>4200</v>
      </c>
      <c r="L1648">
        <f t="shared" si="245"/>
        <v>157.17426764349776</v>
      </c>
      <c r="M1648">
        <f t="shared" si="246"/>
        <v>0.17471042564651693</v>
      </c>
      <c r="N1648">
        <f>VLOOKUP(K1648,RPM!$A$2:$D$62,4,FALSE)</f>
        <v>18.835642857142858</v>
      </c>
      <c r="O1648">
        <f>VLOOKUP(K1648,RPM!$A$2:$D$62,3,FALSE)</f>
        <v>11.1</v>
      </c>
      <c r="P1648">
        <f t="shared" si="238"/>
        <v>14.045738878571429</v>
      </c>
      <c r="Q1648" cm="1">
        <f t="array" ref="Q1648">_xlfn.XLOOKUP(O1648,BSFC!$A$2:$A$24,_xlfn.XLOOKUP(K1648,BSFC!$B$2:$O$2,BSFC!$B$2:$O$24,,-1),,-1)</f>
        <v>340</v>
      </c>
      <c r="R1648">
        <f t="shared" si="239"/>
        <v>1.3265420051984127</v>
      </c>
      <c r="S1648">
        <f t="shared" si="241"/>
        <v>2.9092058376105768E-4</v>
      </c>
      <c r="T1648">
        <f t="shared" si="242"/>
        <v>9.8912998478759617E-2</v>
      </c>
      <c r="U1648">
        <f t="shared" si="243"/>
        <v>220.64067232584793</v>
      </c>
    </row>
    <row r="1649" spans="1:21">
      <c r="A1649">
        <f t="shared" si="240"/>
        <v>1648</v>
      </c>
      <c r="B1649">
        <f t="shared" ref="B1649:B1709" si="247">IF(SQRT(B1648^2+2*I1648)&gt;13.4112,13.4112,SQRT(B1648^2+2*I1648))</f>
        <v>13.411199999999999</v>
      </c>
      <c r="C1649">
        <f>Specification!$G$30</f>
        <v>109.96225200000001</v>
      </c>
      <c r="D1649">
        <f>0.5*Specification!$K$4*Track!B1649^2*Specification!$K$3*Specification!$K$2</f>
        <v>93.159842569492653</v>
      </c>
      <c r="E1649">
        <v>5</v>
      </c>
      <c r="F1649">
        <f>Specification!$C$23*9.81*SIN((E1649*PI()/180))</f>
        <v>479.192087363258</v>
      </c>
      <c r="G1649" s="2">
        <f>IF(J1649=1,VLOOKUP(K1649,RPM!$E$2:$H$62,3,FALSE)-F1649-E1649-D1649,IF(J1649=2,VLOOKUP(K1649,RPM!$H$2:$K$62,3,FALSE)-F1649-E1649-D1649,IF(J1649=3,VLOOKUP(K1649,RPM!$K$2:$N$62,3,FALSE)-F1649-E1649-D1649)))</f>
        <v>45.559093689296546</v>
      </c>
      <c r="H1649" s="2">
        <f>IF(J1649=1,Specification!$I$14,IF(J1649=2,Specification!$I$15,IF(J1649=3,Specification!$I$16)))</f>
        <v>578.8367922628039</v>
      </c>
      <c r="I1649">
        <v>0</v>
      </c>
      <c r="J1649">
        <v>3</v>
      </c>
      <c r="K1649">
        <f>IF(J1649=1,VLOOKUP(B1649,RPM!$F$2:$H$62,3,TRUE),IF(J1649=2,VLOOKUP(B1649,RPM!$I$2:$K$62,3,TRUE),IF(J1649=3,VLOOKUP(B1649,RPM!$L$2:$N$62,3,TRUE))))</f>
        <v>4200</v>
      </c>
      <c r="L1649">
        <f t="shared" si="245"/>
        <v>157.24883218656623</v>
      </c>
      <c r="M1649">
        <f t="shared" si="246"/>
        <v>0.26219908917244095</v>
      </c>
      <c r="N1649">
        <f>VLOOKUP(K1649,RPM!$A$2:$D$62,4,FALSE)</f>
        <v>18.835642857142858</v>
      </c>
      <c r="O1649">
        <f>VLOOKUP(K1649,RPM!$A$2:$D$62,3,FALSE)</f>
        <v>11.1</v>
      </c>
      <c r="P1649">
        <f t="shared" si="238"/>
        <v>14.045738878571429</v>
      </c>
      <c r="Q1649" cm="1">
        <f t="array" ref="Q1649">_xlfn.XLOOKUP(O1649,BSFC!$A$2:$A$24,_xlfn.XLOOKUP(K1649,BSFC!$B$2:$O$2,BSFC!$B$2:$O$24,,-1),,-1)</f>
        <v>340</v>
      </c>
      <c r="R1649">
        <f t="shared" si="239"/>
        <v>1.3265420051984127</v>
      </c>
      <c r="S1649">
        <f t="shared" si="241"/>
        <v>2.9092058376105768E-4</v>
      </c>
      <c r="T1649">
        <f t="shared" si="242"/>
        <v>9.8912998478759617E-2</v>
      </c>
      <c r="U1649">
        <f t="shared" si="243"/>
        <v>220.7395853243267</v>
      </c>
    </row>
    <row r="1650" spans="1:21">
      <c r="A1650">
        <f t="shared" si="240"/>
        <v>1649</v>
      </c>
      <c r="B1650">
        <f t="shared" si="247"/>
        <v>13.411199999999999</v>
      </c>
      <c r="C1650">
        <f>Specification!$G$30</f>
        <v>109.96225200000001</v>
      </c>
      <c r="D1650">
        <f>0.5*Specification!$K$4*Track!B1650^2*Specification!$K$3*Specification!$K$2</f>
        <v>93.159842569492653</v>
      </c>
      <c r="E1650">
        <v>6</v>
      </c>
      <c r="F1650">
        <f>Specification!$C$23*9.81*SIN((E1650*PI()/180))</f>
        <v>574.70926095052266</v>
      </c>
      <c r="G1650" s="2">
        <f>IF(J1650=1,VLOOKUP(K1650,RPM!$E$2:$H$62,3,FALSE)-F1650-E1650-D1650,IF(J1650=2,VLOOKUP(K1650,RPM!$H$2:$K$62,3,FALSE)-F1650-E1650-D1650,IF(J1650=3,VLOOKUP(K1650,RPM!$K$2:$N$62,3,FALSE)-F1650-E1650-D1650)))</f>
        <v>-50.958079897968119</v>
      </c>
      <c r="H1650" s="2">
        <f>IF(J1650=1,Specification!$I$14,IF(J1650=2,Specification!$I$15,IF(J1650=3,Specification!$I$16)))</f>
        <v>578.8367922628039</v>
      </c>
      <c r="I1650">
        <v>0</v>
      </c>
      <c r="J1650">
        <v>3</v>
      </c>
      <c r="K1650">
        <f>IF(J1650=1,VLOOKUP(B1650,RPM!$F$2:$H$62,3,TRUE),IF(J1650=2,VLOOKUP(B1650,RPM!$I$2:$K$62,3,TRUE),IF(J1650=3,VLOOKUP(B1650,RPM!$L$2:$N$62,3,TRUE))))</f>
        <v>4200</v>
      </c>
      <c r="L1650">
        <f t="shared" si="245"/>
        <v>157.32339672963471</v>
      </c>
      <c r="M1650">
        <f t="shared" si="246"/>
        <v>0.36730332443811742</v>
      </c>
      <c r="N1650">
        <f>VLOOKUP(K1650,RPM!$A$2:$D$62,4,FALSE)</f>
        <v>18.835642857142858</v>
      </c>
      <c r="O1650">
        <f>VLOOKUP(K1650,RPM!$A$2:$D$62,3,FALSE)</f>
        <v>11.1</v>
      </c>
      <c r="P1650">
        <f t="shared" si="238"/>
        <v>14.045738878571429</v>
      </c>
      <c r="Q1650" cm="1">
        <f t="array" ref="Q1650">_xlfn.XLOOKUP(O1650,BSFC!$A$2:$A$24,_xlfn.XLOOKUP(K1650,BSFC!$B$2:$O$2,BSFC!$B$2:$O$24,,-1),,-1)</f>
        <v>340</v>
      </c>
      <c r="R1650">
        <f t="shared" si="239"/>
        <v>1.3265420051984127</v>
      </c>
      <c r="S1650">
        <f t="shared" si="241"/>
        <v>2.9092058376105768E-4</v>
      </c>
      <c r="T1650">
        <f t="shared" si="242"/>
        <v>9.8912998478759617E-2</v>
      </c>
      <c r="U1650">
        <f t="shared" si="243"/>
        <v>220.83849832280546</v>
      </c>
    </row>
    <row r="1651" spans="1:21">
      <c r="A1651">
        <f t="shared" si="240"/>
        <v>1650</v>
      </c>
      <c r="B1651">
        <f t="shared" si="247"/>
        <v>13.411199999999999</v>
      </c>
      <c r="C1651">
        <f>Specification!$G$30</f>
        <v>109.96225200000001</v>
      </c>
      <c r="D1651">
        <f>0.5*Specification!$K$4*Track!B1651^2*Specification!$K$3*Specification!$K$2</f>
        <v>93.159842569492653</v>
      </c>
      <c r="E1651">
        <v>7</v>
      </c>
      <c r="F1651">
        <f>Specification!$C$23*9.81*SIN((E1651*PI()/180))</f>
        <v>670.05137252956831</v>
      </c>
      <c r="G1651" s="2">
        <f>IF(J1651=1,VLOOKUP(K1651,RPM!$E$2:$H$62,3,FALSE)-F1651-E1651-D1651,IF(J1651=2,VLOOKUP(K1651,RPM!$H$2:$K$62,3,FALSE)-F1651-E1651-D1651,IF(J1651=3,VLOOKUP(K1651,RPM!$K$2:$N$62,3,FALSE)-F1651-E1651-D1651)))</f>
        <v>-147.30019147701375</v>
      </c>
      <c r="H1651" s="2">
        <f>IF(J1651=1,Specification!$I$14,IF(J1651=2,Specification!$I$15,IF(J1651=3,Specification!$I$16)))</f>
        <v>578.8367922628039</v>
      </c>
      <c r="I1651">
        <v>0</v>
      </c>
      <c r="J1651">
        <v>3</v>
      </c>
      <c r="K1651">
        <f>IF(J1651=1,VLOOKUP(B1651,RPM!$F$2:$H$62,3,TRUE),IF(J1651=2,VLOOKUP(B1651,RPM!$I$2:$K$62,3,TRUE),IF(J1651=3,VLOOKUP(B1651,RPM!$L$2:$N$62,3,TRUE))))</f>
        <v>4200</v>
      </c>
      <c r="L1651">
        <f t="shared" si="245"/>
        <v>157.39796127270318</v>
      </c>
      <c r="M1651">
        <f t="shared" si="246"/>
        <v>0.49008788534102199</v>
      </c>
      <c r="N1651">
        <f>VLOOKUP(K1651,RPM!$A$2:$D$62,4,FALSE)</f>
        <v>18.835642857142858</v>
      </c>
      <c r="O1651">
        <f>VLOOKUP(K1651,RPM!$A$2:$D$62,3,FALSE)</f>
        <v>11.1</v>
      </c>
      <c r="P1651">
        <f t="shared" si="238"/>
        <v>14.045738878571429</v>
      </c>
      <c r="Q1651" cm="1">
        <f t="array" ref="Q1651">_xlfn.XLOOKUP(O1651,BSFC!$A$2:$A$24,_xlfn.XLOOKUP(K1651,BSFC!$B$2:$O$2,BSFC!$B$2:$O$24,,-1),,-1)</f>
        <v>340</v>
      </c>
      <c r="R1651">
        <f t="shared" si="239"/>
        <v>1.3265420051984127</v>
      </c>
      <c r="S1651">
        <f t="shared" si="241"/>
        <v>2.9092058376105768E-4</v>
      </c>
      <c r="T1651">
        <f t="shared" si="242"/>
        <v>9.8912998478759617E-2</v>
      </c>
      <c r="U1651">
        <f t="shared" si="243"/>
        <v>220.93741132128423</v>
      </c>
    </row>
    <row r="1652" spans="1:21">
      <c r="A1652">
        <f t="shared" si="240"/>
        <v>1651</v>
      </c>
      <c r="B1652">
        <f t="shared" si="247"/>
        <v>13.411199999999999</v>
      </c>
      <c r="C1652">
        <f>Specification!$G$30</f>
        <v>109.96225200000001</v>
      </c>
      <c r="D1652">
        <f>0.5*Specification!$K$4*Track!B1652^2*Specification!$K$3*Specification!$K$2</f>
        <v>93.159842569492653</v>
      </c>
      <c r="E1652">
        <v>8</v>
      </c>
      <c r="F1652">
        <f>Specification!$C$23*9.81*SIN((E1652*PI()/180))</f>
        <v>765.1893799696079</v>
      </c>
      <c r="G1652" s="2">
        <f>IF(J1652=1,VLOOKUP(K1652,RPM!$E$2:$H$62,3,FALSE)-F1652-E1652-D1652,IF(J1652=2,VLOOKUP(K1652,RPM!$H$2:$K$62,3,FALSE)-F1652-E1652-D1652,IF(J1652=3,VLOOKUP(K1652,RPM!$K$2:$N$62,3,FALSE)-F1652-E1652-D1652)))</f>
        <v>-243.43819891705334</v>
      </c>
      <c r="H1652" s="2">
        <f>IF(J1652=1,Specification!$I$14,IF(J1652=2,Specification!$I$15,IF(J1652=3,Specification!$I$16)))</f>
        <v>578.8367922628039</v>
      </c>
      <c r="I1652">
        <v>0</v>
      </c>
      <c r="J1652">
        <v>3</v>
      </c>
      <c r="K1652">
        <f>IF(J1652=1,VLOOKUP(B1652,RPM!$F$2:$H$62,3,TRUE),IF(J1652=2,VLOOKUP(B1652,RPM!$I$2:$K$62,3,TRUE),IF(J1652=3,VLOOKUP(B1652,RPM!$L$2:$N$62,3,TRUE))))</f>
        <v>4200</v>
      </c>
      <c r="L1652">
        <f t="shared" si="245"/>
        <v>157.47252581577166</v>
      </c>
      <c r="M1652">
        <f t="shared" si="246"/>
        <v>0.63062872004341342</v>
      </c>
      <c r="N1652">
        <f>VLOOKUP(K1652,RPM!$A$2:$D$62,4,FALSE)</f>
        <v>18.835642857142858</v>
      </c>
      <c r="O1652">
        <f>VLOOKUP(K1652,RPM!$A$2:$D$62,3,FALSE)</f>
        <v>11.1</v>
      </c>
      <c r="P1652">
        <f t="shared" si="238"/>
        <v>14.045738878571429</v>
      </c>
      <c r="Q1652" cm="1">
        <f t="array" ref="Q1652">_xlfn.XLOOKUP(O1652,BSFC!$A$2:$A$24,_xlfn.XLOOKUP(K1652,BSFC!$B$2:$O$2,BSFC!$B$2:$O$24,,-1),,-1)</f>
        <v>340</v>
      </c>
      <c r="R1652">
        <f t="shared" si="239"/>
        <v>1.3265420051984127</v>
      </c>
      <c r="S1652">
        <f t="shared" si="241"/>
        <v>2.9092058376105768E-4</v>
      </c>
      <c r="T1652">
        <f t="shared" si="242"/>
        <v>9.8912998478759617E-2</v>
      </c>
      <c r="U1652">
        <f t="shared" si="243"/>
        <v>221.036324319763</v>
      </c>
    </row>
    <row r="1653" spans="1:21">
      <c r="A1653">
        <f t="shared" si="240"/>
        <v>1652</v>
      </c>
      <c r="B1653">
        <f t="shared" si="247"/>
        <v>13.411199999999999</v>
      </c>
      <c r="C1653">
        <f>Specification!$G$30</f>
        <v>109.96225200000001</v>
      </c>
      <c r="D1653">
        <f>0.5*Specification!$K$4*Track!B1653^2*Specification!$K$3*Specification!$K$2</f>
        <v>93.159842569492653</v>
      </c>
      <c r="E1653">
        <v>8</v>
      </c>
      <c r="F1653">
        <f>Specification!$C$23*9.81*SIN((E1653*PI()/180))</f>
        <v>765.1893799696079</v>
      </c>
      <c r="G1653" s="2">
        <f>IF(J1653=1,VLOOKUP(K1653,RPM!$E$2:$H$62,3,FALSE)-F1653-E1653-D1653,IF(J1653=2,VLOOKUP(K1653,RPM!$H$2:$K$62,3,FALSE)-F1653-E1653-D1653,IF(J1653=3,VLOOKUP(K1653,RPM!$K$2:$N$62,3,FALSE)-F1653-E1653-D1653)))</f>
        <v>-243.43819891705334</v>
      </c>
      <c r="H1653" s="2">
        <f>IF(J1653=1,Specification!$I$14,IF(J1653=2,Specification!$I$15,IF(J1653=3,Specification!$I$16)))</f>
        <v>578.8367922628039</v>
      </c>
      <c r="I1653">
        <v>0</v>
      </c>
      <c r="J1653">
        <v>3</v>
      </c>
      <c r="K1653">
        <f>IF(J1653=1,VLOOKUP(B1653,RPM!$F$2:$H$62,3,TRUE),IF(J1653=2,VLOOKUP(B1653,RPM!$I$2:$K$62,3,TRUE),IF(J1653=3,VLOOKUP(B1653,RPM!$L$2:$N$62,3,TRUE))))</f>
        <v>4200</v>
      </c>
      <c r="L1653">
        <f t="shared" si="245"/>
        <v>157.54709035884014</v>
      </c>
      <c r="M1653">
        <f t="shared" si="246"/>
        <v>0.77116955474580484</v>
      </c>
      <c r="N1653">
        <f>VLOOKUP(K1653,RPM!$A$2:$D$62,4,FALSE)</f>
        <v>18.835642857142858</v>
      </c>
      <c r="O1653">
        <f>VLOOKUP(K1653,RPM!$A$2:$D$62,3,FALSE)</f>
        <v>11.1</v>
      </c>
      <c r="P1653">
        <f t="shared" si="238"/>
        <v>14.045738878571429</v>
      </c>
      <c r="Q1653" cm="1">
        <f t="array" ref="Q1653">_xlfn.XLOOKUP(O1653,BSFC!$A$2:$A$24,_xlfn.XLOOKUP(K1653,BSFC!$B$2:$O$2,BSFC!$B$2:$O$24,,-1),,-1)</f>
        <v>340</v>
      </c>
      <c r="R1653">
        <f t="shared" si="239"/>
        <v>1.3265420051984127</v>
      </c>
      <c r="S1653">
        <f t="shared" si="241"/>
        <v>2.9092058376105768E-4</v>
      </c>
      <c r="T1653">
        <f t="shared" si="242"/>
        <v>9.8912998478759617E-2</v>
      </c>
      <c r="U1653">
        <f t="shared" si="243"/>
        <v>221.13523731824176</v>
      </c>
    </row>
    <row r="1654" spans="1:21">
      <c r="A1654">
        <f t="shared" si="240"/>
        <v>1653</v>
      </c>
      <c r="B1654">
        <f t="shared" si="247"/>
        <v>13.411199999999999</v>
      </c>
      <c r="C1654">
        <f>Specification!$G$30</f>
        <v>109.96225200000001</v>
      </c>
      <c r="D1654">
        <f>0.5*Specification!$K$4*Track!B1654^2*Specification!$K$3*Specification!$K$2</f>
        <v>93.159842569492653</v>
      </c>
      <c r="E1654">
        <v>8</v>
      </c>
      <c r="F1654">
        <f>Specification!$C$23*9.81*SIN((E1654*PI()/180))</f>
        <v>765.1893799696079</v>
      </c>
      <c r="G1654" s="2">
        <f>IF(J1654=1,VLOOKUP(K1654,RPM!$E$2:$H$62,3,FALSE)-F1654-E1654-D1654,IF(J1654=2,VLOOKUP(K1654,RPM!$H$2:$K$62,3,FALSE)-F1654-E1654-D1654,IF(J1654=3,VLOOKUP(K1654,RPM!$K$2:$N$62,3,FALSE)-F1654-E1654-D1654)))</f>
        <v>-243.43819891705334</v>
      </c>
      <c r="H1654" s="2">
        <f>IF(J1654=1,Specification!$I$14,IF(J1654=2,Specification!$I$15,IF(J1654=3,Specification!$I$16)))</f>
        <v>578.8367922628039</v>
      </c>
      <c r="I1654">
        <v>0</v>
      </c>
      <c r="J1654">
        <v>3</v>
      </c>
      <c r="K1654">
        <f>IF(J1654=1,VLOOKUP(B1654,RPM!$F$2:$H$62,3,TRUE),IF(J1654=2,VLOOKUP(B1654,RPM!$I$2:$K$62,3,TRUE),IF(J1654=3,VLOOKUP(B1654,RPM!$L$2:$N$62,3,TRUE))))</f>
        <v>4200</v>
      </c>
      <c r="L1654">
        <f t="shared" si="245"/>
        <v>157.62165490190861</v>
      </c>
      <c r="M1654">
        <f t="shared" si="246"/>
        <v>0.91171038944819627</v>
      </c>
      <c r="N1654">
        <f>VLOOKUP(K1654,RPM!$A$2:$D$62,4,FALSE)</f>
        <v>18.835642857142858</v>
      </c>
      <c r="O1654">
        <f>VLOOKUP(K1654,RPM!$A$2:$D$62,3,FALSE)</f>
        <v>11.1</v>
      </c>
      <c r="P1654">
        <f t="shared" si="238"/>
        <v>14.045738878571429</v>
      </c>
      <c r="Q1654" cm="1">
        <f t="array" ref="Q1654">_xlfn.XLOOKUP(O1654,BSFC!$A$2:$A$24,_xlfn.XLOOKUP(K1654,BSFC!$B$2:$O$2,BSFC!$B$2:$O$24,,-1),,-1)</f>
        <v>340</v>
      </c>
      <c r="R1654">
        <f t="shared" si="239"/>
        <v>1.3265420051984127</v>
      </c>
      <c r="S1654">
        <f t="shared" si="241"/>
        <v>2.9092058376105768E-4</v>
      </c>
      <c r="T1654">
        <f t="shared" si="242"/>
        <v>9.8912998478759617E-2</v>
      </c>
      <c r="U1654">
        <f t="shared" si="243"/>
        <v>221.23415031672053</v>
      </c>
    </row>
    <row r="1655" spans="1:21">
      <c r="A1655">
        <f t="shared" si="240"/>
        <v>1654</v>
      </c>
      <c r="B1655">
        <f t="shared" si="247"/>
        <v>13.411199999999999</v>
      </c>
      <c r="C1655">
        <f>Specification!$G$30</f>
        <v>109.96225200000001</v>
      </c>
      <c r="D1655">
        <f>0.5*Specification!$K$4*Track!B1655^2*Specification!$K$3*Specification!$K$2</f>
        <v>93.159842569492653</v>
      </c>
      <c r="E1655">
        <v>8</v>
      </c>
      <c r="F1655">
        <f>Specification!$C$23*9.81*SIN((E1655*PI()/180))</f>
        <v>765.1893799696079</v>
      </c>
      <c r="G1655" s="2">
        <f>IF(J1655=1,VLOOKUP(K1655,RPM!$E$2:$H$62,3,FALSE)-F1655-E1655-D1655,IF(J1655=2,VLOOKUP(K1655,RPM!$H$2:$K$62,3,FALSE)-F1655-E1655-D1655,IF(J1655=3,VLOOKUP(K1655,RPM!$K$2:$N$62,3,FALSE)-F1655-E1655-D1655)))</f>
        <v>-243.43819891705334</v>
      </c>
      <c r="H1655" s="2">
        <f>IF(J1655=1,Specification!$I$14,IF(J1655=2,Specification!$I$15,IF(J1655=3,Specification!$I$16)))</f>
        <v>578.8367922628039</v>
      </c>
      <c r="I1655">
        <v>0</v>
      </c>
      <c r="J1655">
        <v>3</v>
      </c>
      <c r="K1655">
        <f>IF(J1655=1,VLOOKUP(B1655,RPM!$F$2:$H$62,3,TRUE),IF(J1655=2,VLOOKUP(B1655,RPM!$I$2:$K$62,3,TRUE),IF(J1655=3,VLOOKUP(B1655,RPM!$L$2:$N$62,3,TRUE))))</f>
        <v>4200</v>
      </c>
      <c r="L1655">
        <f t="shared" si="245"/>
        <v>157.69621944497709</v>
      </c>
      <c r="M1655">
        <f t="shared" si="246"/>
        <v>1.0522512241505877</v>
      </c>
      <c r="N1655">
        <f>VLOOKUP(K1655,RPM!$A$2:$D$62,4,FALSE)</f>
        <v>18.835642857142858</v>
      </c>
      <c r="O1655">
        <f>VLOOKUP(K1655,RPM!$A$2:$D$62,3,FALSE)</f>
        <v>11.1</v>
      </c>
      <c r="P1655">
        <f t="shared" si="238"/>
        <v>14.045738878571429</v>
      </c>
      <c r="Q1655" cm="1">
        <f t="array" ref="Q1655">_xlfn.XLOOKUP(O1655,BSFC!$A$2:$A$24,_xlfn.XLOOKUP(K1655,BSFC!$B$2:$O$2,BSFC!$B$2:$O$24,,-1),,-1)</f>
        <v>340</v>
      </c>
      <c r="R1655">
        <f t="shared" si="239"/>
        <v>1.3265420051984127</v>
      </c>
      <c r="S1655">
        <f t="shared" si="241"/>
        <v>2.9092058376105768E-4</v>
      </c>
      <c r="T1655">
        <f t="shared" si="242"/>
        <v>9.8912998478759617E-2</v>
      </c>
      <c r="U1655">
        <f t="shared" si="243"/>
        <v>221.3330633151993</v>
      </c>
    </row>
    <row r="1656" spans="1:21">
      <c r="A1656">
        <f t="shared" si="240"/>
        <v>1655</v>
      </c>
      <c r="B1656">
        <f t="shared" si="247"/>
        <v>13.411199999999999</v>
      </c>
      <c r="C1656">
        <f>Specification!$G$30</f>
        <v>109.96225200000001</v>
      </c>
      <c r="D1656">
        <f>0.5*Specification!$K$4*Track!B1656^2*Specification!$K$3*Specification!$K$2</f>
        <v>93.159842569492653</v>
      </c>
      <c r="E1656">
        <v>8</v>
      </c>
      <c r="F1656">
        <f>Specification!$C$23*9.81*SIN((E1656*PI()/180))</f>
        <v>765.1893799696079</v>
      </c>
      <c r="G1656" s="2">
        <f>IF(J1656=1,VLOOKUP(K1656,RPM!$E$2:$H$62,3,FALSE)-F1656-E1656-D1656,IF(J1656=2,VLOOKUP(K1656,RPM!$H$2:$K$62,3,FALSE)-F1656-E1656-D1656,IF(J1656=3,VLOOKUP(K1656,RPM!$K$2:$N$62,3,FALSE)-F1656-E1656-D1656)))</f>
        <v>-243.43819891705334</v>
      </c>
      <c r="H1656" s="2">
        <f>IF(J1656=1,Specification!$I$14,IF(J1656=2,Specification!$I$15,IF(J1656=3,Specification!$I$16)))</f>
        <v>578.8367922628039</v>
      </c>
      <c r="I1656">
        <v>0</v>
      </c>
      <c r="J1656">
        <v>3</v>
      </c>
      <c r="K1656">
        <f>IF(J1656=1,VLOOKUP(B1656,RPM!$F$2:$H$62,3,TRUE),IF(J1656=2,VLOOKUP(B1656,RPM!$I$2:$K$62,3,TRUE),IF(J1656=3,VLOOKUP(B1656,RPM!$L$2:$N$62,3,TRUE))))</f>
        <v>4200</v>
      </c>
      <c r="L1656">
        <f t="shared" si="245"/>
        <v>157.77078398804557</v>
      </c>
      <c r="M1656">
        <f t="shared" si="246"/>
        <v>1.1927920588529792</v>
      </c>
      <c r="N1656">
        <f>VLOOKUP(K1656,RPM!$A$2:$D$62,4,FALSE)</f>
        <v>18.835642857142858</v>
      </c>
      <c r="O1656">
        <f>VLOOKUP(K1656,RPM!$A$2:$D$62,3,FALSE)</f>
        <v>11.1</v>
      </c>
      <c r="P1656">
        <f t="shared" si="238"/>
        <v>14.045738878571429</v>
      </c>
      <c r="Q1656" cm="1">
        <f t="array" ref="Q1656">_xlfn.XLOOKUP(O1656,BSFC!$A$2:$A$24,_xlfn.XLOOKUP(K1656,BSFC!$B$2:$O$2,BSFC!$B$2:$O$24,,-1),,-1)</f>
        <v>340</v>
      </c>
      <c r="R1656">
        <f t="shared" si="239"/>
        <v>1.3265420051984127</v>
      </c>
      <c r="S1656">
        <f t="shared" si="241"/>
        <v>2.9092058376105768E-4</v>
      </c>
      <c r="T1656">
        <f t="shared" si="242"/>
        <v>9.8912998478759617E-2</v>
      </c>
      <c r="U1656">
        <f t="shared" si="243"/>
        <v>221.43197631367806</v>
      </c>
    </row>
    <row r="1657" spans="1:21">
      <c r="A1657">
        <f t="shared" si="240"/>
        <v>1656</v>
      </c>
      <c r="B1657">
        <f t="shared" si="247"/>
        <v>13.411199999999999</v>
      </c>
      <c r="C1657">
        <f>Specification!$G$30</f>
        <v>109.96225200000001</v>
      </c>
      <c r="D1657">
        <f>0.5*Specification!$K$4*Track!B1657^2*Specification!$K$3*Specification!$K$2</f>
        <v>93.159842569492653</v>
      </c>
      <c r="E1657">
        <v>8</v>
      </c>
      <c r="F1657">
        <f>Specification!$C$23*9.81*SIN((E1657*PI()/180))</f>
        <v>765.1893799696079</v>
      </c>
      <c r="G1657" s="2">
        <f>IF(J1657=1,VLOOKUP(K1657,RPM!$E$2:$H$62,3,FALSE)-F1657-E1657-D1657,IF(J1657=2,VLOOKUP(K1657,RPM!$H$2:$K$62,3,FALSE)-F1657-E1657-D1657,IF(J1657=3,VLOOKUP(K1657,RPM!$K$2:$N$62,3,FALSE)-F1657-E1657-D1657)))</f>
        <v>-243.43819891705334</v>
      </c>
      <c r="H1657" s="2">
        <f>IF(J1657=1,Specification!$I$14,IF(J1657=2,Specification!$I$15,IF(J1657=3,Specification!$I$16)))</f>
        <v>578.8367922628039</v>
      </c>
      <c r="I1657">
        <v>0</v>
      </c>
      <c r="J1657">
        <v>3</v>
      </c>
      <c r="K1657">
        <f>IF(J1657=1,VLOOKUP(B1657,RPM!$F$2:$H$62,3,TRUE),IF(J1657=2,VLOOKUP(B1657,RPM!$I$2:$K$62,3,TRUE),IF(J1657=3,VLOOKUP(B1657,RPM!$L$2:$N$62,3,TRUE))))</f>
        <v>4200</v>
      </c>
      <c r="L1657">
        <f t="shared" si="245"/>
        <v>157.84534853111404</v>
      </c>
      <c r="M1657">
        <f t="shared" si="246"/>
        <v>1.3333328935553708</v>
      </c>
      <c r="N1657">
        <f>VLOOKUP(K1657,RPM!$A$2:$D$62,4,FALSE)</f>
        <v>18.835642857142858</v>
      </c>
      <c r="O1657">
        <f>VLOOKUP(K1657,RPM!$A$2:$D$62,3,FALSE)</f>
        <v>11.1</v>
      </c>
      <c r="P1657">
        <f t="shared" si="238"/>
        <v>14.045738878571429</v>
      </c>
      <c r="Q1657" cm="1">
        <f t="array" ref="Q1657">_xlfn.XLOOKUP(O1657,BSFC!$A$2:$A$24,_xlfn.XLOOKUP(K1657,BSFC!$B$2:$O$2,BSFC!$B$2:$O$24,,-1),,-1)</f>
        <v>340</v>
      </c>
      <c r="R1657">
        <f t="shared" si="239"/>
        <v>1.3265420051984127</v>
      </c>
      <c r="S1657">
        <f t="shared" si="241"/>
        <v>2.9092058376105768E-4</v>
      </c>
      <c r="T1657">
        <f t="shared" si="242"/>
        <v>9.8912998478759617E-2</v>
      </c>
      <c r="U1657">
        <f t="shared" si="243"/>
        <v>221.53088931215683</v>
      </c>
    </row>
    <row r="1658" spans="1:21">
      <c r="A1658">
        <f t="shared" si="240"/>
        <v>1657</v>
      </c>
      <c r="B1658">
        <f t="shared" si="247"/>
        <v>13.411199999999999</v>
      </c>
      <c r="C1658">
        <f>Specification!$G$30</f>
        <v>109.96225200000001</v>
      </c>
      <c r="D1658">
        <f>0.5*Specification!$K$4*Track!B1658^2*Specification!$K$3*Specification!$K$2</f>
        <v>93.159842569492653</v>
      </c>
      <c r="E1658">
        <v>8</v>
      </c>
      <c r="F1658">
        <f>Specification!$C$23*9.81*SIN((E1658*PI()/180))</f>
        <v>765.1893799696079</v>
      </c>
      <c r="G1658" s="2">
        <f>IF(J1658=1,VLOOKUP(K1658,RPM!$E$2:$H$62,3,FALSE)-F1658-E1658-D1658,IF(J1658=2,VLOOKUP(K1658,RPM!$H$2:$K$62,3,FALSE)-F1658-E1658-D1658,IF(J1658=3,VLOOKUP(K1658,RPM!$K$2:$N$62,3,FALSE)-F1658-E1658-D1658)))</f>
        <v>-243.43819891705334</v>
      </c>
      <c r="H1658" s="2">
        <f>IF(J1658=1,Specification!$I$14,IF(J1658=2,Specification!$I$15,IF(J1658=3,Specification!$I$16)))</f>
        <v>578.8367922628039</v>
      </c>
      <c r="I1658">
        <v>0</v>
      </c>
      <c r="J1658">
        <v>3</v>
      </c>
      <c r="K1658">
        <f>IF(J1658=1,VLOOKUP(B1658,RPM!$F$2:$H$62,3,TRUE),IF(J1658=2,VLOOKUP(B1658,RPM!$I$2:$K$62,3,TRUE),IF(J1658=3,VLOOKUP(B1658,RPM!$L$2:$N$62,3,TRUE))))</f>
        <v>4200</v>
      </c>
      <c r="L1658">
        <f t="shared" si="245"/>
        <v>157.91991307418252</v>
      </c>
      <c r="M1658">
        <f t="shared" si="246"/>
        <v>1.4738737282577623</v>
      </c>
      <c r="N1658">
        <f>VLOOKUP(K1658,RPM!$A$2:$D$62,4,FALSE)</f>
        <v>18.835642857142858</v>
      </c>
      <c r="O1658">
        <f>VLOOKUP(K1658,RPM!$A$2:$D$62,3,FALSE)</f>
        <v>11.1</v>
      </c>
      <c r="P1658">
        <f t="shared" si="238"/>
        <v>14.045738878571429</v>
      </c>
      <c r="Q1658" cm="1">
        <f t="array" ref="Q1658">_xlfn.XLOOKUP(O1658,BSFC!$A$2:$A$24,_xlfn.XLOOKUP(K1658,BSFC!$B$2:$O$2,BSFC!$B$2:$O$24,,-1),,-1)</f>
        <v>340</v>
      </c>
      <c r="R1658">
        <f t="shared" si="239"/>
        <v>1.3265420051984127</v>
      </c>
      <c r="S1658">
        <f t="shared" si="241"/>
        <v>2.9092058376105768E-4</v>
      </c>
      <c r="T1658">
        <f t="shared" si="242"/>
        <v>9.8912998478759617E-2</v>
      </c>
      <c r="U1658">
        <f t="shared" si="243"/>
        <v>221.6298023106356</v>
      </c>
    </row>
    <row r="1659" spans="1:21">
      <c r="A1659">
        <f t="shared" si="240"/>
        <v>1658</v>
      </c>
      <c r="B1659">
        <f t="shared" si="247"/>
        <v>13.411199999999999</v>
      </c>
      <c r="C1659">
        <f>Specification!$G$30</f>
        <v>109.96225200000001</v>
      </c>
      <c r="D1659">
        <f>0.5*Specification!$K$4*Track!B1659^2*Specification!$K$3*Specification!$K$2</f>
        <v>93.159842569492653</v>
      </c>
      <c r="E1659">
        <v>8</v>
      </c>
      <c r="F1659">
        <f>Specification!$C$23*9.81*SIN((E1659*PI()/180))</f>
        <v>765.1893799696079</v>
      </c>
      <c r="G1659" s="2">
        <f>IF(J1659=1,VLOOKUP(K1659,RPM!$E$2:$H$62,3,FALSE)-F1659-E1659-D1659,IF(J1659=2,VLOOKUP(K1659,RPM!$H$2:$K$62,3,FALSE)-F1659-E1659-D1659,IF(J1659=3,VLOOKUP(K1659,RPM!$K$2:$N$62,3,FALSE)-F1659-E1659-D1659)))</f>
        <v>-243.43819891705334</v>
      </c>
      <c r="H1659" s="2">
        <f>IF(J1659=1,Specification!$I$14,IF(J1659=2,Specification!$I$15,IF(J1659=3,Specification!$I$16)))</f>
        <v>578.8367922628039</v>
      </c>
      <c r="I1659">
        <v>0</v>
      </c>
      <c r="J1659">
        <v>3</v>
      </c>
      <c r="K1659">
        <f>IF(J1659=1,VLOOKUP(B1659,RPM!$F$2:$H$62,3,TRUE),IF(J1659=2,VLOOKUP(B1659,RPM!$I$2:$K$62,3,TRUE),IF(J1659=3,VLOOKUP(B1659,RPM!$L$2:$N$62,3,TRUE))))</f>
        <v>4200</v>
      </c>
      <c r="L1659">
        <f t="shared" si="245"/>
        <v>157.99447761725099</v>
      </c>
      <c r="M1659">
        <f t="shared" si="246"/>
        <v>1.6144145629601538</v>
      </c>
      <c r="N1659">
        <f>VLOOKUP(K1659,RPM!$A$2:$D$62,4,FALSE)</f>
        <v>18.835642857142858</v>
      </c>
      <c r="O1659">
        <f>VLOOKUP(K1659,RPM!$A$2:$D$62,3,FALSE)</f>
        <v>11.1</v>
      </c>
      <c r="P1659">
        <f t="shared" si="238"/>
        <v>14.045738878571429</v>
      </c>
      <c r="Q1659" cm="1">
        <f t="array" ref="Q1659">_xlfn.XLOOKUP(O1659,BSFC!$A$2:$A$24,_xlfn.XLOOKUP(K1659,BSFC!$B$2:$O$2,BSFC!$B$2:$O$24,,-1),,-1)</f>
        <v>340</v>
      </c>
      <c r="R1659">
        <f t="shared" si="239"/>
        <v>1.3265420051984127</v>
      </c>
      <c r="S1659">
        <f t="shared" si="241"/>
        <v>2.9092058376105768E-4</v>
      </c>
      <c r="T1659">
        <f t="shared" si="242"/>
        <v>9.8912998478759617E-2</v>
      </c>
      <c r="U1659">
        <f t="shared" si="243"/>
        <v>221.72871530911436</v>
      </c>
    </row>
    <row r="1660" spans="1:21">
      <c r="A1660">
        <f t="shared" si="240"/>
        <v>1659</v>
      </c>
      <c r="B1660">
        <f t="shared" si="247"/>
        <v>13.411199999999999</v>
      </c>
      <c r="C1660">
        <f>Specification!$G$30</f>
        <v>109.96225200000001</v>
      </c>
      <c r="D1660">
        <f>0.5*Specification!$K$4*Track!B1660^2*Specification!$K$3*Specification!$K$2</f>
        <v>93.159842569492653</v>
      </c>
      <c r="E1660">
        <v>8</v>
      </c>
      <c r="F1660">
        <f>Specification!$C$23*9.81*SIN((E1660*PI()/180))</f>
        <v>765.1893799696079</v>
      </c>
      <c r="G1660" s="2">
        <f>IF(J1660=1,VLOOKUP(K1660,RPM!$E$2:$H$62,3,FALSE)-F1660-E1660-D1660,IF(J1660=2,VLOOKUP(K1660,RPM!$H$2:$K$62,3,FALSE)-F1660-E1660-D1660,IF(J1660=3,VLOOKUP(K1660,RPM!$K$2:$N$62,3,FALSE)-F1660-E1660-D1660)))</f>
        <v>-243.43819891705334</v>
      </c>
      <c r="H1660" s="2">
        <f>IF(J1660=1,Specification!$I$14,IF(J1660=2,Specification!$I$15,IF(J1660=3,Specification!$I$16)))</f>
        <v>578.8367922628039</v>
      </c>
      <c r="I1660">
        <v>0</v>
      </c>
      <c r="J1660">
        <v>3</v>
      </c>
      <c r="K1660">
        <f>IF(J1660=1,VLOOKUP(B1660,RPM!$F$2:$H$62,3,TRUE),IF(J1660=2,VLOOKUP(B1660,RPM!$I$2:$K$62,3,TRUE),IF(J1660=3,VLOOKUP(B1660,RPM!$L$2:$N$62,3,TRUE))))</f>
        <v>4200</v>
      </c>
      <c r="L1660">
        <f t="shared" si="245"/>
        <v>158.06904216031947</v>
      </c>
      <c r="M1660">
        <f t="shared" si="246"/>
        <v>1.7549553976625454</v>
      </c>
      <c r="N1660">
        <f>VLOOKUP(K1660,RPM!$A$2:$D$62,4,FALSE)</f>
        <v>18.835642857142858</v>
      </c>
      <c r="O1660">
        <f>VLOOKUP(K1660,RPM!$A$2:$D$62,3,FALSE)</f>
        <v>11.1</v>
      </c>
      <c r="P1660">
        <f t="shared" si="238"/>
        <v>14.045738878571429</v>
      </c>
      <c r="Q1660" cm="1">
        <f t="array" ref="Q1660">_xlfn.XLOOKUP(O1660,BSFC!$A$2:$A$24,_xlfn.XLOOKUP(K1660,BSFC!$B$2:$O$2,BSFC!$B$2:$O$24,,-1),,-1)</f>
        <v>340</v>
      </c>
      <c r="R1660">
        <f t="shared" si="239"/>
        <v>1.3265420051984127</v>
      </c>
      <c r="S1660">
        <f t="shared" si="241"/>
        <v>2.9092058376105768E-4</v>
      </c>
      <c r="T1660">
        <f t="shared" si="242"/>
        <v>9.8912998478759617E-2</v>
      </c>
      <c r="U1660">
        <f t="shared" si="243"/>
        <v>221.82762830759313</v>
      </c>
    </row>
    <row r="1661" spans="1:21">
      <c r="A1661">
        <f t="shared" si="240"/>
        <v>1660</v>
      </c>
      <c r="B1661">
        <f t="shared" si="247"/>
        <v>13.411199999999999</v>
      </c>
      <c r="C1661">
        <f>Specification!$G$30</f>
        <v>109.96225200000001</v>
      </c>
      <c r="D1661">
        <f>0.5*Specification!$K$4*Track!B1661^2*Specification!$K$3*Specification!$K$2</f>
        <v>93.159842569492653</v>
      </c>
      <c r="E1661">
        <v>8</v>
      </c>
      <c r="F1661">
        <f>Specification!$C$23*9.81*SIN((E1661*PI()/180))</f>
        <v>765.1893799696079</v>
      </c>
      <c r="G1661" s="2">
        <f>IF(J1661=1,VLOOKUP(K1661,RPM!$E$2:$H$62,3,FALSE)-F1661-E1661-D1661,IF(J1661=2,VLOOKUP(K1661,RPM!$H$2:$K$62,3,FALSE)-F1661-E1661-D1661,IF(J1661=3,VLOOKUP(K1661,RPM!$K$2:$N$62,3,FALSE)-F1661-E1661-D1661)))</f>
        <v>-243.43819891705334</v>
      </c>
      <c r="H1661" s="2">
        <f>IF(J1661=1,Specification!$I$14,IF(J1661=2,Specification!$I$15,IF(J1661=3,Specification!$I$16)))</f>
        <v>578.8367922628039</v>
      </c>
      <c r="I1661">
        <v>0</v>
      </c>
      <c r="J1661">
        <v>3</v>
      </c>
      <c r="K1661">
        <f>IF(J1661=1,VLOOKUP(B1661,RPM!$F$2:$H$62,3,TRUE),IF(J1661=2,VLOOKUP(B1661,RPM!$I$2:$K$62,3,TRUE),IF(J1661=3,VLOOKUP(B1661,RPM!$L$2:$N$62,3,TRUE))))</f>
        <v>4200</v>
      </c>
      <c r="L1661">
        <f t="shared" si="245"/>
        <v>158.14360670338795</v>
      </c>
      <c r="M1661">
        <f t="shared" si="246"/>
        <v>1.8954962323649369</v>
      </c>
      <c r="N1661">
        <f>VLOOKUP(K1661,RPM!$A$2:$D$62,4,FALSE)</f>
        <v>18.835642857142858</v>
      </c>
      <c r="O1661">
        <f>VLOOKUP(K1661,RPM!$A$2:$D$62,3,FALSE)</f>
        <v>11.1</v>
      </c>
      <c r="P1661">
        <f t="shared" si="238"/>
        <v>14.045738878571429</v>
      </c>
      <c r="Q1661" cm="1">
        <f t="array" ref="Q1661">_xlfn.XLOOKUP(O1661,BSFC!$A$2:$A$24,_xlfn.XLOOKUP(K1661,BSFC!$B$2:$O$2,BSFC!$B$2:$O$24,,-1),,-1)</f>
        <v>340</v>
      </c>
      <c r="R1661">
        <f t="shared" si="239"/>
        <v>1.3265420051984127</v>
      </c>
      <c r="S1661">
        <f t="shared" si="241"/>
        <v>2.9092058376105768E-4</v>
      </c>
      <c r="T1661">
        <f t="shared" si="242"/>
        <v>9.8912998478759617E-2</v>
      </c>
      <c r="U1661">
        <f t="shared" si="243"/>
        <v>221.9265413060719</v>
      </c>
    </row>
    <row r="1662" spans="1:21">
      <c r="A1662">
        <f t="shared" si="240"/>
        <v>1661</v>
      </c>
      <c r="B1662">
        <f t="shared" si="247"/>
        <v>13.411199999999999</v>
      </c>
      <c r="C1662">
        <f>Specification!$G$30</f>
        <v>109.96225200000001</v>
      </c>
      <c r="D1662">
        <f>0.5*Specification!$K$4*Track!B1662^2*Specification!$K$3*Specification!$K$2</f>
        <v>93.159842569492653</v>
      </c>
      <c r="E1662">
        <v>8</v>
      </c>
      <c r="F1662">
        <f>Specification!$C$23*9.81*SIN((E1662*PI()/180))</f>
        <v>765.1893799696079</v>
      </c>
      <c r="G1662" s="2">
        <f>IF(J1662=1,VLOOKUP(K1662,RPM!$E$2:$H$62,3,FALSE)-F1662-E1662-D1662,IF(J1662=2,VLOOKUP(K1662,RPM!$H$2:$K$62,3,FALSE)-F1662-E1662-D1662,IF(J1662=3,VLOOKUP(K1662,RPM!$K$2:$N$62,3,FALSE)-F1662-E1662-D1662)))</f>
        <v>-243.43819891705334</v>
      </c>
      <c r="H1662" s="2">
        <f>IF(J1662=1,Specification!$I$14,IF(J1662=2,Specification!$I$15,IF(J1662=3,Specification!$I$16)))</f>
        <v>578.8367922628039</v>
      </c>
      <c r="I1662">
        <v>0</v>
      </c>
      <c r="J1662">
        <v>3</v>
      </c>
      <c r="K1662">
        <f>IF(J1662=1,VLOOKUP(B1662,RPM!$F$2:$H$62,3,TRUE),IF(J1662=2,VLOOKUP(B1662,RPM!$I$2:$K$62,3,TRUE),IF(J1662=3,VLOOKUP(B1662,RPM!$L$2:$N$62,3,TRUE))))</f>
        <v>4200</v>
      </c>
      <c r="L1662">
        <f t="shared" si="245"/>
        <v>158.21817124645642</v>
      </c>
      <c r="M1662">
        <f t="shared" si="246"/>
        <v>2.0360370670673285</v>
      </c>
      <c r="N1662">
        <f>VLOOKUP(K1662,RPM!$A$2:$D$62,4,FALSE)</f>
        <v>18.835642857142858</v>
      </c>
      <c r="O1662">
        <f>VLOOKUP(K1662,RPM!$A$2:$D$62,3,FALSE)</f>
        <v>11.1</v>
      </c>
      <c r="P1662">
        <f t="shared" si="238"/>
        <v>14.045738878571429</v>
      </c>
      <c r="Q1662" cm="1">
        <f t="array" ref="Q1662">_xlfn.XLOOKUP(O1662,BSFC!$A$2:$A$24,_xlfn.XLOOKUP(K1662,BSFC!$B$2:$O$2,BSFC!$B$2:$O$24,,-1),,-1)</f>
        <v>340</v>
      </c>
      <c r="R1662">
        <f t="shared" si="239"/>
        <v>1.3265420051984127</v>
      </c>
      <c r="S1662">
        <f t="shared" si="241"/>
        <v>2.9092058376105768E-4</v>
      </c>
      <c r="T1662">
        <f t="shared" si="242"/>
        <v>9.8912998478759617E-2</v>
      </c>
      <c r="U1662">
        <f t="shared" si="243"/>
        <v>222.02545430455066</v>
      </c>
    </row>
    <row r="1663" spans="1:21">
      <c r="A1663">
        <f t="shared" si="240"/>
        <v>1662</v>
      </c>
      <c r="B1663">
        <f t="shared" si="247"/>
        <v>13.411199999999999</v>
      </c>
      <c r="C1663">
        <f>Specification!$G$30</f>
        <v>109.96225200000001</v>
      </c>
      <c r="D1663">
        <f>0.5*Specification!$K$4*Track!B1663^2*Specification!$K$3*Specification!$K$2</f>
        <v>93.159842569492653</v>
      </c>
      <c r="E1663">
        <v>7</v>
      </c>
      <c r="F1663">
        <f>Specification!$C$23*9.81*SIN((E1663*PI()/180))</f>
        <v>670.05137252956831</v>
      </c>
      <c r="G1663" s="2">
        <f>IF(J1663=1,VLOOKUP(K1663,RPM!$E$2:$H$62,3,FALSE)-F1663-E1663-D1663,IF(J1663=2,VLOOKUP(K1663,RPM!$H$2:$K$62,3,FALSE)-F1663-E1663-D1663,IF(J1663=3,VLOOKUP(K1663,RPM!$K$2:$N$62,3,FALSE)-F1663-E1663-D1663)))</f>
        <v>-147.30019147701375</v>
      </c>
      <c r="H1663" s="2">
        <f>IF(J1663=1,Specification!$I$14,IF(J1663=2,Specification!$I$15,IF(J1663=3,Specification!$I$16)))</f>
        <v>578.8367922628039</v>
      </c>
      <c r="I1663">
        <v>0</v>
      </c>
      <c r="J1663">
        <v>3</v>
      </c>
      <c r="K1663">
        <f>IF(J1663=1,VLOOKUP(B1663,RPM!$F$2:$H$62,3,TRUE),IF(J1663=2,VLOOKUP(B1663,RPM!$I$2:$K$62,3,TRUE),IF(J1663=3,VLOOKUP(B1663,RPM!$L$2:$N$62,3,TRUE))))</f>
        <v>4200</v>
      </c>
      <c r="L1663">
        <f t="shared" si="245"/>
        <v>158.2927357895249</v>
      </c>
      <c r="M1663">
        <f t="shared" si="246"/>
        <v>2.1588216279702332</v>
      </c>
      <c r="N1663">
        <f>VLOOKUP(K1663,RPM!$A$2:$D$62,4,FALSE)</f>
        <v>18.835642857142858</v>
      </c>
      <c r="O1663">
        <f>VLOOKUP(K1663,RPM!$A$2:$D$62,3,FALSE)</f>
        <v>11.1</v>
      </c>
      <c r="P1663">
        <f t="shared" si="238"/>
        <v>14.045738878571429</v>
      </c>
      <c r="Q1663" cm="1">
        <f t="array" ref="Q1663">_xlfn.XLOOKUP(O1663,BSFC!$A$2:$A$24,_xlfn.XLOOKUP(K1663,BSFC!$B$2:$O$2,BSFC!$B$2:$O$24,,-1),,-1)</f>
        <v>340</v>
      </c>
      <c r="R1663">
        <f t="shared" si="239"/>
        <v>1.3265420051984127</v>
      </c>
      <c r="S1663">
        <f t="shared" si="241"/>
        <v>2.9092058376105768E-4</v>
      </c>
      <c r="T1663">
        <f t="shared" si="242"/>
        <v>9.8912998478759617E-2</v>
      </c>
      <c r="U1663">
        <f t="shared" si="243"/>
        <v>222.12436730302943</v>
      </c>
    </row>
    <row r="1664" spans="1:21">
      <c r="A1664">
        <f t="shared" si="240"/>
        <v>1663</v>
      </c>
      <c r="B1664">
        <f t="shared" si="247"/>
        <v>13.411199999999999</v>
      </c>
      <c r="C1664">
        <f>Specification!$G$30</f>
        <v>109.96225200000001</v>
      </c>
      <c r="D1664">
        <f>0.5*Specification!$K$4*Track!B1664^2*Specification!$K$3*Specification!$K$2</f>
        <v>93.159842569492653</v>
      </c>
      <c r="E1664">
        <v>6</v>
      </c>
      <c r="F1664">
        <f>Specification!$C$23*9.81*SIN((E1664*PI()/180))</f>
        <v>574.70926095052266</v>
      </c>
      <c r="G1664" s="2">
        <f>IF(J1664=1,VLOOKUP(K1664,RPM!$E$2:$H$62,3,FALSE)-F1664-E1664-D1664,IF(J1664=2,VLOOKUP(K1664,RPM!$H$2:$K$62,3,FALSE)-F1664-E1664-D1664,IF(J1664=3,VLOOKUP(K1664,RPM!$K$2:$N$62,3,FALSE)-F1664-E1664-D1664)))</f>
        <v>-50.958079897968119</v>
      </c>
      <c r="H1664" s="2">
        <f>IF(J1664=1,Specification!$I$14,IF(J1664=2,Specification!$I$15,IF(J1664=3,Specification!$I$16)))</f>
        <v>578.8367922628039</v>
      </c>
      <c r="I1664">
        <v>0</v>
      </c>
      <c r="J1664">
        <v>3</v>
      </c>
      <c r="K1664">
        <f>IF(J1664=1,VLOOKUP(B1664,RPM!$F$2:$H$62,3,TRUE),IF(J1664=2,VLOOKUP(B1664,RPM!$I$2:$K$62,3,TRUE),IF(J1664=3,VLOOKUP(B1664,RPM!$L$2:$N$62,3,TRUE))))</f>
        <v>4200</v>
      </c>
      <c r="L1664">
        <f t="shared" si="245"/>
        <v>158.36730033259337</v>
      </c>
      <c r="M1664">
        <f t="shared" si="246"/>
        <v>2.2639258632359098</v>
      </c>
      <c r="N1664">
        <f>VLOOKUP(K1664,RPM!$A$2:$D$62,4,FALSE)</f>
        <v>18.835642857142858</v>
      </c>
      <c r="O1664">
        <f>VLOOKUP(K1664,RPM!$A$2:$D$62,3,FALSE)</f>
        <v>11.1</v>
      </c>
      <c r="P1664">
        <f t="shared" si="238"/>
        <v>14.045738878571429</v>
      </c>
      <c r="Q1664" cm="1">
        <f t="array" ref="Q1664">_xlfn.XLOOKUP(O1664,BSFC!$A$2:$A$24,_xlfn.XLOOKUP(K1664,BSFC!$B$2:$O$2,BSFC!$B$2:$O$24,,-1),,-1)</f>
        <v>340</v>
      </c>
      <c r="R1664">
        <f t="shared" si="239"/>
        <v>1.3265420051984127</v>
      </c>
      <c r="S1664">
        <f t="shared" si="241"/>
        <v>2.9092058376105768E-4</v>
      </c>
      <c r="T1664">
        <f t="shared" si="242"/>
        <v>9.8912998478759617E-2</v>
      </c>
      <c r="U1664">
        <f t="shared" si="243"/>
        <v>222.2232803015082</v>
      </c>
    </row>
    <row r="1665" spans="1:21">
      <c r="A1665">
        <f t="shared" si="240"/>
        <v>1664</v>
      </c>
      <c r="B1665">
        <f t="shared" si="247"/>
        <v>13.411199999999999</v>
      </c>
      <c r="C1665">
        <f>Specification!$G$30</f>
        <v>109.96225200000001</v>
      </c>
      <c r="D1665">
        <f>0.5*Specification!$K$4*Track!B1665^2*Specification!$K$3*Specification!$K$2</f>
        <v>93.159842569492653</v>
      </c>
      <c r="E1665">
        <v>5</v>
      </c>
      <c r="F1665">
        <f>Specification!$C$23*9.81*SIN((E1665*PI()/180))</f>
        <v>479.192087363258</v>
      </c>
      <c r="G1665" s="2">
        <f>IF(J1665=1,VLOOKUP(K1665,RPM!$E$2:$H$62,3,FALSE)-F1665-E1665-D1665,IF(J1665=2,VLOOKUP(K1665,RPM!$H$2:$K$62,3,FALSE)-F1665-E1665-D1665,IF(J1665=3,VLOOKUP(K1665,RPM!$K$2:$N$62,3,FALSE)-F1665-E1665-D1665)))</f>
        <v>45.559093689296546</v>
      </c>
      <c r="H1665" s="2">
        <f>IF(J1665=1,Specification!$I$14,IF(J1665=2,Specification!$I$15,IF(J1665=3,Specification!$I$16)))</f>
        <v>578.8367922628039</v>
      </c>
      <c r="I1665">
        <v>0</v>
      </c>
      <c r="J1665">
        <v>3</v>
      </c>
      <c r="K1665">
        <f>IF(J1665=1,VLOOKUP(B1665,RPM!$F$2:$H$62,3,TRUE),IF(J1665=2,VLOOKUP(B1665,RPM!$I$2:$K$62,3,TRUE),IF(J1665=3,VLOOKUP(B1665,RPM!$L$2:$N$62,3,TRUE))))</f>
        <v>4200</v>
      </c>
      <c r="L1665">
        <f t="shared" si="245"/>
        <v>158.44186487566185</v>
      </c>
      <c r="M1665">
        <f t="shared" si="246"/>
        <v>2.3514145267618338</v>
      </c>
      <c r="N1665">
        <f>VLOOKUP(K1665,RPM!$A$2:$D$62,4,FALSE)</f>
        <v>18.835642857142858</v>
      </c>
      <c r="O1665">
        <f>VLOOKUP(K1665,RPM!$A$2:$D$62,3,FALSE)</f>
        <v>11.1</v>
      </c>
      <c r="P1665">
        <f t="shared" si="238"/>
        <v>14.045738878571429</v>
      </c>
      <c r="Q1665" cm="1">
        <f t="array" ref="Q1665">_xlfn.XLOOKUP(O1665,BSFC!$A$2:$A$24,_xlfn.XLOOKUP(K1665,BSFC!$B$2:$O$2,BSFC!$B$2:$O$24,,-1),,-1)</f>
        <v>340</v>
      </c>
      <c r="R1665">
        <f t="shared" si="239"/>
        <v>1.3265420051984127</v>
      </c>
      <c r="S1665">
        <f t="shared" si="241"/>
        <v>2.9092058376105768E-4</v>
      </c>
      <c r="T1665">
        <f t="shared" si="242"/>
        <v>9.8912998478759617E-2</v>
      </c>
      <c r="U1665">
        <f t="shared" si="243"/>
        <v>222.32219329998696</v>
      </c>
    </row>
    <row r="1666" spans="1:21">
      <c r="A1666">
        <f t="shared" si="240"/>
        <v>1665</v>
      </c>
      <c r="B1666">
        <f t="shared" si="247"/>
        <v>13.411199999999999</v>
      </c>
      <c r="C1666">
        <f>Specification!$G$30</f>
        <v>109.96225200000001</v>
      </c>
      <c r="D1666">
        <f>0.5*Specification!$K$4*Track!B1666^2*Specification!$K$3*Specification!$K$2</f>
        <v>93.159842569492653</v>
      </c>
      <c r="E1666">
        <v>4</v>
      </c>
      <c r="F1666">
        <f>Specification!$C$23*9.81*SIN((E1666*PI()/180))</f>
        <v>383.52894722414453</v>
      </c>
      <c r="G1666" s="2">
        <f>IF(J1666=1,VLOOKUP(K1666,RPM!$E$2:$H$62,3,FALSE)-F1666-E1666-D1666,IF(J1666=2,VLOOKUP(K1666,RPM!$H$2:$K$62,3,FALSE)-F1666-E1666-D1666,IF(J1666=3,VLOOKUP(K1666,RPM!$K$2:$N$62,3,FALSE)-F1666-E1666-D1666)))</f>
        <v>142.22223382841003</v>
      </c>
      <c r="H1666" s="2">
        <f>IF(J1666=1,Specification!$I$14,IF(J1666=2,Specification!$I$15,IF(J1666=3,Specification!$I$16)))</f>
        <v>578.8367922628039</v>
      </c>
      <c r="I1666">
        <v>0</v>
      </c>
      <c r="J1666">
        <v>3</v>
      </c>
      <c r="K1666">
        <f>IF(J1666=1,VLOOKUP(B1666,RPM!$F$2:$H$62,3,TRUE),IF(J1666=2,VLOOKUP(B1666,RPM!$I$2:$K$62,3,TRUE),IF(J1666=3,VLOOKUP(B1666,RPM!$L$2:$N$62,3,TRUE))))</f>
        <v>4200</v>
      </c>
      <c r="L1666">
        <f t="shared" si="245"/>
        <v>158.51642941873033</v>
      </c>
      <c r="M1666">
        <f t="shared" si="246"/>
        <v>2.4213413387053442</v>
      </c>
      <c r="N1666">
        <f>VLOOKUP(K1666,RPM!$A$2:$D$62,4,FALSE)</f>
        <v>18.835642857142858</v>
      </c>
      <c r="O1666">
        <f>VLOOKUP(K1666,RPM!$A$2:$D$62,3,FALSE)</f>
        <v>11.1</v>
      </c>
      <c r="P1666">
        <f t="shared" si="238"/>
        <v>14.045738878571429</v>
      </c>
      <c r="Q1666" cm="1">
        <f t="array" ref="Q1666">_xlfn.XLOOKUP(O1666,BSFC!$A$2:$A$24,_xlfn.XLOOKUP(K1666,BSFC!$B$2:$O$2,BSFC!$B$2:$O$24,,-1),,-1)</f>
        <v>340</v>
      </c>
      <c r="R1666">
        <f t="shared" si="239"/>
        <v>1.3265420051984127</v>
      </c>
      <c r="S1666">
        <f t="shared" si="241"/>
        <v>2.9092058376105768E-4</v>
      </c>
      <c r="T1666">
        <f t="shared" si="242"/>
        <v>9.8912998478759617E-2</v>
      </c>
      <c r="U1666">
        <f t="shared" si="243"/>
        <v>222.42110629846573</v>
      </c>
    </row>
    <row r="1667" spans="1:21">
      <c r="A1667">
        <f t="shared" si="240"/>
        <v>1666</v>
      </c>
      <c r="B1667">
        <f t="shared" si="247"/>
        <v>13.411199999999999</v>
      </c>
      <c r="C1667">
        <f>Specification!$G$30</f>
        <v>109.96225200000001</v>
      </c>
      <c r="D1667">
        <f>0.5*Specification!$K$4*Track!B1667^2*Specification!$K$3*Specification!$K$2</f>
        <v>93.159842569492653</v>
      </c>
      <c r="E1667">
        <v>3</v>
      </c>
      <c r="F1667">
        <f>Specification!$C$23*9.81*SIN((E1667*PI()/180))</f>
        <v>287.74898045237813</v>
      </c>
      <c r="G1667" s="2">
        <f>IF(J1667=1,VLOOKUP(K1667,RPM!$E$2:$H$62,3,FALSE)-F1667-E1667-D1667,IF(J1667=2,VLOOKUP(K1667,RPM!$H$2:$K$62,3,FALSE)-F1667-E1667-D1667,IF(J1667=3,VLOOKUP(K1667,RPM!$K$2:$N$62,3,FALSE)-F1667-E1667-D1667)))</f>
        <v>239.00220060017642</v>
      </c>
      <c r="H1667" s="2">
        <f>IF(J1667=1,Specification!$I$14,IF(J1667=2,Specification!$I$15,IF(J1667=3,Specification!$I$16)))</f>
        <v>578.8367922628039</v>
      </c>
      <c r="I1667">
        <v>0</v>
      </c>
      <c r="J1667">
        <v>3</v>
      </c>
      <c r="K1667">
        <f>IF(J1667=1,VLOOKUP(B1667,RPM!$F$2:$H$62,3,TRUE),IF(J1667=2,VLOOKUP(B1667,RPM!$I$2:$K$62,3,TRUE),IF(J1667=3,VLOOKUP(B1667,RPM!$L$2:$N$62,3,TRUE))))</f>
        <v>4200</v>
      </c>
      <c r="L1667">
        <f t="shared" si="245"/>
        <v>158.5909939617988</v>
      </c>
      <c r="M1667">
        <f t="shared" si="246"/>
        <v>2.4737491179883855</v>
      </c>
      <c r="N1667">
        <f>VLOOKUP(K1667,RPM!$A$2:$D$62,4,FALSE)</f>
        <v>18.835642857142858</v>
      </c>
      <c r="O1667">
        <f>VLOOKUP(K1667,RPM!$A$2:$D$62,3,FALSE)</f>
        <v>11.1</v>
      </c>
      <c r="P1667">
        <f t="shared" ref="P1667:P1709" si="248">N1667*0.7457</f>
        <v>14.045738878571429</v>
      </c>
      <c r="Q1667" cm="1">
        <f t="array" ref="Q1667">_xlfn.XLOOKUP(O1667,BSFC!$A$2:$A$24,_xlfn.XLOOKUP(K1667,BSFC!$B$2:$O$2,BSFC!$B$2:$O$24,,-1),,-1)</f>
        <v>340</v>
      </c>
      <c r="R1667">
        <f t="shared" ref="R1667:R1709" si="249">Q1667*P1667/3600</f>
        <v>1.3265420051984127</v>
      </c>
      <c r="S1667">
        <f t="shared" si="241"/>
        <v>2.9092058376105768E-4</v>
      </c>
      <c r="T1667">
        <f t="shared" si="242"/>
        <v>9.8912998478759617E-2</v>
      </c>
      <c r="U1667">
        <f t="shared" si="243"/>
        <v>222.5200192969445</v>
      </c>
    </row>
    <row r="1668" spans="1:21">
      <c r="A1668">
        <f t="shared" ref="A1668:A1709" si="250">A1667+1</f>
        <v>1667</v>
      </c>
      <c r="B1668">
        <f t="shared" si="247"/>
        <v>13.411199999999999</v>
      </c>
      <c r="C1668">
        <f>Specification!$G$30</f>
        <v>109.96225200000001</v>
      </c>
      <c r="D1668">
        <f>0.5*Specification!$K$4*Track!B1668^2*Specification!$K$3*Specification!$K$2</f>
        <v>93.159842569492653</v>
      </c>
      <c r="E1668">
        <v>2</v>
      </c>
      <c r="F1668">
        <f>Specification!$C$23*9.81*SIN((E1668*PI()/180))</f>
        <v>191.88136255367905</v>
      </c>
      <c r="G1668" s="2">
        <f>IF(J1668=1,VLOOKUP(K1668,RPM!$E$2:$H$62,3,FALSE)-F1668-E1668-D1668,IF(J1668=2,VLOOKUP(K1668,RPM!$H$2:$K$62,3,FALSE)-F1668-E1668-D1668,IF(J1668=3,VLOOKUP(K1668,RPM!$K$2:$N$62,3,FALSE)-F1668-E1668-D1668)))</f>
        <v>335.86981849887547</v>
      </c>
      <c r="H1668" s="2">
        <f>IF(J1668=1,Specification!$I$14,IF(J1668=2,Specification!$I$15,IF(J1668=3,Specification!$I$16)))</f>
        <v>578.8367922628039</v>
      </c>
      <c r="I1668">
        <v>0</v>
      </c>
      <c r="J1668">
        <v>3</v>
      </c>
      <c r="K1668">
        <f>IF(J1668=1,VLOOKUP(B1668,RPM!$F$2:$H$62,3,TRUE),IF(J1668=2,VLOOKUP(B1668,RPM!$I$2:$K$62,3,TRUE),IF(J1668=3,VLOOKUP(B1668,RPM!$L$2:$N$62,3,TRUE))))</f>
        <v>4200</v>
      </c>
      <c r="L1668">
        <f t="shared" si="245"/>
        <v>158.66555850486728</v>
      </c>
      <c r="M1668">
        <f t="shared" si="246"/>
        <v>2.5086698874801332</v>
      </c>
      <c r="N1668">
        <f>VLOOKUP(K1668,RPM!$A$2:$D$62,4,FALSE)</f>
        <v>18.835642857142858</v>
      </c>
      <c r="O1668">
        <f>VLOOKUP(K1668,RPM!$A$2:$D$62,3,FALSE)</f>
        <v>11.1</v>
      </c>
      <c r="P1668">
        <f t="shared" si="248"/>
        <v>14.045738878571429</v>
      </c>
      <c r="Q1668" cm="1">
        <f t="array" ref="Q1668">_xlfn.XLOOKUP(O1668,BSFC!$A$2:$A$24,_xlfn.XLOOKUP(K1668,BSFC!$B$2:$O$2,BSFC!$B$2:$O$24,,-1),,-1)</f>
        <v>340</v>
      </c>
      <c r="R1668">
        <f t="shared" si="249"/>
        <v>1.3265420051984127</v>
      </c>
      <c r="S1668">
        <f t="shared" ref="S1668:S1709" si="251">(L1668-L1667)/3600*P1668</f>
        <v>2.9092058376105768E-4</v>
      </c>
      <c r="T1668">
        <f t="shared" ref="T1668:T1709" si="252">S1668*Q1668</f>
        <v>9.8912998478759617E-2</v>
      </c>
      <c r="U1668">
        <f t="shared" ref="U1668:U1709" si="253">U1667+T1668</f>
        <v>222.61893229542326</v>
      </c>
    </row>
    <row r="1669" spans="1:21">
      <c r="A1669">
        <f t="shared" si="250"/>
        <v>1668</v>
      </c>
      <c r="B1669">
        <f t="shared" si="247"/>
        <v>13.411199999999999</v>
      </c>
      <c r="C1669">
        <f>Specification!$G$30</f>
        <v>109.96225200000001</v>
      </c>
      <c r="D1669">
        <f>0.5*Specification!$K$4*Track!B1669^2*Specification!$K$3*Specification!$K$2</f>
        <v>93.159842569492653</v>
      </c>
      <c r="E1669">
        <v>1</v>
      </c>
      <c r="F1669">
        <f>Specification!$C$23*9.81*SIN((E1669*PI()/180))</f>
        <v>95.955295733149597</v>
      </c>
      <c r="G1669" s="2">
        <f>IF(J1669=1,VLOOKUP(K1669,RPM!$E$2:$H$62,3,FALSE)-F1669-E1669-D1669,IF(J1669=2,VLOOKUP(K1669,RPM!$H$2:$K$62,3,FALSE)-F1669-E1669-D1669,IF(J1669=3,VLOOKUP(K1669,RPM!$K$2:$N$62,3,FALSE)-F1669-E1669-D1669)))</f>
        <v>432.79588531940499</v>
      </c>
      <c r="H1669" s="2">
        <f>IF(J1669=1,Specification!$I$14,IF(J1669=2,Specification!$I$15,IF(J1669=3,Specification!$I$16)))</f>
        <v>578.8367922628039</v>
      </c>
      <c r="I1669">
        <v>0</v>
      </c>
      <c r="J1669">
        <v>3</v>
      </c>
      <c r="K1669">
        <f>IF(J1669=1,VLOOKUP(B1669,RPM!$F$2:$H$62,3,TRUE),IF(J1669=2,VLOOKUP(B1669,RPM!$I$2:$K$62,3,TRUE),IF(J1669=3,VLOOKUP(B1669,RPM!$L$2:$N$62,3,TRUE))))</f>
        <v>4200</v>
      </c>
      <c r="L1669">
        <f t="shared" si="245"/>
        <v>158.74012304793575</v>
      </c>
      <c r="M1669">
        <f t="shared" si="246"/>
        <v>2.5261249524083507</v>
      </c>
      <c r="N1669">
        <f>VLOOKUP(K1669,RPM!$A$2:$D$62,4,FALSE)</f>
        <v>18.835642857142858</v>
      </c>
      <c r="O1669">
        <f>VLOOKUP(K1669,RPM!$A$2:$D$62,3,FALSE)</f>
        <v>11.1</v>
      </c>
      <c r="P1669">
        <f t="shared" si="248"/>
        <v>14.045738878571429</v>
      </c>
      <c r="Q1669" cm="1">
        <f t="array" ref="Q1669">_xlfn.XLOOKUP(O1669,BSFC!$A$2:$A$24,_xlfn.XLOOKUP(K1669,BSFC!$B$2:$O$2,BSFC!$B$2:$O$24,,-1),,-1)</f>
        <v>340</v>
      </c>
      <c r="R1669">
        <f t="shared" si="249"/>
        <v>1.3265420051984127</v>
      </c>
      <c r="S1669">
        <f t="shared" si="251"/>
        <v>2.9092058376105768E-4</v>
      </c>
      <c r="T1669">
        <f t="shared" si="252"/>
        <v>9.8912998478759617E-2</v>
      </c>
      <c r="U1669">
        <f t="shared" si="253"/>
        <v>222.71784529390203</v>
      </c>
    </row>
    <row r="1670" spans="1:21">
      <c r="A1670">
        <f t="shared" si="250"/>
        <v>1669</v>
      </c>
      <c r="B1670">
        <f t="shared" si="247"/>
        <v>13.411199999999999</v>
      </c>
      <c r="C1670">
        <f>Specification!$G$30</f>
        <v>109.96225200000001</v>
      </c>
      <c r="D1670">
        <f>0.5*Specification!$K$4*Track!B1670^2*Specification!$K$3*Specification!$K$2</f>
        <v>93.159842569492653</v>
      </c>
      <c r="E1670">
        <v>0</v>
      </c>
      <c r="F1670">
        <f>Specification!$C$23*9.81*SIN((E1670*PI()/180))</f>
        <v>0</v>
      </c>
      <c r="G1670" s="2">
        <f>IF(J1670=1,VLOOKUP(K1670,RPM!$E$2:$H$62,3,FALSE)-F1670-E1670-D1670,IF(J1670=2,VLOOKUP(K1670,RPM!$H$2:$K$62,3,FALSE)-F1670-E1670-D1670,IF(J1670=3,VLOOKUP(K1670,RPM!$K$2:$N$62,3,FALSE)-F1670-E1670-D1670)))</f>
        <v>529.75118105255456</v>
      </c>
      <c r="H1670" s="2">
        <f>IF(J1670=1,Specification!$I$14,IF(J1670=2,Specification!$I$15,IF(J1670=3,Specification!$I$16)))</f>
        <v>578.8367922628039</v>
      </c>
      <c r="I1670">
        <v>0</v>
      </c>
      <c r="J1670">
        <v>3</v>
      </c>
      <c r="K1670">
        <f>IF(J1670=1,VLOOKUP(B1670,RPM!$F$2:$H$62,3,TRUE),IF(J1670=2,VLOOKUP(B1670,RPM!$I$2:$K$62,3,TRUE),IF(J1670=3,VLOOKUP(B1670,RPM!$L$2:$N$62,3,TRUE))))</f>
        <v>4200</v>
      </c>
      <c r="L1670">
        <f t="shared" si="245"/>
        <v>158.81468759100423</v>
      </c>
      <c r="M1670">
        <f t="shared" si="246"/>
        <v>2.5261249524083507</v>
      </c>
      <c r="N1670">
        <f>VLOOKUP(K1670,RPM!$A$2:$D$62,4,FALSE)</f>
        <v>18.835642857142858</v>
      </c>
      <c r="O1670">
        <f>VLOOKUP(K1670,RPM!$A$2:$D$62,3,FALSE)</f>
        <v>11.1</v>
      </c>
      <c r="P1670">
        <f t="shared" si="248"/>
        <v>14.045738878571429</v>
      </c>
      <c r="Q1670" cm="1">
        <f t="array" ref="Q1670">_xlfn.XLOOKUP(O1670,BSFC!$A$2:$A$24,_xlfn.XLOOKUP(K1670,BSFC!$B$2:$O$2,BSFC!$B$2:$O$24,,-1),,-1)</f>
        <v>340</v>
      </c>
      <c r="R1670">
        <f t="shared" si="249"/>
        <v>1.3265420051984127</v>
      </c>
      <c r="S1670">
        <f t="shared" si="251"/>
        <v>2.9092058376105768E-4</v>
      </c>
      <c r="T1670">
        <f t="shared" si="252"/>
        <v>9.8912998478759617E-2</v>
      </c>
      <c r="U1670">
        <f t="shared" si="253"/>
        <v>222.8167582923808</v>
      </c>
    </row>
    <row r="1671" spans="1:21">
      <c r="A1671">
        <f t="shared" si="250"/>
        <v>1670</v>
      </c>
      <c r="B1671">
        <f t="shared" si="247"/>
        <v>13.411199999999999</v>
      </c>
      <c r="C1671">
        <f>Specification!$G$30</f>
        <v>109.96225200000001</v>
      </c>
      <c r="D1671">
        <f>0.5*Specification!$K$4*Track!B1671^2*Specification!$K$3*Specification!$K$2</f>
        <v>93.159842569492653</v>
      </c>
      <c r="E1671">
        <v>0</v>
      </c>
      <c r="F1671">
        <f>Specification!$C$23*9.81*SIN((E1671*PI()/180))</f>
        <v>0</v>
      </c>
      <c r="G1671" s="2">
        <f>IF(J1671=1,VLOOKUP(K1671,RPM!$E$2:$H$62,3,FALSE)-F1671-E1671-D1671,IF(J1671=2,VLOOKUP(K1671,RPM!$H$2:$K$62,3,FALSE)-F1671-E1671-D1671,IF(J1671=3,VLOOKUP(K1671,RPM!$K$2:$N$62,3,FALSE)-F1671-E1671-D1671)))</f>
        <v>529.75118105255456</v>
      </c>
      <c r="H1671" s="2">
        <f>IF(J1671=1,Specification!$I$14,IF(J1671=2,Specification!$I$15,IF(J1671=3,Specification!$I$16)))</f>
        <v>578.8367922628039</v>
      </c>
      <c r="I1671">
        <v>0</v>
      </c>
      <c r="J1671">
        <v>3</v>
      </c>
      <c r="K1671">
        <f>IF(J1671=1,VLOOKUP(B1671,RPM!$F$2:$H$62,3,TRUE),IF(J1671=2,VLOOKUP(B1671,RPM!$I$2:$K$62,3,TRUE),IF(J1671=3,VLOOKUP(B1671,RPM!$L$2:$N$62,3,TRUE))))</f>
        <v>4200</v>
      </c>
      <c r="L1671">
        <f t="shared" si="245"/>
        <v>158.88925213407271</v>
      </c>
      <c r="M1671">
        <f t="shared" si="246"/>
        <v>2.5261249524083507</v>
      </c>
      <c r="N1671">
        <f>VLOOKUP(K1671,RPM!$A$2:$D$62,4,FALSE)</f>
        <v>18.835642857142858</v>
      </c>
      <c r="O1671">
        <f>VLOOKUP(K1671,RPM!$A$2:$D$62,3,FALSE)</f>
        <v>11.1</v>
      </c>
      <c r="P1671">
        <f t="shared" si="248"/>
        <v>14.045738878571429</v>
      </c>
      <c r="Q1671" cm="1">
        <f t="array" ref="Q1671">_xlfn.XLOOKUP(O1671,BSFC!$A$2:$A$24,_xlfn.XLOOKUP(K1671,BSFC!$B$2:$O$2,BSFC!$B$2:$O$24,,-1),,-1)</f>
        <v>340</v>
      </c>
      <c r="R1671">
        <f t="shared" si="249"/>
        <v>1.3265420051984127</v>
      </c>
      <c r="S1671">
        <f t="shared" si="251"/>
        <v>2.9092058376105768E-4</v>
      </c>
      <c r="T1671">
        <f t="shared" si="252"/>
        <v>9.8912998478759617E-2</v>
      </c>
      <c r="U1671">
        <f t="shared" si="253"/>
        <v>222.91567129085956</v>
      </c>
    </row>
    <row r="1672" spans="1:21">
      <c r="A1672">
        <f t="shared" si="250"/>
        <v>1671</v>
      </c>
      <c r="B1672">
        <f t="shared" si="247"/>
        <v>13.411199999999999</v>
      </c>
      <c r="C1672">
        <f>Specification!$G$30</f>
        <v>109.96225200000001</v>
      </c>
      <c r="D1672">
        <f>0.5*Specification!$K$4*Track!B1672^2*Specification!$K$3*Specification!$K$2</f>
        <v>93.159842569492653</v>
      </c>
      <c r="E1672">
        <v>0</v>
      </c>
      <c r="F1672">
        <f>Specification!$C$23*9.81*SIN((E1672*PI()/180))</f>
        <v>0</v>
      </c>
      <c r="G1672" s="2">
        <f>IF(J1672=1,VLOOKUP(K1672,RPM!$E$2:$H$62,3,FALSE)-F1672-E1672-D1672,IF(J1672=2,VLOOKUP(K1672,RPM!$H$2:$K$62,3,FALSE)-F1672-E1672-D1672,IF(J1672=3,VLOOKUP(K1672,RPM!$K$2:$N$62,3,FALSE)-F1672-E1672-D1672)))</f>
        <v>529.75118105255456</v>
      </c>
      <c r="H1672" s="2">
        <f>IF(J1672=1,Specification!$I$14,IF(J1672=2,Specification!$I$15,IF(J1672=3,Specification!$I$16)))</f>
        <v>578.8367922628039</v>
      </c>
      <c r="I1672">
        <v>0</v>
      </c>
      <c r="J1672">
        <v>3</v>
      </c>
      <c r="K1672">
        <f>IF(J1672=1,VLOOKUP(B1672,RPM!$F$2:$H$62,3,TRUE),IF(J1672=2,VLOOKUP(B1672,RPM!$I$2:$K$62,3,TRUE),IF(J1672=3,VLOOKUP(B1672,RPM!$L$2:$N$62,3,TRUE))))</f>
        <v>4200</v>
      </c>
      <c r="L1672">
        <f t="shared" si="245"/>
        <v>158.96381667714118</v>
      </c>
      <c r="M1672">
        <f t="shared" si="246"/>
        <v>2.5261249524083507</v>
      </c>
      <c r="N1672">
        <f>VLOOKUP(K1672,RPM!$A$2:$D$62,4,FALSE)</f>
        <v>18.835642857142858</v>
      </c>
      <c r="O1672">
        <f>VLOOKUP(K1672,RPM!$A$2:$D$62,3,FALSE)</f>
        <v>11.1</v>
      </c>
      <c r="P1672">
        <f t="shared" si="248"/>
        <v>14.045738878571429</v>
      </c>
      <c r="Q1672" cm="1">
        <f t="array" ref="Q1672">_xlfn.XLOOKUP(O1672,BSFC!$A$2:$A$24,_xlfn.XLOOKUP(K1672,BSFC!$B$2:$O$2,BSFC!$B$2:$O$24,,-1),,-1)</f>
        <v>340</v>
      </c>
      <c r="R1672">
        <f t="shared" si="249"/>
        <v>1.3265420051984127</v>
      </c>
      <c r="S1672">
        <f t="shared" si="251"/>
        <v>2.9092058376105768E-4</v>
      </c>
      <c r="T1672">
        <f t="shared" si="252"/>
        <v>9.8912998478759617E-2</v>
      </c>
      <c r="U1672">
        <f t="shared" si="253"/>
        <v>223.01458428933833</v>
      </c>
    </row>
    <row r="1673" spans="1:21">
      <c r="A1673">
        <f t="shared" si="250"/>
        <v>1672</v>
      </c>
      <c r="B1673">
        <f t="shared" si="247"/>
        <v>13.411199999999999</v>
      </c>
      <c r="C1673">
        <f>Specification!$G$30</f>
        <v>109.96225200000001</v>
      </c>
      <c r="D1673">
        <f>0.5*Specification!$K$4*Track!B1673^2*Specification!$K$3*Specification!$K$2</f>
        <v>93.159842569492653</v>
      </c>
      <c r="E1673">
        <v>0</v>
      </c>
      <c r="F1673">
        <f>Specification!$C$23*9.81*SIN((E1673*PI()/180))</f>
        <v>0</v>
      </c>
      <c r="G1673" s="2">
        <f>IF(J1673=1,VLOOKUP(K1673,RPM!$E$2:$H$62,3,FALSE)-F1673-E1673-D1673,IF(J1673=2,VLOOKUP(K1673,RPM!$H$2:$K$62,3,FALSE)-F1673-E1673-D1673,IF(J1673=3,VLOOKUP(K1673,RPM!$K$2:$N$62,3,FALSE)-F1673-E1673-D1673)))</f>
        <v>529.75118105255456</v>
      </c>
      <c r="H1673" s="2">
        <f>IF(J1673=1,Specification!$I$14,IF(J1673=2,Specification!$I$15,IF(J1673=3,Specification!$I$16)))</f>
        <v>578.8367922628039</v>
      </c>
      <c r="I1673">
        <v>0</v>
      </c>
      <c r="J1673">
        <v>3</v>
      </c>
      <c r="K1673">
        <f>IF(J1673=1,VLOOKUP(B1673,RPM!$F$2:$H$62,3,TRUE),IF(J1673=2,VLOOKUP(B1673,RPM!$I$2:$K$62,3,TRUE),IF(J1673=3,VLOOKUP(B1673,RPM!$L$2:$N$62,3,TRUE))))</f>
        <v>4200</v>
      </c>
      <c r="L1673">
        <f t="shared" si="245"/>
        <v>159.03838122020966</v>
      </c>
      <c r="M1673">
        <f t="shared" si="246"/>
        <v>2.5261249524083507</v>
      </c>
      <c r="N1673">
        <f>VLOOKUP(K1673,RPM!$A$2:$D$62,4,FALSE)</f>
        <v>18.835642857142858</v>
      </c>
      <c r="O1673">
        <f>VLOOKUP(K1673,RPM!$A$2:$D$62,3,FALSE)</f>
        <v>11.1</v>
      </c>
      <c r="P1673">
        <f t="shared" si="248"/>
        <v>14.045738878571429</v>
      </c>
      <c r="Q1673" cm="1">
        <f t="array" ref="Q1673">_xlfn.XLOOKUP(O1673,BSFC!$A$2:$A$24,_xlfn.XLOOKUP(K1673,BSFC!$B$2:$O$2,BSFC!$B$2:$O$24,,-1),,-1)</f>
        <v>340</v>
      </c>
      <c r="R1673">
        <f t="shared" si="249"/>
        <v>1.3265420051984127</v>
      </c>
      <c r="S1673">
        <f t="shared" si="251"/>
        <v>2.9092058376105768E-4</v>
      </c>
      <c r="T1673">
        <f t="shared" si="252"/>
        <v>9.8912998478759617E-2</v>
      </c>
      <c r="U1673">
        <f t="shared" si="253"/>
        <v>223.1134972878171</v>
      </c>
    </row>
    <row r="1674" spans="1:21">
      <c r="A1674">
        <f t="shared" si="250"/>
        <v>1673</v>
      </c>
      <c r="B1674">
        <f t="shared" si="247"/>
        <v>13.411199999999999</v>
      </c>
      <c r="C1674">
        <f>Specification!$G$30</f>
        <v>109.96225200000001</v>
      </c>
      <c r="D1674">
        <f>0.5*Specification!$K$4*Track!B1674^2*Specification!$K$3*Specification!$K$2</f>
        <v>93.159842569492653</v>
      </c>
      <c r="E1674">
        <v>-1</v>
      </c>
      <c r="F1674">
        <f>Specification!$C$23*9.81*SIN((E1674*PI()/180))</f>
        <v>-95.955295733149597</v>
      </c>
      <c r="G1674" s="2">
        <f>IF(J1674=1,VLOOKUP(K1674,RPM!$E$2:$H$62,3,FALSE)-F1674-E1674-D1674,IF(J1674=2,VLOOKUP(K1674,RPM!$H$2:$K$62,3,FALSE)-F1674-E1674-D1674,IF(J1674=3,VLOOKUP(K1674,RPM!$K$2:$N$62,3,FALSE)-F1674-E1674-D1674)))</f>
        <v>626.70647678570413</v>
      </c>
      <c r="H1674" s="2">
        <f>IF(J1674=1,Specification!$I$14,IF(J1674=2,Specification!$I$15,IF(J1674=3,Specification!$I$16)))</f>
        <v>578.8367922628039</v>
      </c>
      <c r="I1674">
        <v>0</v>
      </c>
      <c r="J1674">
        <v>3</v>
      </c>
      <c r="K1674">
        <f>IF(J1674=1,VLOOKUP(B1674,RPM!$F$2:$H$62,3,TRUE),IF(J1674=2,VLOOKUP(B1674,RPM!$I$2:$K$62,3,TRUE),IF(J1674=3,VLOOKUP(B1674,RPM!$L$2:$N$62,3,TRUE))))</f>
        <v>4200</v>
      </c>
      <c r="L1674">
        <f t="shared" si="245"/>
        <v>159.11294576327813</v>
      </c>
      <c r="M1674">
        <f t="shared" si="246"/>
        <v>2.5086698874801332</v>
      </c>
      <c r="N1674">
        <f>VLOOKUP(K1674,RPM!$A$2:$D$62,4,FALSE)</f>
        <v>18.835642857142858</v>
      </c>
      <c r="O1674">
        <f>VLOOKUP(K1674,RPM!$A$2:$D$62,3,FALSE)</f>
        <v>11.1</v>
      </c>
      <c r="P1674">
        <f t="shared" si="248"/>
        <v>14.045738878571429</v>
      </c>
      <c r="Q1674" cm="1">
        <f t="array" ref="Q1674">_xlfn.XLOOKUP(O1674,BSFC!$A$2:$A$24,_xlfn.XLOOKUP(K1674,BSFC!$B$2:$O$2,BSFC!$B$2:$O$24,,-1),,-1)</f>
        <v>340</v>
      </c>
      <c r="R1674">
        <f t="shared" si="249"/>
        <v>1.3265420051984127</v>
      </c>
      <c r="S1674">
        <f t="shared" si="251"/>
        <v>2.9092058376105768E-4</v>
      </c>
      <c r="T1674">
        <f t="shared" si="252"/>
        <v>9.8912998478759617E-2</v>
      </c>
      <c r="U1674">
        <f t="shared" si="253"/>
        <v>223.21241028629586</v>
      </c>
    </row>
    <row r="1675" spans="1:21">
      <c r="A1675">
        <f t="shared" si="250"/>
        <v>1674</v>
      </c>
      <c r="B1675">
        <f t="shared" si="247"/>
        <v>13.411199999999999</v>
      </c>
      <c r="C1675">
        <f>Specification!$G$30</f>
        <v>109.96225200000001</v>
      </c>
      <c r="D1675">
        <f>0.5*Specification!$K$4*Track!B1675^2*Specification!$K$3*Specification!$K$2</f>
        <v>93.159842569492653</v>
      </c>
      <c r="E1675">
        <v>-2</v>
      </c>
      <c r="F1675">
        <f>Specification!$C$23*9.81*SIN((E1675*PI()/180))</f>
        <v>-191.88136255367905</v>
      </c>
      <c r="G1675" s="2">
        <f>IF(J1675=1,VLOOKUP(K1675,RPM!$E$2:$H$62,3,FALSE)-F1675-E1675-D1675,IF(J1675=2,VLOOKUP(K1675,RPM!$H$2:$K$62,3,FALSE)-F1675-E1675-D1675,IF(J1675=3,VLOOKUP(K1675,RPM!$K$2:$N$62,3,FALSE)-F1675-E1675-D1675)))</f>
        <v>723.63254360623364</v>
      </c>
      <c r="H1675" s="2">
        <f>IF(J1675=1,Specification!$I$14,IF(J1675=2,Specification!$I$15,IF(J1675=3,Specification!$I$16)))</f>
        <v>578.8367922628039</v>
      </c>
      <c r="I1675">
        <v>0</v>
      </c>
      <c r="J1675">
        <v>3</v>
      </c>
      <c r="K1675">
        <f>IF(J1675=1,VLOOKUP(B1675,RPM!$F$2:$H$62,3,TRUE),IF(J1675=2,VLOOKUP(B1675,RPM!$I$2:$K$62,3,TRUE),IF(J1675=3,VLOOKUP(B1675,RPM!$L$2:$N$62,3,TRUE))))</f>
        <v>4200</v>
      </c>
      <c r="L1675">
        <f t="shared" si="245"/>
        <v>159.18751030634661</v>
      </c>
      <c r="M1675">
        <f t="shared" si="246"/>
        <v>2.4737491179883855</v>
      </c>
      <c r="N1675">
        <f>VLOOKUP(K1675,RPM!$A$2:$D$62,4,FALSE)</f>
        <v>18.835642857142858</v>
      </c>
      <c r="O1675">
        <f>VLOOKUP(K1675,RPM!$A$2:$D$62,3,FALSE)</f>
        <v>11.1</v>
      </c>
      <c r="P1675">
        <f t="shared" si="248"/>
        <v>14.045738878571429</v>
      </c>
      <c r="Q1675" cm="1">
        <f t="array" ref="Q1675">_xlfn.XLOOKUP(O1675,BSFC!$A$2:$A$24,_xlfn.XLOOKUP(K1675,BSFC!$B$2:$O$2,BSFC!$B$2:$O$24,,-1),,-1)</f>
        <v>340</v>
      </c>
      <c r="R1675">
        <f t="shared" si="249"/>
        <v>1.3265420051984127</v>
      </c>
      <c r="S1675">
        <f t="shared" si="251"/>
        <v>2.9092058376105768E-4</v>
      </c>
      <c r="T1675">
        <f t="shared" si="252"/>
        <v>9.8912998478759617E-2</v>
      </c>
      <c r="U1675">
        <f t="shared" si="253"/>
        <v>223.31132328477463</v>
      </c>
    </row>
    <row r="1676" spans="1:21">
      <c r="A1676">
        <f t="shared" si="250"/>
        <v>1675</v>
      </c>
      <c r="B1676">
        <f t="shared" si="247"/>
        <v>13.411199999999999</v>
      </c>
      <c r="C1676">
        <f>Specification!$G$30</f>
        <v>109.96225200000001</v>
      </c>
      <c r="D1676">
        <f>0.5*Specification!$K$4*Track!B1676^2*Specification!$K$3*Specification!$K$2</f>
        <v>93.159842569492653</v>
      </c>
      <c r="E1676">
        <v>-3</v>
      </c>
      <c r="F1676">
        <f>Specification!$C$23*9.81*SIN((E1676*PI()/180))</f>
        <v>-287.74898045237813</v>
      </c>
      <c r="G1676" s="2">
        <f>IF(J1676=1,VLOOKUP(K1676,RPM!$E$2:$H$62,3,FALSE)-F1676-E1676-D1676,IF(J1676=2,VLOOKUP(K1676,RPM!$H$2:$K$62,3,FALSE)-F1676-E1676-D1676,IF(J1676=3,VLOOKUP(K1676,RPM!$K$2:$N$62,3,FALSE)-F1676-E1676-D1676)))</f>
        <v>820.50016150493275</v>
      </c>
      <c r="H1676" s="2">
        <f>IF(J1676=1,Specification!$I$14,IF(J1676=2,Specification!$I$15,IF(J1676=3,Specification!$I$16)))</f>
        <v>578.8367922628039</v>
      </c>
      <c r="I1676">
        <v>0</v>
      </c>
      <c r="J1676">
        <v>3</v>
      </c>
      <c r="K1676">
        <f>IF(J1676=1,VLOOKUP(B1676,RPM!$F$2:$H$62,3,TRUE),IF(J1676=2,VLOOKUP(B1676,RPM!$I$2:$K$62,3,TRUE),IF(J1676=3,VLOOKUP(B1676,RPM!$L$2:$N$62,3,TRUE))))</f>
        <v>4200</v>
      </c>
      <c r="L1676">
        <f t="shared" si="245"/>
        <v>159.26207484941509</v>
      </c>
      <c r="M1676">
        <f t="shared" si="246"/>
        <v>2.4213413387053442</v>
      </c>
      <c r="N1676">
        <f>VLOOKUP(K1676,RPM!$A$2:$D$62,4,FALSE)</f>
        <v>18.835642857142858</v>
      </c>
      <c r="O1676">
        <f>VLOOKUP(K1676,RPM!$A$2:$D$62,3,FALSE)</f>
        <v>11.1</v>
      </c>
      <c r="P1676">
        <f t="shared" si="248"/>
        <v>14.045738878571429</v>
      </c>
      <c r="Q1676" cm="1">
        <f t="array" ref="Q1676">_xlfn.XLOOKUP(O1676,BSFC!$A$2:$A$24,_xlfn.XLOOKUP(K1676,BSFC!$B$2:$O$2,BSFC!$B$2:$O$24,,-1),,-1)</f>
        <v>340</v>
      </c>
      <c r="R1676">
        <f t="shared" si="249"/>
        <v>1.3265420051984127</v>
      </c>
      <c r="S1676">
        <f t="shared" si="251"/>
        <v>2.9092058376105768E-4</v>
      </c>
      <c r="T1676">
        <f t="shared" si="252"/>
        <v>9.8912998478759617E-2</v>
      </c>
      <c r="U1676">
        <f t="shared" si="253"/>
        <v>223.4102362832534</v>
      </c>
    </row>
    <row r="1677" spans="1:21">
      <c r="A1677">
        <f t="shared" si="250"/>
        <v>1676</v>
      </c>
      <c r="B1677">
        <f t="shared" si="247"/>
        <v>13.411199999999999</v>
      </c>
      <c r="C1677">
        <f>Specification!$G$30</f>
        <v>109.96225200000001</v>
      </c>
      <c r="D1677">
        <f>0.5*Specification!$K$4*Track!B1677^2*Specification!$K$3*Specification!$K$2</f>
        <v>93.159842569492653</v>
      </c>
      <c r="E1677">
        <v>-4</v>
      </c>
      <c r="F1677">
        <f>Specification!$C$23*9.81*SIN((E1677*PI()/180))</f>
        <v>-383.52894722414453</v>
      </c>
      <c r="G1677" s="2">
        <f>IF(J1677=1,VLOOKUP(K1677,RPM!$E$2:$H$62,3,FALSE)-F1677-E1677-D1677,IF(J1677=2,VLOOKUP(K1677,RPM!$H$2:$K$62,3,FALSE)-F1677-E1677-D1677,IF(J1677=3,VLOOKUP(K1677,RPM!$K$2:$N$62,3,FALSE)-F1677-E1677-D1677)))</f>
        <v>917.28012827669909</v>
      </c>
      <c r="H1677" s="2">
        <f>IF(J1677=1,Specification!$I$14,IF(J1677=2,Specification!$I$15,IF(J1677=3,Specification!$I$16)))</f>
        <v>578.8367922628039</v>
      </c>
      <c r="I1677">
        <v>0</v>
      </c>
      <c r="J1677">
        <v>3</v>
      </c>
      <c r="K1677">
        <f>IF(J1677=1,VLOOKUP(B1677,RPM!$F$2:$H$62,3,TRUE),IF(J1677=2,VLOOKUP(B1677,RPM!$I$2:$K$62,3,TRUE),IF(J1677=3,VLOOKUP(B1677,RPM!$L$2:$N$62,3,TRUE))))</f>
        <v>4200</v>
      </c>
      <c r="L1677">
        <f t="shared" si="245"/>
        <v>159.33663939248356</v>
      </c>
      <c r="M1677">
        <f t="shared" si="246"/>
        <v>2.3514145267618338</v>
      </c>
      <c r="N1677">
        <f>VLOOKUP(K1677,RPM!$A$2:$D$62,4,FALSE)</f>
        <v>18.835642857142858</v>
      </c>
      <c r="O1677">
        <f>VLOOKUP(K1677,RPM!$A$2:$D$62,3,FALSE)</f>
        <v>11.1</v>
      </c>
      <c r="P1677">
        <f t="shared" si="248"/>
        <v>14.045738878571429</v>
      </c>
      <c r="Q1677" cm="1">
        <f t="array" ref="Q1677">_xlfn.XLOOKUP(O1677,BSFC!$A$2:$A$24,_xlfn.XLOOKUP(K1677,BSFC!$B$2:$O$2,BSFC!$B$2:$O$24,,-1),,-1)</f>
        <v>340</v>
      </c>
      <c r="R1677">
        <f t="shared" si="249"/>
        <v>1.3265420051984127</v>
      </c>
      <c r="S1677">
        <f t="shared" si="251"/>
        <v>2.9092058376105768E-4</v>
      </c>
      <c r="T1677">
        <f t="shared" si="252"/>
        <v>9.8912998478759617E-2</v>
      </c>
      <c r="U1677">
        <f t="shared" si="253"/>
        <v>223.50914928173216</v>
      </c>
    </row>
    <row r="1678" spans="1:21">
      <c r="A1678">
        <f t="shared" si="250"/>
        <v>1677</v>
      </c>
      <c r="B1678">
        <f t="shared" si="247"/>
        <v>13.411199999999999</v>
      </c>
      <c r="C1678">
        <f>Specification!$G$30</f>
        <v>109.96225200000001</v>
      </c>
      <c r="D1678">
        <f>0.5*Specification!$K$4*Track!B1678^2*Specification!$K$3*Specification!$K$2</f>
        <v>93.159842569492653</v>
      </c>
      <c r="E1678">
        <v>-5</v>
      </c>
      <c r="F1678">
        <f>Specification!$C$23*9.81*SIN((E1678*PI()/180))</f>
        <v>-479.192087363258</v>
      </c>
      <c r="G1678" s="2">
        <f>IF(J1678=1,VLOOKUP(K1678,RPM!$E$2:$H$62,3,FALSE)-F1678-E1678-D1678,IF(J1678=2,VLOOKUP(K1678,RPM!$H$2:$K$62,3,FALSE)-F1678-E1678-D1678,IF(J1678=3,VLOOKUP(K1678,RPM!$K$2:$N$62,3,FALSE)-F1678-E1678-D1678)))</f>
        <v>1013.9432684158126</v>
      </c>
      <c r="H1678" s="2">
        <f>IF(J1678=1,Specification!$I$14,IF(J1678=2,Specification!$I$15,IF(J1678=3,Specification!$I$16)))</f>
        <v>578.8367922628039</v>
      </c>
      <c r="I1678">
        <v>0</v>
      </c>
      <c r="J1678">
        <v>3</v>
      </c>
      <c r="K1678">
        <f>IF(J1678=1,VLOOKUP(B1678,RPM!$F$2:$H$62,3,TRUE),IF(J1678=2,VLOOKUP(B1678,RPM!$I$2:$K$62,3,TRUE),IF(J1678=3,VLOOKUP(B1678,RPM!$L$2:$N$62,3,TRUE))))</f>
        <v>4200</v>
      </c>
      <c r="L1678">
        <f t="shared" si="245"/>
        <v>159.41120393555204</v>
      </c>
      <c r="M1678">
        <f t="shared" si="246"/>
        <v>2.2639258632359098</v>
      </c>
      <c r="N1678">
        <f>VLOOKUP(K1678,RPM!$A$2:$D$62,4,FALSE)</f>
        <v>18.835642857142858</v>
      </c>
      <c r="O1678">
        <f>VLOOKUP(K1678,RPM!$A$2:$D$62,3,FALSE)</f>
        <v>11.1</v>
      </c>
      <c r="P1678">
        <f t="shared" si="248"/>
        <v>14.045738878571429</v>
      </c>
      <c r="Q1678" cm="1">
        <f t="array" ref="Q1678">_xlfn.XLOOKUP(O1678,BSFC!$A$2:$A$24,_xlfn.XLOOKUP(K1678,BSFC!$B$2:$O$2,BSFC!$B$2:$O$24,,-1),,-1)</f>
        <v>340</v>
      </c>
      <c r="R1678">
        <f t="shared" si="249"/>
        <v>1.3265420051984127</v>
      </c>
      <c r="S1678">
        <f t="shared" si="251"/>
        <v>2.9092058376105768E-4</v>
      </c>
      <c r="T1678">
        <f t="shared" si="252"/>
        <v>9.8912998478759617E-2</v>
      </c>
      <c r="U1678">
        <f t="shared" si="253"/>
        <v>223.60806228021093</v>
      </c>
    </row>
    <row r="1679" spans="1:21">
      <c r="A1679">
        <f t="shared" si="250"/>
        <v>1678</v>
      </c>
      <c r="B1679">
        <f t="shared" si="247"/>
        <v>13.411199999999999</v>
      </c>
      <c r="C1679">
        <f>Specification!$G$30</f>
        <v>109.96225200000001</v>
      </c>
      <c r="D1679">
        <f>0.5*Specification!$K$4*Track!B1679^2*Specification!$K$3*Specification!$K$2</f>
        <v>93.159842569492653</v>
      </c>
      <c r="E1679">
        <v>-6</v>
      </c>
      <c r="F1679">
        <f>Specification!$C$23*9.81*SIN((E1679*PI()/180))</f>
        <v>-574.70926095052266</v>
      </c>
      <c r="G1679" s="2">
        <f>IF(J1679=1,VLOOKUP(K1679,RPM!$E$2:$H$62,3,FALSE)-F1679-E1679-D1679,IF(J1679=2,VLOOKUP(K1679,RPM!$H$2:$K$62,3,FALSE)-F1679-E1679-D1679,IF(J1679=3,VLOOKUP(K1679,RPM!$K$2:$N$62,3,FALSE)-F1679-E1679-D1679)))</f>
        <v>1110.4604420030771</v>
      </c>
      <c r="H1679" s="2">
        <f>IF(J1679=1,Specification!$I$14,IF(J1679=2,Specification!$I$15,IF(J1679=3,Specification!$I$16)))</f>
        <v>578.8367922628039</v>
      </c>
      <c r="I1679">
        <v>0</v>
      </c>
      <c r="J1679">
        <v>3</v>
      </c>
      <c r="K1679">
        <f>IF(J1679=1,VLOOKUP(B1679,RPM!$F$2:$H$62,3,TRUE),IF(J1679=2,VLOOKUP(B1679,RPM!$I$2:$K$62,3,TRUE),IF(J1679=3,VLOOKUP(B1679,RPM!$L$2:$N$62,3,TRUE))))</f>
        <v>4200</v>
      </c>
      <c r="L1679">
        <f t="shared" si="245"/>
        <v>159.48576847862051</v>
      </c>
      <c r="M1679">
        <f t="shared" si="246"/>
        <v>2.1588216279702332</v>
      </c>
      <c r="N1679">
        <f>VLOOKUP(K1679,RPM!$A$2:$D$62,4,FALSE)</f>
        <v>18.835642857142858</v>
      </c>
      <c r="O1679">
        <f>VLOOKUP(K1679,RPM!$A$2:$D$62,3,FALSE)</f>
        <v>11.1</v>
      </c>
      <c r="P1679">
        <f t="shared" si="248"/>
        <v>14.045738878571429</v>
      </c>
      <c r="Q1679" cm="1">
        <f t="array" ref="Q1679">_xlfn.XLOOKUP(O1679,BSFC!$A$2:$A$24,_xlfn.XLOOKUP(K1679,BSFC!$B$2:$O$2,BSFC!$B$2:$O$24,,-1),,-1)</f>
        <v>340</v>
      </c>
      <c r="R1679">
        <f t="shared" si="249"/>
        <v>1.3265420051984127</v>
      </c>
      <c r="S1679">
        <f t="shared" si="251"/>
        <v>2.9092058376105768E-4</v>
      </c>
      <c r="T1679">
        <f t="shared" si="252"/>
        <v>9.8912998478759617E-2</v>
      </c>
      <c r="U1679">
        <f t="shared" si="253"/>
        <v>223.7069752786897</v>
      </c>
    </row>
    <row r="1680" spans="1:21">
      <c r="A1680">
        <f t="shared" si="250"/>
        <v>1679</v>
      </c>
      <c r="B1680">
        <f t="shared" si="247"/>
        <v>13.411199999999999</v>
      </c>
      <c r="C1680">
        <f>Specification!$G$30</f>
        <v>109.96225200000001</v>
      </c>
      <c r="D1680">
        <f>0.5*Specification!$K$4*Track!B1680^2*Specification!$K$3*Specification!$K$2</f>
        <v>93.159842569492653</v>
      </c>
      <c r="E1680">
        <v>-7</v>
      </c>
      <c r="F1680">
        <f>Specification!$C$23*9.81*SIN((E1680*PI()/180))</f>
        <v>-670.05137252956831</v>
      </c>
      <c r="G1680" s="2">
        <f>IF(J1680=1,VLOOKUP(K1680,RPM!$E$2:$H$62,3,FALSE)-F1680-E1680-D1680,IF(J1680=2,VLOOKUP(K1680,RPM!$H$2:$K$62,3,FALSE)-F1680-E1680-D1680,IF(J1680=3,VLOOKUP(K1680,RPM!$K$2:$N$62,3,FALSE)-F1680-E1680-D1680)))</f>
        <v>1206.8025535821228</v>
      </c>
      <c r="H1680" s="2">
        <f>IF(J1680=1,Specification!$I$14,IF(J1680=2,Specification!$I$15,IF(J1680=3,Specification!$I$16)))</f>
        <v>578.8367922628039</v>
      </c>
      <c r="I1680">
        <v>0</v>
      </c>
      <c r="J1680">
        <v>3</v>
      </c>
      <c r="K1680">
        <f>IF(J1680=1,VLOOKUP(B1680,RPM!$F$2:$H$62,3,TRUE),IF(J1680=2,VLOOKUP(B1680,RPM!$I$2:$K$62,3,TRUE),IF(J1680=3,VLOOKUP(B1680,RPM!$L$2:$N$62,3,TRUE))))</f>
        <v>4200</v>
      </c>
      <c r="L1680">
        <f t="shared" si="245"/>
        <v>159.56033302168899</v>
      </c>
      <c r="M1680">
        <f t="shared" si="246"/>
        <v>2.0360370670673285</v>
      </c>
      <c r="N1680">
        <f>VLOOKUP(K1680,RPM!$A$2:$D$62,4,FALSE)</f>
        <v>18.835642857142858</v>
      </c>
      <c r="O1680">
        <f>VLOOKUP(K1680,RPM!$A$2:$D$62,3,FALSE)</f>
        <v>11.1</v>
      </c>
      <c r="P1680">
        <f t="shared" si="248"/>
        <v>14.045738878571429</v>
      </c>
      <c r="Q1680" cm="1">
        <f t="array" ref="Q1680">_xlfn.XLOOKUP(O1680,BSFC!$A$2:$A$24,_xlfn.XLOOKUP(K1680,BSFC!$B$2:$O$2,BSFC!$B$2:$O$24,,-1),,-1)</f>
        <v>340</v>
      </c>
      <c r="R1680">
        <f t="shared" si="249"/>
        <v>1.3265420051984127</v>
      </c>
      <c r="S1680">
        <f t="shared" si="251"/>
        <v>2.9092058376105768E-4</v>
      </c>
      <c r="T1680">
        <f t="shared" si="252"/>
        <v>9.8912998478759617E-2</v>
      </c>
      <c r="U1680">
        <f t="shared" si="253"/>
        <v>223.80588827716846</v>
      </c>
    </row>
    <row r="1681" spans="1:21">
      <c r="A1681">
        <f t="shared" si="250"/>
        <v>1680</v>
      </c>
      <c r="B1681">
        <f t="shared" si="247"/>
        <v>13.411199999999999</v>
      </c>
      <c r="C1681">
        <f>Specification!$G$30</f>
        <v>109.96225200000001</v>
      </c>
      <c r="D1681">
        <f>0.5*Specification!$K$4*Track!B1681^2*Specification!$K$3*Specification!$K$2</f>
        <v>93.159842569492653</v>
      </c>
      <c r="E1681">
        <v>-8</v>
      </c>
      <c r="F1681">
        <f>Specification!$C$23*9.81*SIN((E1681*PI()/180))</f>
        <v>-765.1893799696079</v>
      </c>
      <c r="G1681" s="2">
        <f>IF(J1681=1,VLOOKUP(K1681,RPM!$E$2:$H$62,3,FALSE)-F1681-E1681-D1681,IF(J1681=2,VLOOKUP(K1681,RPM!$H$2:$K$62,3,FALSE)-F1681-E1681-D1681,IF(J1681=3,VLOOKUP(K1681,RPM!$K$2:$N$62,3,FALSE)-F1681-E1681-D1681)))</f>
        <v>1302.9405610221625</v>
      </c>
      <c r="H1681" s="2">
        <f>IF(J1681=1,Specification!$I$14,IF(J1681=2,Specification!$I$15,IF(J1681=3,Specification!$I$16)))</f>
        <v>578.8367922628039</v>
      </c>
      <c r="I1681">
        <v>0</v>
      </c>
      <c r="J1681">
        <v>3</v>
      </c>
      <c r="K1681">
        <f>IF(J1681=1,VLOOKUP(B1681,RPM!$F$2:$H$62,3,TRUE),IF(J1681=2,VLOOKUP(B1681,RPM!$I$2:$K$62,3,TRUE),IF(J1681=3,VLOOKUP(B1681,RPM!$L$2:$N$62,3,TRUE))))</f>
        <v>4200</v>
      </c>
      <c r="L1681">
        <f t="shared" si="245"/>
        <v>159.63489756475747</v>
      </c>
      <c r="M1681">
        <f t="shared" si="246"/>
        <v>1.8954962323649369</v>
      </c>
      <c r="N1681">
        <f>VLOOKUP(K1681,RPM!$A$2:$D$62,4,FALSE)</f>
        <v>18.835642857142858</v>
      </c>
      <c r="O1681">
        <f>VLOOKUP(K1681,RPM!$A$2:$D$62,3,FALSE)</f>
        <v>11.1</v>
      </c>
      <c r="P1681">
        <f t="shared" si="248"/>
        <v>14.045738878571429</v>
      </c>
      <c r="Q1681" cm="1">
        <f t="array" ref="Q1681">_xlfn.XLOOKUP(O1681,BSFC!$A$2:$A$24,_xlfn.XLOOKUP(K1681,BSFC!$B$2:$O$2,BSFC!$B$2:$O$24,,-1),,-1)</f>
        <v>340</v>
      </c>
      <c r="R1681">
        <f t="shared" si="249"/>
        <v>1.3265420051984127</v>
      </c>
      <c r="S1681">
        <f t="shared" si="251"/>
        <v>2.9092058376105768E-4</v>
      </c>
      <c r="T1681">
        <f t="shared" si="252"/>
        <v>9.8912998478759617E-2</v>
      </c>
      <c r="U1681">
        <f t="shared" si="253"/>
        <v>223.90480127564723</v>
      </c>
    </row>
    <row r="1682" spans="1:21">
      <c r="A1682">
        <f t="shared" si="250"/>
        <v>1681</v>
      </c>
      <c r="B1682">
        <f t="shared" si="247"/>
        <v>13.411199999999999</v>
      </c>
      <c r="C1682">
        <f>Specification!$G$30</f>
        <v>109.96225200000001</v>
      </c>
      <c r="D1682">
        <f>0.5*Specification!$K$4*Track!B1682^2*Specification!$K$3*Specification!$K$2</f>
        <v>93.159842569492653</v>
      </c>
      <c r="E1682">
        <v>-8</v>
      </c>
      <c r="F1682">
        <f>Specification!$C$23*9.81*SIN((E1682*PI()/180))</f>
        <v>-765.1893799696079</v>
      </c>
      <c r="G1682" s="2">
        <f>IF(J1682=1,VLOOKUP(K1682,RPM!$E$2:$H$62,3,FALSE)-F1682-E1682-D1682,IF(J1682=2,VLOOKUP(K1682,RPM!$H$2:$K$62,3,FALSE)-F1682-E1682-D1682,IF(J1682=3,VLOOKUP(K1682,RPM!$K$2:$N$62,3,FALSE)-F1682-E1682-D1682)))</f>
        <v>1302.9405610221625</v>
      </c>
      <c r="H1682" s="2">
        <f>IF(J1682=1,Specification!$I$14,IF(J1682=2,Specification!$I$15,IF(J1682=3,Specification!$I$16)))</f>
        <v>578.8367922628039</v>
      </c>
      <c r="I1682">
        <v>0</v>
      </c>
      <c r="J1682">
        <v>3</v>
      </c>
      <c r="K1682">
        <f>IF(J1682=1,VLOOKUP(B1682,RPM!$F$2:$H$62,3,TRUE),IF(J1682=2,VLOOKUP(B1682,RPM!$I$2:$K$62,3,TRUE),IF(J1682=3,VLOOKUP(B1682,RPM!$L$2:$N$62,3,TRUE))))</f>
        <v>4200</v>
      </c>
      <c r="L1682">
        <f t="shared" si="245"/>
        <v>159.70946210782594</v>
      </c>
      <c r="M1682">
        <f t="shared" si="246"/>
        <v>1.7549553976625454</v>
      </c>
      <c r="N1682">
        <f>VLOOKUP(K1682,RPM!$A$2:$D$62,4,FALSE)</f>
        <v>18.835642857142858</v>
      </c>
      <c r="O1682">
        <f>VLOOKUP(K1682,RPM!$A$2:$D$62,3,FALSE)</f>
        <v>11.1</v>
      </c>
      <c r="P1682">
        <f t="shared" si="248"/>
        <v>14.045738878571429</v>
      </c>
      <c r="Q1682" cm="1">
        <f t="array" ref="Q1682">_xlfn.XLOOKUP(O1682,BSFC!$A$2:$A$24,_xlfn.XLOOKUP(K1682,BSFC!$B$2:$O$2,BSFC!$B$2:$O$24,,-1),,-1)</f>
        <v>340</v>
      </c>
      <c r="R1682">
        <f t="shared" si="249"/>
        <v>1.3265420051984127</v>
      </c>
      <c r="S1682">
        <f t="shared" si="251"/>
        <v>2.9092058376105768E-4</v>
      </c>
      <c r="T1682">
        <f t="shared" si="252"/>
        <v>9.8912998478759617E-2</v>
      </c>
      <c r="U1682">
        <f t="shared" si="253"/>
        <v>224.003714274126</v>
      </c>
    </row>
    <row r="1683" spans="1:21">
      <c r="A1683">
        <f t="shared" si="250"/>
        <v>1682</v>
      </c>
      <c r="B1683">
        <f t="shared" si="247"/>
        <v>13.411199999999999</v>
      </c>
      <c r="C1683">
        <f>Specification!$G$30</f>
        <v>109.96225200000001</v>
      </c>
      <c r="D1683">
        <f>0.5*Specification!$K$4*Track!B1683^2*Specification!$K$3*Specification!$K$2</f>
        <v>93.159842569492653</v>
      </c>
      <c r="E1683">
        <v>-8</v>
      </c>
      <c r="F1683">
        <f>Specification!$C$23*9.81*SIN((E1683*PI()/180))</f>
        <v>-765.1893799696079</v>
      </c>
      <c r="G1683" s="2">
        <f>IF(J1683=1,VLOOKUP(K1683,RPM!$E$2:$H$62,3,FALSE)-F1683-E1683-D1683,IF(J1683=2,VLOOKUP(K1683,RPM!$H$2:$K$62,3,FALSE)-F1683-E1683-D1683,IF(J1683=3,VLOOKUP(K1683,RPM!$K$2:$N$62,3,FALSE)-F1683-E1683-D1683)))</f>
        <v>1302.9405610221625</v>
      </c>
      <c r="H1683" s="2">
        <f>IF(J1683=1,Specification!$I$14,IF(J1683=2,Specification!$I$15,IF(J1683=3,Specification!$I$16)))</f>
        <v>578.8367922628039</v>
      </c>
      <c r="I1683">
        <v>0</v>
      </c>
      <c r="J1683">
        <v>3</v>
      </c>
      <c r="K1683">
        <f>IF(J1683=1,VLOOKUP(B1683,RPM!$F$2:$H$62,3,TRUE),IF(J1683=2,VLOOKUP(B1683,RPM!$I$2:$K$62,3,TRUE),IF(J1683=3,VLOOKUP(B1683,RPM!$L$2:$N$62,3,TRUE))))</f>
        <v>4200</v>
      </c>
      <c r="L1683">
        <f t="shared" si="245"/>
        <v>159.78402665089442</v>
      </c>
      <c r="M1683">
        <f t="shared" si="246"/>
        <v>1.6144145629601538</v>
      </c>
      <c r="N1683">
        <f>VLOOKUP(K1683,RPM!$A$2:$D$62,4,FALSE)</f>
        <v>18.835642857142858</v>
      </c>
      <c r="O1683">
        <f>VLOOKUP(K1683,RPM!$A$2:$D$62,3,FALSE)</f>
        <v>11.1</v>
      </c>
      <c r="P1683">
        <f t="shared" si="248"/>
        <v>14.045738878571429</v>
      </c>
      <c r="Q1683" cm="1">
        <f t="array" ref="Q1683">_xlfn.XLOOKUP(O1683,BSFC!$A$2:$A$24,_xlfn.XLOOKUP(K1683,BSFC!$B$2:$O$2,BSFC!$B$2:$O$24,,-1),,-1)</f>
        <v>340</v>
      </c>
      <c r="R1683">
        <f t="shared" si="249"/>
        <v>1.3265420051984127</v>
      </c>
      <c r="S1683">
        <f t="shared" si="251"/>
        <v>2.9092058376105768E-4</v>
      </c>
      <c r="T1683">
        <f t="shared" si="252"/>
        <v>9.8912998478759617E-2</v>
      </c>
      <c r="U1683">
        <f t="shared" si="253"/>
        <v>224.10262727260476</v>
      </c>
    </row>
    <row r="1684" spans="1:21">
      <c r="A1684">
        <f t="shared" si="250"/>
        <v>1683</v>
      </c>
      <c r="B1684">
        <f t="shared" si="247"/>
        <v>13.411199999999999</v>
      </c>
      <c r="C1684">
        <f>Specification!$G$30</f>
        <v>109.96225200000001</v>
      </c>
      <c r="D1684">
        <f>0.5*Specification!$K$4*Track!B1684^2*Specification!$K$3*Specification!$K$2</f>
        <v>93.159842569492653</v>
      </c>
      <c r="E1684">
        <v>-8</v>
      </c>
      <c r="F1684">
        <f>Specification!$C$23*9.81*SIN((E1684*PI()/180))</f>
        <v>-765.1893799696079</v>
      </c>
      <c r="G1684" s="2">
        <f>IF(J1684=1,VLOOKUP(K1684,RPM!$E$2:$H$62,3,FALSE)-F1684-E1684-D1684,IF(J1684=2,VLOOKUP(K1684,RPM!$H$2:$K$62,3,FALSE)-F1684-E1684-D1684,IF(J1684=3,VLOOKUP(K1684,RPM!$K$2:$N$62,3,FALSE)-F1684-E1684-D1684)))</f>
        <v>1302.9405610221625</v>
      </c>
      <c r="H1684" s="2">
        <f>IF(J1684=1,Specification!$I$14,IF(J1684=2,Specification!$I$15,IF(J1684=3,Specification!$I$16)))</f>
        <v>578.8367922628039</v>
      </c>
      <c r="I1684">
        <v>0</v>
      </c>
      <c r="J1684">
        <v>3</v>
      </c>
      <c r="K1684">
        <f>IF(J1684=1,VLOOKUP(B1684,RPM!$F$2:$H$62,3,TRUE),IF(J1684=2,VLOOKUP(B1684,RPM!$I$2:$K$62,3,TRUE),IF(J1684=3,VLOOKUP(B1684,RPM!$L$2:$N$62,3,TRUE))))</f>
        <v>4200</v>
      </c>
      <c r="L1684">
        <f t="shared" si="245"/>
        <v>159.85859119396289</v>
      </c>
      <c r="M1684">
        <f t="shared" si="246"/>
        <v>1.4738737282577623</v>
      </c>
      <c r="N1684">
        <f>VLOOKUP(K1684,RPM!$A$2:$D$62,4,FALSE)</f>
        <v>18.835642857142858</v>
      </c>
      <c r="O1684">
        <f>VLOOKUP(K1684,RPM!$A$2:$D$62,3,FALSE)</f>
        <v>11.1</v>
      </c>
      <c r="P1684">
        <f t="shared" si="248"/>
        <v>14.045738878571429</v>
      </c>
      <c r="Q1684" cm="1">
        <f t="array" ref="Q1684">_xlfn.XLOOKUP(O1684,BSFC!$A$2:$A$24,_xlfn.XLOOKUP(K1684,BSFC!$B$2:$O$2,BSFC!$B$2:$O$24,,-1),,-1)</f>
        <v>340</v>
      </c>
      <c r="R1684">
        <f t="shared" si="249"/>
        <v>1.3265420051984127</v>
      </c>
      <c r="S1684">
        <f t="shared" si="251"/>
        <v>2.9092058376105768E-4</v>
      </c>
      <c r="T1684">
        <f t="shared" si="252"/>
        <v>9.8912998478759617E-2</v>
      </c>
      <c r="U1684">
        <f t="shared" si="253"/>
        <v>224.20154027108353</v>
      </c>
    </row>
    <row r="1685" spans="1:21">
      <c r="A1685">
        <f t="shared" si="250"/>
        <v>1684</v>
      </c>
      <c r="B1685">
        <f t="shared" si="247"/>
        <v>13.411199999999999</v>
      </c>
      <c r="C1685">
        <f>Specification!$G$30</f>
        <v>109.96225200000001</v>
      </c>
      <c r="D1685">
        <f>0.5*Specification!$K$4*Track!B1685^2*Specification!$K$3*Specification!$K$2</f>
        <v>93.159842569492653</v>
      </c>
      <c r="E1685">
        <v>-8</v>
      </c>
      <c r="F1685">
        <f>Specification!$C$23*9.81*SIN((E1685*PI()/180))</f>
        <v>-765.1893799696079</v>
      </c>
      <c r="G1685" s="2">
        <f>IF(J1685=1,VLOOKUP(K1685,RPM!$E$2:$H$62,3,FALSE)-F1685-E1685-D1685,IF(J1685=2,VLOOKUP(K1685,RPM!$H$2:$K$62,3,FALSE)-F1685-E1685-D1685,IF(J1685=3,VLOOKUP(K1685,RPM!$K$2:$N$62,3,FALSE)-F1685-E1685-D1685)))</f>
        <v>1302.9405610221625</v>
      </c>
      <c r="H1685" s="2">
        <f>IF(J1685=1,Specification!$I$14,IF(J1685=2,Specification!$I$15,IF(J1685=3,Specification!$I$16)))</f>
        <v>578.8367922628039</v>
      </c>
      <c r="I1685">
        <v>0</v>
      </c>
      <c r="J1685">
        <v>3</v>
      </c>
      <c r="K1685">
        <f>IF(J1685=1,VLOOKUP(B1685,RPM!$F$2:$H$62,3,TRUE),IF(J1685=2,VLOOKUP(B1685,RPM!$I$2:$K$62,3,TRUE),IF(J1685=3,VLOOKUP(B1685,RPM!$L$2:$N$62,3,TRUE))))</f>
        <v>4200</v>
      </c>
      <c r="L1685">
        <f t="shared" si="245"/>
        <v>159.93315573703137</v>
      </c>
      <c r="M1685">
        <f t="shared" si="246"/>
        <v>1.3333328935553708</v>
      </c>
      <c r="N1685">
        <f>VLOOKUP(K1685,RPM!$A$2:$D$62,4,FALSE)</f>
        <v>18.835642857142858</v>
      </c>
      <c r="O1685">
        <f>VLOOKUP(K1685,RPM!$A$2:$D$62,3,FALSE)</f>
        <v>11.1</v>
      </c>
      <c r="P1685">
        <f t="shared" si="248"/>
        <v>14.045738878571429</v>
      </c>
      <c r="Q1685" cm="1">
        <f t="array" ref="Q1685">_xlfn.XLOOKUP(O1685,BSFC!$A$2:$A$24,_xlfn.XLOOKUP(K1685,BSFC!$B$2:$O$2,BSFC!$B$2:$O$24,,-1),,-1)</f>
        <v>340</v>
      </c>
      <c r="R1685">
        <f t="shared" si="249"/>
        <v>1.3265420051984127</v>
      </c>
      <c r="S1685">
        <f t="shared" si="251"/>
        <v>2.9092058376105768E-4</v>
      </c>
      <c r="T1685">
        <f t="shared" si="252"/>
        <v>9.8912998478759617E-2</v>
      </c>
      <c r="U1685">
        <f t="shared" si="253"/>
        <v>224.3004532695623</v>
      </c>
    </row>
    <row r="1686" spans="1:21">
      <c r="A1686">
        <f t="shared" si="250"/>
        <v>1685</v>
      </c>
      <c r="B1686">
        <f t="shared" si="247"/>
        <v>13.411199999999999</v>
      </c>
      <c r="C1686">
        <f>Specification!$G$30</f>
        <v>109.96225200000001</v>
      </c>
      <c r="D1686">
        <f>0.5*Specification!$K$4*Track!B1686^2*Specification!$K$3*Specification!$K$2</f>
        <v>93.159842569492653</v>
      </c>
      <c r="E1686">
        <v>-8</v>
      </c>
      <c r="F1686">
        <f>Specification!$C$23*9.81*SIN((E1686*PI()/180))</f>
        <v>-765.1893799696079</v>
      </c>
      <c r="G1686" s="2">
        <f>IF(J1686=1,VLOOKUP(K1686,RPM!$E$2:$H$62,3,FALSE)-F1686-E1686-D1686,IF(J1686=2,VLOOKUP(K1686,RPM!$H$2:$K$62,3,FALSE)-F1686-E1686-D1686,IF(J1686=3,VLOOKUP(K1686,RPM!$K$2:$N$62,3,FALSE)-F1686-E1686-D1686)))</f>
        <v>1302.9405610221625</v>
      </c>
      <c r="H1686" s="2">
        <f>IF(J1686=1,Specification!$I$14,IF(J1686=2,Specification!$I$15,IF(J1686=3,Specification!$I$16)))</f>
        <v>578.8367922628039</v>
      </c>
      <c r="I1686">
        <v>0</v>
      </c>
      <c r="J1686">
        <v>3</v>
      </c>
      <c r="K1686">
        <f>IF(J1686=1,VLOOKUP(B1686,RPM!$F$2:$H$62,3,TRUE),IF(J1686=2,VLOOKUP(B1686,RPM!$I$2:$K$62,3,TRUE),IF(J1686=3,VLOOKUP(B1686,RPM!$L$2:$N$62,3,TRUE))))</f>
        <v>4200</v>
      </c>
      <c r="L1686">
        <f t="shared" si="245"/>
        <v>160.00772028009985</v>
      </c>
      <c r="M1686">
        <f t="shared" si="246"/>
        <v>1.1927920588529792</v>
      </c>
      <c r="N1686">
        <f>VLOOKUP(K1686,RPM!$A$2:$D$62,4,FALSE)</f>
        <v>18.835642857142858</v>
      </c>
      <c r="O1686">
        <f>VLOOKUP(K1686,RPM!$A$2:$D$62,3,FALSE)</f>
        <v>11.1</v>
      </c>
      <c r="P1686">
        <f t="shared" si="248"/>
        <v>14.045738878571429</v>
      </c>
      <c r="Q1686" cm="1">
        <f t="array" ref="Q1686">_xlfn.XLOOKUP(O1686,BSFC!$A$2:$A$24,_xlfn.XLOOKUP(K1686,BSFC!$B$2:$O$2,BSFC!$B$2:$O$24,,-1),,-1)</f>
        <v>340</v>
      </c>
      <c r="R1686">
        <f t="shared" si="249"/>
        <v>1.3265420051984127</v>
      </c>
      <c r="S1686">
        <f t="shared" si="251"/>
        <v>2.9092058376105768E-4</v>
      </c>
      <c r="T1686">
        <f t="shared" si="252"/>
        <v>9.8912998478759617E-2</v>
      </c>
      <c r="U1686">
        <f t="shared" si="253"/>
        <v>224.39936626804106</v>
      </c>
    </row>
    <row r="1687" spans="1:21">
      <c r="A1687">
        <f t="shared" si="250"/>
        <v>1686</v>
      </c>
      <c r="B1687">
        <f t="shared" si="247"/>
        <v>13.411199999999999</v>
      </c>
      <c r="C1687">
        <f>Specification!$G$30</f>
        <v>109.96225200000001</v>
      </c>
      <c r="D1687">
        <f>0.5*Specification!$K$4*Track!B1687^2*Specification!$K$3*Specification!$K$2</f>
        <v>93.159842569492653</v>
      </c>
      <c r="E1687">
        <v>-8</v>
      </c>
      <c r="F1687">
        <f>Specification!$C$23*9.81*SIN((E1687*PI()/180))</f>
        <v>-765.1893799696079</v>
      </c>
      <c r="G1687" s="2">
        <f>IF(J1687=1,VLOOKUP(K1687,RPM!$E$2:$H$62,3,FALSE)-F1687-E1687-D1687,IF(J1687=2,VLOOKUP(K1687,RPM!$H$2:$K$62,3,FALSE)-F1687-E1687-D1687,IF(J1687=3,VLOOKUP(K1687,RPM!$K$2:$N$62,3,FALSE)-F1687-E1687-D1687)))</f>
        <v>1302.9405610221625</v>
      </c>
      <c r="H1687" s="2">
        <f>IF(J1687=1,Specification!$I$14,IF(J1687=2,Specification!$I$15,IF(J1687=3,Specification!$I$16)))</f>
        <v>578.8367922628039</v>
      </c>
      <c r="I1687">
        <v>0</v>
      </c>
      <c r="J1687">
        <v>3</v>
      </c>
      <c r="K1687">
        <f>IF(J1687=1,VLOOKUP(B1687,RPM!$F$2:$H$62,3,TRUE),IF(J1687=2,VLOOKUP(B1687,RPM!$I$2:$K$62,3,TRUE),IF(J1687=3,VLOOKUP(B1687,RPM!$L$2:$N$62,3,TRUE))))</f>
        <v>4200</v>
      </c>
      <c r="L1687">
        <f t="shared" si="245"/>
        <v>160.08228482316832</v>
      </c>
      <c r="M1687">
        <f t="shared" si="246"/>
        <v>1.0522512241505877</v>
      </c>
      <c r="N1687">
        <f>VLOOKUP(K1687,RPM!$A$2:$D$62,4,FALSE)</f>
        <v>18.835642857142858</v>
      </c>
      <c r="O1687">
        <f>VLOOKUP(K1687,RPM!$A$2:$D$62,3,FALSE)</f>
        <v>11.1</v>
      </c>
      <c r="P1687">
        <f t="shared" si="248"/>
        <v>14.045738878571429</v>
      </c>
      <c r="Q1687" cm="1">
        <f t="array" ref="Q1687">_xlfn.XLOOKUP(O1687,BSFC!$A$2:$A$24,_xlfn.XLOOKUP(K1687,BSFC!$B$2:$O$2,BSFC!$B$2:$O$24,,-1),,-1)</f>
        <v>340</v>
      </c>
      <c r="R1687">
        <f t="shared" si="249"/>
        <v>1.3265420051984127</v>
      </c>
      <c r="S1687">
        <f t="shared" si="251"/>
        <v>2.9092058376105768E-4</v>
      </c>
      <c r="T1687">
        <f t="shared" si="252"/>
        <v>9.8912998478759617E-2</v>
      </c>
      <c r="U1687">
        <f t="shared" si="253"/>
        <v>224.49827926651983</v>
      </c>
    </row>
    <row r="1688" spans="1:21">
      <c r="A1688">
        <f t="shared" si="250"/>
        <v>1687</v>
      </c>
      <c r="B1688">
        <f t="shared" si="247"/>
        <v>13.411199999999999</v>
      </c>
      <c r="C1688">
        <f>Specification!$G$30</f>
        <v>109.96225200000001</v>
      </c>
      <c r="D1688">
        <f>0.5*Specification!$K$4*Track!B1688^2*Specification!$K$3*Specification!$K$2</f>
        <v>93.159842569492653</v>
      </c>
      <c r="E1688">
        <v>-8</v>
      </c>
      <c r="F1688">
        <f>Specification!$C$23*9.81*SIN((E1688*PI()/180))</f>
        <v>-765.1893799696079</v>
      </c>
      <c r="G1688" s="2">
        <f>IF(J1688=1,VLOOKUP(K1688,RPM!$E$2:$H$62,3,FALSE)-F1688-E1688-D1688,IF(J1688=2,VLOOKUP(K1688,RPM!$H$2:$K$62,3,FALSE)-F1688-E1688-D1688,IF(J1688=3,VLOOKUP(K1688,RPM!$K$2:$N$62,3,FALSE)-F1688-E1688-D1688)))</f>
        <v>1302.9405610221625</v>
      </c>
      <c r="H1688" s="2">
        <f>IF(J1688=1,Specification!$I$14,IF(J1688=2,Specification!$I$15,IF(J1688=3,Specification!$I$16)))</f>
        <v>578.8367922628039</v>
      </c>
      <c r="I1688">
        <v>0</v>
      </c>
      <c r="J1688">
        <v>3</v>
      </c>
      <c r="K1688">
        <f>IF(J1688=1,VLOOKUP(B1688,RPM!$F$2:$H$62,3,TRUE),IF(J1688=2,VLOOKUP(B1688,RPM!$I$2:$K$62,3,TRUE),IF(J1688=3,VLOOKUP(B1688,RPM!$L$2:$N$62,3,TRUE))))</f>
        <v>4200</v>
      </c>
      <c r="L1688">
        <f t="shared" si="245"/>
        <v>160.1568493662368</v>
      </c>
      <c r="M1688">
        <f t="shared" si="246"/>
        <v>0.91171038944819627</v>
      </c>
      <c r="N1688">
        <f>VLOOKUP(K1688,RPM!$A$2:$D$62,4,FALSE)</f>
        <v>18.835642857142858</v>
      </c>
      <c r="O1688">
        <f>VLOOKUP(K1688,RPM!$A$2:$D$62,3,FALSE)</f>
        <v>11.1</v>
      </c>
      <c r="P1688">
        <f t="shared" si="248"/>
        <v>14.045738878571429</v>
      </c>
      <c r="Q1688" cm="1">
        <f t="array" ref="Q1688">_xlfn.XLOOKUP(O1688,BSFC!$A$2:$A$24,_xlfn.XLOOKUP(K1688,BSFC!$B$2:$O$2,BSFC!$B$2:$O$24,,-1),,-1)</f>
        <v>340</v>
      </c>
      <c r="R1688">
        <f t="shared" si="249"/>
        <v>1.3265420051984127</v>
      </c>
      <c r="S1688">
        <f t="shared" si="251"/>
        <v>2.9092058376105768E-4</v>
      </c>
      <c r="T1688">
        <f t="shared" si="252"/>
        <v>9.8912998478759617E-2</v>
      </c>
      <c r="U1688">
        <f t="shared" si="253"/>
        <v>224.5971922649986</v>
      </c>
    </row>
    <row r="1689" spans="1:21">
      <c r="A1689">
        <f t="shared" si="250"/>
        <v>1688</v>
      </c>
      <c r="B1689">
        <f t="shared" si="247"/>
        <v>13.411199999999999</v>
      </c>
      <c r="C1689">
        <f>Specification!$G$30</f>
        <v>109.96225200000001</v>
      </c>
      <c r="D1689">
        <f>0.5*Specification!$K$4*Track!B1689^2*Specification!$K$3*Specification!$K$2</f>
        <v>93.159842569492653</v>
      </c>
      <c r="E1689">
        <v>-8</v>
      </c>
      <c r="F1689">
        <f>Specification!$C$23*9.81*SIN((E1689*PI()/180))</f>
        <v>-765.1893799696079</v>
      </c>
      <c r="G1689" s="2">
        <f>IF(J1689=1,VLOOKUP(K1689,RPM!$E$2:$H$62,3,FALSE)-F1689-E1689-D1689,IF(J1689=2,VLOOKUP(K1689,RPM!$H$2:$K$62,3,FALSE)-F1689-E1689-D1689,IF(J1689=3,VLOOKUP(K1689,RPM!$K$2:$N$62,3,FALSE)-F1689-E1689-D1689)))</f>
        <v>1302.9405610221625</v>
      </c>
      <c r="H1689" s="2">
        <f>IF(J1689=1,Specification!$I$14,IF(J1689=2,Specification!$I$15,IF(J1689=3,Specification!$I$16)))</f>
        <v>578.8367922628039</v>
      </c>
      <c r="I1689">
        <v>0</v>
      </c>
      <c r="J1689">
        <v>3</v>
      </c>
      <c r="K1689">
        <f>IF(J1689=1,VLOOKUP(B1689,RPM!$F$2:$H$62,3,TRUE),IF(J1689=2,VLOOKUP(B1689,RPM!$I$2:$K$62,3,TRUE),IF(J1689=3,VLOOKUP(B1689,RPM!$L$2:$N$62,3,TRUE))))</f>
        <v>4200</v>
      </c>
      <c r="L1689">
        <f t="shared" si="245"/>
        <v>160.23141390930527</v>
      </c>
      <c r="M1689">
        <f t="shared" si="246"/>
        <v>0.77116955474580484</v>
      </c>
      <c r="N1689">
        <f>VLOOKUP(K1689,RPM!$A$2:$D$62,4,FALSE)</f>
        <v>18.835642857142858</v>
      </c>
      <c r="O1689">
        <f>VLOOKUP(K1689,RPM!$A$2:$D$62,3,FALSE)</f>
        <v>11.1</v>
      </c>
      <c r="P1689">
        <f t="shared" si="248"/>
        <v>14.045738878571429</v>
      </c>
      <c r="Q1689" cm="1">
        <f t="array" ref="Q1689">_xlfn.XLOOKUP(O1689,BSFC!$A$2:$A$24,_xlfn.XLOOKUP(K1689,BSFC!$B$2:$O$2,BSFC!$B$2:$O$24,,-1),,-1)</f>
        <v>340</v>
      </c>
      <c r="R1689">
        <f t="shared" si="249"/>
        <v>1.3265420051984127</v>
      </c>
      <c r="S1689">
        <f t="shared" si="251"/>
        <v>2.9092058376105768E-4</v>
      </c>
      <c r="T1689">
        <f t="shared" si="252"/>
        <v>9.8912998478759617E-2</v>
      </c>
      <c r="U1689">
        <f t="shared" si="253"/>
        <v>224.69610526347736</v>
      </c>
    </row>
    <row r="1690" spans="1:21">
      <c r="A1690">
        <f t="shared" si="250"/>
        <v>1689</v>
      </c>
      <c r="B1690">
        <f t="shared" si="247"/>
        <v>13.411199999999999</v>
      </c>
      <c r="C1690">
        <f>Specification!$G$30</f>
        <v>109.96225200000001</v>
      </c>
      <c r="D1690">
        <f>0.5*Specification!$K$4*Track!B1690^2*Specification!$K$3*Specification!$K$2</f>
        <v>93.159842569492653</v>
      </c>
      <c r="E1690">
        <v>-8</v>
      </c>
      <c r="F1690">
        <f>Specification!$C$23*9.81*SIN((E1690*PI()/180))</f>
        <v>-765.1893799696079</v>
      </c>
      <c r="G1690" s="2">
        <f>IF(J1690=1,VLOOKUP(K1690,RPM!$E$2:$H$62,3,FALSE)-F1690-E1690-D1690,IF(J1690=2,VLOOKUP(K1690,RPM!$H$2:$K$62,3,FALSE)-F1690-E1690-D1690,IF(J1690=3,VLOOKUP(K1690,RPM!$K$2:$N$62,3,FALSE)-F1690-E1690-D1690)))</f>
        <v>1302.9405610221625</v>
      </c>
      <c r="H1690" s="2">
        <f>IF(J1690=1,Specification!$I$14,IF(J1690=2,Specification!$I$15,IF(J1690=3,Specification!$I$16)))</f>
        <v>578.8367922628039</v>
      </c>
      <c r="I1690">
        <v>0</v>
      </c>
      <c r="J1690">
        <v>3</v>
      </c>
      <c r="K1690">
        <f>IF(J1690=1,VLOOKUP(B1690,RPM!$F$2:$H$62,3,TRUE),IF(J1690=2,VLOOKUP(B1690,RPM!$I$2:$K$62,3,TRUE),IF(J1690=3,VLOOKUP(B1690,RPM!$L$2:$N$62,3,TRUE))))</f>
        <v>4200</v>
      </c>
      <c r="L1690">
        <f t="shared" si="245"/>
        <v>160.30597845237375</v>
      </c>
      <c r="M1690">
        <f t="shared" si="246"/>
        <v>0.63062872004341342</v>
      </c>
      <c r="N1690">
        <f>VLOOKUP(K1690,RPM!$A$2:$D$62,4,FALSE)</f>
        <v>18.835642857142858</v>
      </c>
      <c r="O1690">
        <f>VLOOKUP(K1690,RPM!$A$2:$D$62,3,FALSE)</f>
        <v>11.1</v>
      </c>
      <c r="P1690">
        <f t="shared" si="248"/>
        <v>14.045738878571429</v>
      </c>
      <c r="Q1690" cm="1">
        <f t="array" ref="Q1690">_xlfn.XLOOKUP(O1690,BSFC!$A$2:$A$24,_xlfn.XLOOKUP(K1690,BSFC!$B$2:$O$2,BSFC!$B$2:$O$24,,-1),,-1)</f>
        <v>340</v>
      </c>
      <c r="R1690">
        <f t="shared" si="249"/>
        <v>1.3265420051984127</v>
      </c>
      <c r="S1690">
        <f t="shared" si="251"/>
        <v>2.9092058376105768E-4</v>
      </c>
      <c r="T1690">
        <f t="shared" si="252"/>
        <v>9.8912998478759617E-2</v>
      </c>
      <c r="U1690">
        <f t="shared" si="253"/>
        <v>224.79501826195613</v>
      </c>
    </row>
    <row r="1691" spans="1:21">
      <c r="A1691">
        <f t="shared" si="250"/>
        <v>1690</v>
      </c>
      <c r="B1691">
        <f t="shared" si="247"/>
        <v>13.411199999999999</v>
      </c>
      <c r="C1691">
        <f>Specification!$G$30</f>
        <v>109.96225200000001</v>
      </c>
      <c r="D1691">
        <f>0.5*Specification!$K$4*Track!B1691^2*Specification!$K$3*Specification!$K$2</f>
        <v>93.159842569492653</v>
      </c>
      <c r="E1691">
        <v>-8</v>
      </c>
      <c r="F1691">
        <f>Specification!$C$23*9.81*SIN((E1691*PI()/180))</f>
        <v>-765.1893799696079</v>
      </c>
      <c r="G1691" s="2">
        <f>IF(J1691=1,VLOOKUP(K1691,RPM!$E$2:$H$62,3,FALSE)-F1691-E1691-D1691,IF(J1691=2,VLOOKUP(K1691,RPM!$H$2:$K$62,3,FALSE)-F1691-E1691-D1691,IF(J1691=3,VLOOKUP(K1691,RPM!$K$2:$N$62,3,FALSE)-F1691-E1691-D1691)))</f>
        <v>1302.9405610221625</v>
      </c>
      <c r="H1691" s="2">
        <f>IF(J1691=1,Specification!$I$14,IF(J1691=2,Specification!$I$15,IF(J1691=3,Specification!$I$16)))</f>
        <v>578.8367922628039</v>
      </c>
      <c r="I1691">
        <v>0</v>
      </c>
      <c r="J1691">
        <v>3</v>
      </c>
      <c r="K1691">
        <f>IF(J1691=1,VLOOKUP(B1691,RPM!$F$2:$H$62,3,TRUE),IF(J1691=2,VLOOKUP(B1691,RPM!$I$2:$K$62,3,TRUE),IF(J1691=3,VLOOKUP(B1691,RPM!$L$2:$N$62,3,TRUE))))</f>
        <v>4200</v>
      </c>
      <c r="L1691">
        <f t="shared" si="245"/>
        <v>160.38054299544223</v>
      </c>
      <c r="M1691">
        <f t="shared" si="246"/>
        <v>0.49008788534102199</v>
      </c>
      <c r="N1691">
        <f>VLOOKUP(K1691,RPM!$A$2:$D$62,4,FALSE)</f>
        <v>18.835642857142858</v>
      </c>
      <c r="O1691">
        <f>VLOOKUP(K1691,RPM!$A$2:$D$62,3,FALSE)</f>
        <v>11.1</v>
      </c>
      <c r="P1691">
        <f t="shared" si="248"/>
        <v>14.045738878571429</v>
      </c>
      <c r="Q1691" cm="1">
        <f t="array" ref="Q1691">_xlfn.XLOOKUP(O1691,BSFC!$A$2:$A$24,_xlfn.XLOOKUP(K1691,BSFC!$B$2:$O$2,BSFC!$B$2:$O$24,,-1),,-1)</f>
        <v>340</v>
      </c>
      <c r="R1691">
        <f t="shared" si="249"/>
        <v>1.3265420051984127</v>
      </c>
      <c r="S1691">
        <f t="shared" si="251"/>
        <v>2.9092058376105768E-4</v>
      </c>
      <c r="T1691">
        <f t="shared" si="252"/>
        <v>9.8912998478759617E-2</v>
      </c>
      <c r="U1691">
        <f t="shared" si="253"/>
        <v>224.8939312604349</v>
      </c>
    </row>
    <row r="1692" spans="1:21">
      <c r="A1692">
        <f t="shared" si="250"/>
        <v>1691</v>
      </c>
      <c r="B1692">
        <f t="shared" si="247"/>
        <v>13.411199999999999</v>
      </c>
      <c r="C1692">
        <f>Specification!$G$30</f>
        <v>109.96225200000001</v>
      </c>
      <c r="D1692">
        <f>0.5*Specification!$K$4*Track!B1692^2*Specification!$K$3*Specification!$K$2</f>
        <v>93.159842569492653</v>
      </c>
      <c r="E1692">
        <v>-7</v>
      </c>
      <c r="F1692">
        <f>Specification!$C$23*9.81*SIN((E1692*PI()/180))</f>
        <v>-670.05137252956831</v>
      </c>
      <c r="G1692" s="2">
        <f>IF(J1692=1,VLOOKUP(K1692,RPM!$E$2:$H$62,3,FALSE)-F1692-E1692-D1692,IF(J1692=2,VLOOKUP(K1692,RPM!$H$2:$K$62,3,FALSE)-F1692-E1692-D1692,IF(J1692=3,VLOOKUP(K1692,RPM!$K$2:$N$62,3,FALSE)-F1692-E1692-D1692)))</f>
        <v>1206.8025535821228</v>
      </c>
      <c r="H1692" s="2">
        <f>IF(J1692=1,Specification!$I$14,IF(J1692=2,Specification!$I$15,IF(J1692=3,Specification!$I$16)))</f>
        <v>578.8367922628039</v>
      </c>
      <c r="I1692">
        <v>0</v>
      </c>
      <c r="J1692">
        <v>3</v>
      </c>
      <c r="K1692">
        <f>IF(J1692=1,VLOOKUP(B1692,RPM!$F$2:$H$62,3,TRUE),IF(J1692=2,VLOOKUP(B1692,RPM!$I$2:$K$62,3,TRUE),IF(J1692=3,VLOOKUP(B1692,RPM!$L$2:$N$62,3,TRUE))))</f>
        <v>4200</v>
      </c>
      <c r="L1692">
        <f t="shared" si="245"/>
        <v>160.4551075385107</v>
      </c>
      <c r="M1692">
        <f t="shared" si="246"/>
        <v>0.36730332443811742</v>
      </c>
      <c r="N1692">
        <f>VLOOKUP(K1692,RPM!$A$2:$D$62,4,FALSE)</f>
        <v>18.835642857142858</v>
      </c>
      <c r="O1692">
        <f>VLOOKUP(K1692,RPM!$A$2:$D$62,3,FALSE)</f>
        <v>11.1</v>
      </c>
      <c r="P1692">
        <f t="shared" si="248"/>
        <v>14.045738878571429</v>
      </c>
      <c r="Q1692" cm="1">
        <f t="array" ref="Q1692">_xlfn.XLOOKUP(O1692,BSFC!$A$2:$A$24,_xlfn.XLOOKUP(K1692,BSFC!$B$2:$O$2,BSFC!$B$2:$O$24,,-1),,-1)</f>
        <v>340</v>
      </c>
      <c r="R1692">
        <f t="shared" si="249"/>
        <v>1.3265420051984127</v>
      </c>
      <c r="S1692">
        <f t="shared" si="251"/>
        <v>2.9092058376105768E-4</v>
      </c>
      <c r="T1692">
        <f t="shared" si="252"/>
        <v>9.8912998478759617E-2</v>
      </c>
      <c r="U1692">
        <f t="shared" si="253"/>
        <v>224.99284425891366</v>
      </c>
    </row>
    <row r="1693" spans="1:21">
      <c r="A1693">
        <f t="shared" si="250"/>
        <v>1692</v>
      </c>
      <c r="B1693">
        <f t="shared" si="247"/>
        <v>13.411199999999999</v>
      </c>
      <c r="C1693">
        <f>Specification!$G$30</f>
        <v>109.96225200000001</v>
      </c>
      <c r="D1693">
        <f>0.5*Specification!$K$4*Track!B1693^2*Specification!$K$3*Specification!$K$2</f>
        <v>93.159842569492653</v>
      </c>
      <c r="E1693">
        <v>-6</v>
      </c>
      <c r="F1693">
        <f>Specification!$C$23*9.81*SIN((E1693*PI()/180))</f>
        <v>-574.70926095052266</v>
      </c>
      <c r="G1693" s="2">
        <f>IF(J1693=1,VLOOKUP(K1693,RPM!$E$2:$H$62,3,FALSE)-F1693-E1693-D1693,IF(J1693=2,VLOOKUP(K1693,RPM!$H$2:$K$62,3,FALSE)-F1693-E1693-D1693,IF(J1693=3,VLOOKUP(K1693,RPM!$K$2:$N$62,3,FALSE)-F1693-E1693-D1693)))</f>
        <v>1110.4604420030771</v>
      </c>
      <c r="H1693" s="2">
        <f>IF(J1693=1,Specification!$I$14,IF(J1693=2,Specification!$I$15,IF(J1693=3,Specification!$I$16)))</f>
        <v>578.8367922628039</v>
      </c>
      <c r="I1693">
        <v>0</v>
      </c>
      <c r="J1693">
        <v>3</v>
      </c>
      <c r="K1693">
        <f>IF(J1693=1,VLOOKUP(B1693,RPM!$F$2:$H$62,3,TRUE),IF(J1693=2,VLOOKUP(B1693,RPM!$I$2:$K$62,3,TRUE),IF(J1693=3,VLOOKUP(B1693,RPM!$L$2:$N$62,3,TRUE))))</f>
        <v>4200</v>
      </c>
      <c r="L1693">
        <f t="shared" si="245"/>
        <v>160.52967208157918</v>
      </c>
      <c r="M1693">
        <f t="shared" si="246"/>
        <v>0.26219908917244095</v>
      </c>
      <c r="N1693">
        <f>VLOOKUP(K1693,RPM!$A$2:$D$62,4,FALSE)</f>
        <v>18.835642857142858</v>
      </c>
      <c r="O1693">
        <f>VLOOKUP(K1693,RPM!$A$2:$D$62,3,FALSE)</f>
        <v>11.1</v>
      </c>
      <c r="P1693">
        <f t="shared" si="248"/>
        <v>14.045738878571429</v>
      </c>
      <c r="Q1693" cm="1">
        <f t="array" ref="Q1693">_xlfn.XLOOKUP(O1693,BSFC!$A$2:$A$24,_xlfn.XLOOKUP(K1693,BSFC!$B$2:$O$2,BSFC!$B$2:$O$24,,-1),,-1)</f>
        <v>340</v>
      </c>
      <c r="R1693">
        <f t="shared" si="249"/>
        <v>1.3265420051984127</v>
      </c>
      <c r="S1693">
        <f t="shared" si="251"/>
        <v>2.9092058376105768E-4</v>
      </c>
      <c r="T1693">
        <f t="shared" si="252"/>
        <v>9.8912998478759617E-2</v>
      </c>
      <c r="U1693">
        <f t="shared" si="253"/>
        <v>225.09175725739243</v>
      </c>
    </row>
    <row r="1694" spans="1:21">
      <c r="A1694">
        <f t="shared" si="250"/>
        <v>1693</v>
      </c>
      <c r="B1694">
        <f t="shared" si="247"/>
        <v>13.411199999999999</v>
      </c>
      <c r="C1694">
        <f>Specification!$G$30</f>
        <v>109.96225200000001</v>
      </c>
      <c r="D1694">
        <f>0.5*Specification!$K$4*Track!B1694^2*Specification!$K$3*Specification!$K$2</f>
        <v>93.159842569492653</v>
      </c>
      <c r="E1694">
        <v>-5</v>
      </c>
      <c r="F1694">
        <f>Specification!$C$23*9.81*SIN((E1694*PI()/180))</f>
        <v>-479.192087363258</v>
      </c>
      <c r="G1694" s="2">
        <f>IF(J1694=1,VLOOKUP(K1694,RPM!$E$2:$H$62,3,FALSE)-F1694-E1694-D1694,IF(J1694=2,VLOOKUP(K1694,RPM!$H$2:$K$62,3,FALSE)-F1694-E1694-D1694,IF(J1694=3,VLOOKUP(K1694,RPM!$K$2:$N$62,3,FALSE)-F1694-E1694-D1694)))</f>
        <v>1013.9432684158126</v>
      </c>
      <c r="H1694" s="2">
        <f>IF(J1694=1,Specification!$I$14,IF(J1694=2,Specification!$I$15,IF(J1694=3,Specification!$I$16)))</f>
        <v>578.8367922628039</v>
      </c>
      <c r="I1694">
        <v>0</v>
      </c>
      <c r="J1694">
        <v>3</v>
      </c>
      <c r="K1694">
        <f>IF(J1694=1,VLOOKUP(B1694,RPM!$F$2:$H$62,3,TRUE),IF(J1694=2,VLOOKUP(B1694,RPM!$I$2:$K$62,3,TRUE),IF(J1694=3,VLOOKUP(B1694,RPM!$L$2:$N$62,3,TRUE))))</f>
        <v>4200</v>
      </c>
      <c r="L1694">
        <f t="shared" si="245"/>
        <v>160.60423662464765</v>
      </c>
      <c r="M1694">
        <f t="shared" si="246"/>
        <v>0.17471042564651695</v>
      </c>
      <c r="N1694">
        <f>VLOOKUP(K1694,RPM!$A$2:$D$62,4,FALSE)</f>
        <v>18.835642857142858</v>
      </c>
      <c r="O1694">
        <f>VLOOKUP(K1694,RPM!$A$2:$D$62,3,FALSE)</f>
        <v>11.1</v>
      </c>
      <c r="P1694">
        <f t="shared" si="248"/>
        <v>14.045738878571429</v>
      </c>
      <c r="Q1694" cm="1">
        <f t="array" ref="Q1694">_xlfn.XLOOKUP(O1694,BSFC!$A$2:$A$24,_xlfn.XLOOKUP(K1694,BSFC!$B$2:$O$2,BSFC!$B$2:$O$24,,-1),,-1)</f>
        <v>340</v>
      </c>
      <c r="R1694">
        <f t="shared" si="249"/>
        <v>1.3265420051984127</v>
      </c>
      <c r="S1694">
        <f t="shared" si="251"/>
        <v>2.9092058376105768E-4</v>
      </c>
      <c r="T1694">
        <f t="shared" si="252"/>
        <v>9.8912998478759617E-2</v>
      </c>
      <c r="U1694">
        <f t="shared" si="253"/>
        <v>225.1906702558712</v>
      </c>
    </row>
    <row r="1695" spans="1:21">
      <c r="A1695">
        <f t="shared" si="250"/>
        <v>1694</v>
      </c>
      <c r="B1695">
        <f t="shared" si="247"/>
        <v>13.411199999999999</v>
      </c>
      <c r="C1695">
        <f>Specification!$G$30</f>
        <v>109.96225200000001</v>
      </c>
      <c r="D1695">
        <f>0.5*Specification!$K$4*Track!B1695^2*Specification!$K$3*Specification!$K$2</f>
        <v>93.159842569492653</v>
      </c>
      <c r="E1695">
        <v>-4</v>
      </c>
      <c r="F1695">
        <f>Specification!$C$23*9.81*SIN((E1695*PI()/180))</f>
        <v>-383.52894722414453</v>
      </c>
      <c r="G1695" s="2">
        <f>IF(J1695=1,VLOOKUP(K1695,RPM!$E$2:$H$62,3,FALSE)-F1695-E1695-D1695,IF(J1695=2,VLOOKUP(K1695,RPM!$H$2:$K$62,3,FALSE)-F1695-E1695-D1695,IF(J1695=3,VLOOKUP(K1695,RPM!$K$2:$N$62,3,FALSE)-F1695-E1695-D1695)))</f>
        <v>917.28012827669909</v>
      </c>
      <c r="H1695" s="2">
        <f>IF(J1695=1,Specification!$I$14,IF(J1695=2,Specification!$I$15,IF(J1695=3,Specification!$I$16)))</f>
        <v>578.8367922628039</v>
      </c>
      <c r="I1695">
        <v>0</v>
      </c>
      <c r="J1695">
        <v>3</v>
      </c>
      <c r="K1695">
        <f>IF(J1695=1,VLOOKUP(B1695,RPM!$F$2:$H$62,3,TRUE),IF(J1695=2,VLOOKUP(B1695,RPM!$I$2:$K$62,3,TRUE),IF(J1695=3,VLOOKUP(B1695,RPM!$L$2:$N$62,3,TRUE))))</f>
        <v>4200</v>
      </c>
      <c r="L1695">
        <f t="shared" si="245"/>
        <v>160.67880116771613</v>
      </c>
      <c r="M1695">
        <f t="shared" si="246"/>
        <v>0.10478361370300654</v>
      </c>
      <c r="N1695">
        <f>VLOOKUP(K1695,RPM!$A$2:$D$62,4,FALSE)</f>
        <v>18.835642857142858</v>
      </c>
      <c r="O1695">
        <f>VLOOKUP(K1695,RPM!$A$2:$D$62,3,FALSE)</f>
        <v>11.1</v>
      </c>
      <c r="P1695">
        <f t="shared" si="248"/>
        <v>14.045738878571429</v>
      </c>
      <c r="Q1695" cm="1">
        <f t="array" ref="Q1695">_xlfn.XLOOKUP(O1695,BSFC!$A$2:$A$24,_xlfn.XLOOKUP(K1695,BSFC!$B$2:$O$2,BSFC!$B$2:$O$24,,-1),,-1)</f>
        <v>340</v>
      </c>
      <c r="R1695">
        <f t="shared" si="249"/>
        <v>1.3265420051984127</v>
      </c>
      <c r="S1695">
        <f t="shared" si="251"/>
        <v>2.9092058376105768E-4</v>
      </c>
      <c r="T1695">
        <f t="shared" si="252"/>
        <v>9.8912998478759617E-2</v>
      </c>
      <c r="U1695">
        <f t="shared" si="253"/>
        <v>225.28958325434996</v>
      </c>
    </row>
    <row r="1696" spans="1:21">
      <c r="A1696">
        <f t="shared" si="250"/>
        <v>1695</v>
      </c>
      <c r="B1696">
        <f t="shared" si="247"/>
        <v>13.411199999999999</v>
      </c>
      <c r="C1696">
        <f>Specification!$G$30</f>
        <v>109.96225200000001</v>
      </c>
      <c r="D1696">
        <f>0.5*Specification!$K$4*Track!B1696^2*Specification!$K$3*Specification!$K$2</f>
        <v>93.159842569492653</v>
      </c>
      <c r="E1696">
        <v>-3</v>
      </c>
      <c r="F1696">
        <f>Specification!$C$23*9.81*SIN((E1696*PI()/180))</f>
        <v>-287.74898045237813</v>
      </c>
      <c r="G1696" s="2">
        <f>IF(J1696=1,VLOOKUP(K1696,RPM!$E$2:$H$62,3,FALSE)-F1696-E1696-D1696,IF(J1696=2,VLOOKUP(K1696,RPM!$H$2:$K$62,3,FALSE)-F1696-E1696-D1696,IF(J1696=3,VLOOKUP(K1696,RPM!$K$2:$N$62,3,FALSE)-F1696-E1696-D1696)))</f>
        <v>820.50016150493275</v>
      </c>
      <c r="H1696" s="2">
        <f>IF(J1696=1,Specification!$I$14,IF(J1696=2,Specification!$I$15,IF(J1696=3,Specification!$I$16)))</f>
        <v>578.8367922628039</v>
      </c>
      <c r="I1696">
        <v>0</v>
      </c>
      <c r="J1696">
        <v>3</v>
      </c>
      <c r="K1696">
        <f>IF(J1696=1,VLOOKUP(B1696,RPM!$F$2:$H$62,3,TRUE),IF(J1696=2,VLOOKUP(B1696,RPM!$I$2:$K$62,3,TRUE),IF(J1696=3,VLOOKUP(B1696,RPM!$L$2:$N$62,3,TRUE))))</f>
        <v>4200</v>
      </c>
      <c r="L1696">
        <f t="shared" si="245"/>
        <v>160.75336571078461</v>
      </c>
      <c r="M1696">
        <f t="shared" si="246"/>
        <v>5.2375834419965343E-2</v>
      </c>
      <c r="N1696">
        <f>VLOOKUP(K1696,RPM!$A$2:$D$62,4,FALSE)</f>
        <v>18.835642857142858</v>
      </c>
      <c r="O1696">
        <f>VLOOKUP(K1696,RPM!$A$2:$D$62,3,FALSE)</f>
        <v>11.1</v>
      </c>
      <c r="P1696">
        <f t="shared" si="248"/>
        <v>14.045738878571429</v>
      </c>
      <c r="Q1696" cm="1">
        <f t="array" ref="Q1696">_xlfn.XLOOKUP(O1696,BSFC!$A$2:$A$24,_xlfn.XLOOKUP(K1696,BSFC!$B$2:$O$2,BSFC!$B$2:$O$24,,-1),,-1)</f>
        <v>340</v>
      </c>
      <c r="R1696">
        <f t="shared" si="249"/>
        <v>1.3265420051984127</v>
      </c>
      <c r="S1696">
        <f t="shared" si="251"/>
        <v>2.9092058376105768E-4</v>
      </c>
      <c r="T1696">
        <f t="shared" si="252"/>
        <v>9.8912998478759617E-2</v>
      </c>
      <c r="U1696">
        <f t="shared" si="253"/>
        <v>225.38849625282873</v>
      </c>
    </row>
    <row r="1697" spans="1:21">
      <c r="A1697">
        <f t="shared" si="250"/>
        <v>1696</v>
      </c>
      <c r="B1697">
        <f t="shared" si="247"/>
        <v>13.411199999999999</v>
      </c>
      <c r="C1697">
        <f>Specification!$G$30</f>
        <v>109.96225200000001</v>
      </c>
      <c r="D1697">
        <f>0.5*Specification!$K$4*Track!B1697^2*Specification!$K$3*Specification!$K$2</f>
        <v>93.159842569492653</v>
      </c>
      <c r="E1697">
        <v>-2</v>
      </c>
      <c r="F1697">
        <f>Specification!$C$23*9.81*SIN((E1697*PI()/180))</f>
        <v>-191.88136255367905</v>
      </c>
      <c r="G1697" s="2">
        <f>IF(J1697=1,VLOOKUP(K1697,RPM!$E$2:$H$62,3,FALSE)-F1697-E1697-D1697,IF(J1697=2,VLOOKUP(K1697,RPM!$H$2:$K$62,3,FALSE)-F1697-E1697-D1697,IF(J1697=3,VLOOKUP(K1697,RPM!$K$2:$N$62,3,FALSE)-F1697-E1697-D1697)))</f>
        <v>723.63254360623364</v>
      </c>
      <c r="H1697" s="2">
        <f>IF(J1697=1,Specification!$I$14,IF(J1697=2,Specification!$I$15,IF(J1697=3,Specification!$I$16)))</f>
        <v>578.8367922628039</v>
      </c>
      <c r="I1697">
        <v>0</v>
      </c>
      <c r="J1697">
        <v>3</v>
      </c>
      <c r="K1697">
        <f>IF(J1697=1,VLOOKUP(B1697,RPM!$F$2:$H$62,3,TRUE),IF(J1697=2,VLOOKUP(B1697,RPM!$I$2:$K$62,3,TRUE),IF(J1697=3,VLOOKUP(B1697,RPM!$L$2:$N$62,3,TRUE))))</f>
        <v>4200</v>
      </c>
      <c r="L1697">
        <f t="shared" si="245"/>
        <v>160.82793025385308</v>
      </c>
      <c r="M1697">
        <f t="shared" si="246"/>
        <v>1.7455064928217613E-2</v>
      </c>
      <c r="N1697">
        <f>VLOOKUP(K1697,RPM!$A$2:$D$62,4,FALSE)</f>
        <v>18.835642857142858</v>
      </c>
      <c r="O1697">
        <f>VLOOKUP(K1697,RPM!$A$2:$D$62,3,FALSE)</f>
        <v>11.1</v>
      </c>
      <c r="P1697">
        <f t="shared" si="248"/>
        <v>14.045738878571429</v>
      </c>
      <c r="Q1697" cm="1">
        <f t="array" ref="Q1697">_xlfn.XLOOKUP(O1697,BSFC!$A$2:$A$24,_xlfn.XLOOKUP(K1697,BSFC!$B$2:$O$2,BSFC!$B$2:$O$24,,-1),,-1)</f>
        <v>340</v>
      </c>
      <c r="R1697">
        <f t="shared" si="249"/>
        <v>1.3265420051984127</v>
      </c>
      <c r="S1697">
        <f t="shared" si="251"/>
        <v>2.9092058376105768E-4</v>
      </c>
      <c r="T1697">
        <f t="shared" si="252"/>
        <v>9.8912998478759617E-2</v>
      </c>
      <c r="U1697">
        <f t="shared" si="253"/>
        <v>225.4874092513075</v>
      </c>
    </row>
    <row r="1698" spans="1:21">
      <c r="A1698">
        <f t="shared" si="250"/>
        <v>1697</v>
      </c>
      <c r="B1698">
        <f t="shared" si="247"/>
        <v>13.411199999999999</v>
      </c>
      <c r="C1698">
        <f>Specification!$G$30</f>
        <v>109.96225200000001</v>
      </c>
      <c r="D1698">
        <f>0.5*Specification!$K$4*Track!B1698^2*Specification!$K$3*Specification!$K$2</f>
        <v>93.159842569492653</v>
      </c>
      <c r="E1698">
        <v>-1</v>
      </c>
      <c r="F1698">
        <f>Specification!$C$23*9.81*SIN((E1698*PI()/180))</f>
        <v>-95.955295733149597</v>
      </c>
      <c r="G1698" s="2">
        <f>IF(J1698=1,VLOOKUP(K1698,RPM!$E$2:$H$62,3,FALSE)-F1698-E1698-D1698,IF(J1698=2,VLOOKUP(K1698,RPM!$H$2:$K$62,3,FALSE)-F1698-E1698-D1698,IF(J1698=3,VLOOKUP(K1698,RPM!$K$2:$N$62,3,FALSE)-F1698-E1698-D1698)))</f>
        <v>626.70647678570413</v>
      </c>
      <c r="H1698" s="2">
        <f>IF(J1698=1,Specification!$I$14,IF(J1698=2,Specification!$I$15,IF(J1698=3,Specification!$I$16)))</f>
        <v>578.8367922628039</v>
      </c>
      <c r="I1698">
        <v>0</v>
      </c>
      <c r="J1698">
        <v>3</v>
      </c>
      <c r="K1698">
        <f>IF(J1698=1,VLOOKUP(B1698,RPM!$F$2:$H$62,3,TRUE),IF(J1698=2,VLOOKUP(B1698,RPM!$I$2:$K$62,3,TRUE),IF(J1698=3,VLOOKUP(B1698,RPM!$L$2:$N$62,3,TRUE))))</f>
        <v>4200</v>
      </c>
      <c r="L1698">
        <f t="shared" si="245"/>
        <v>160.90249479692156</v>
      </c>
      <c r="M1698">
        <v>0</v>
      </c>
      <c r="N1698">
        <f>VLOOKUP(K1698,RPM!$A$2:$D$62,4,FALSE)</f>
        <v>18.835642857142858</v>
      </c>
      <c r="O1698">
        <f>VLOOKUP(K1698,RPM!$A$2:$D$62,3,FALSE)</f>
        <v>11.1</v>
      </c>
      <c r="P1698">
        <f t="shared" si="248"/>
        <v>14.045738878571429</v>
      </c>
      <c r="Q1698" cm="1">
        <f t="array" ref="Q1698">_xlfn.XLOOKUP(O1698,BSFC!$A$2:$A$24,_xlfn.XLOOKUP(K1698,BSFC!$B$2:$O$2,BSFC!$B$2:$O$24,,-1),,-1)</f>
        <v>340</v>
      </c>
      <c r="R1698">
        <f t="shared" si="249"/>
        <v>1.3265420051984127</v>
      </c>
      <c r="S1698">
        <f t="shared" si="251"/>
        <v>2.9092058376105768E-4</v>
      </c>
      <c r="T1698">
        <f t="shared" si="252"/>
        <v>9.8912998478759617E-2</v>
      </c>
      <c r="U1698">
        <f t="shared" si="253"/>
        <v>225.58632224978626</v>
      </c>
    </row>
    <row r="1699" spans="1:21">
      <c r="A1699">
        <f t="shared" si="250"/>
        <v>1698</v>
      </c>
      <c r="B1699">
        <f t="shared" si="247"/>
        <v>13.411199999999999</v>
      </c>
      <c r="C1699">
        <f>Specification!$G$30</f>
        <v>109.96225200000001</v>
      </c>
      <c r="D1699">
        <f>0.5*Specification!$K$4*Track!B1699^2*Specification!$K$3*Specification!$K$2</f>
        <v>93.159842569492653</v>
      </c>
      <c r="E1699">
        <v>0</v>
      </c>
      <c r="F1699">
        <f>Specification!$C$23*9.81*SIN((E1699*PI()/180))</f>
        <v>0</v>
      </c>
      <c r="G1699" s="2">
        <f>IF(J1699=1,VLOOKUP(K1699,RPM!$E$2:$H$62,3,FALSE)-F1699-E1699-D1699,IF(J1699=2,VLOOKUP(K1699,RPM!$H$2:$K$62,3,FALSE)-F1699-E1699-D1699,IF(J1699=3,VLOOKUP(K1699,RPM!$K$2:$N$62,3,FALSE)-F1699-E1699-D1699)))</f>
        <v>529.75118105255456</v>
      </c>
      <c r="H1699" s="2">
        <f>IF(J1699=1,Specification!$I$14,IF(J1699=2,Specification!$I$15,IF(J1699=3,Specification!$I$16)))</f>
        <v>578.8367922628039</v>
      </c>
      <c r="I1699">
        <v>0</v>
      </c>
      <c r="J1699">
        <v>3</v>
      </c>
      <c r="K1699">
        <f>IF(J1699=1,VLOOKUP(B1699,RPM!$F$2:$H$62,3,TRUE),IF(J1699=2,VLOOKUP(B1699,RPM!$I$2:$K$62,3,TRUE),IF(J1699=3,VLOOKUP(B1699,RPM!$L$2:$N$62,3,TRUE))))</f>
        <v>4200</v>
      </c>
      <c r="L1699">
        <f t="shared" si="245"/>
        <v>160.97705933999003</v>
      </c>
      <c r="M1699">
        <f t="shared" si="246"/>
        <v>0</v>
      </c>
      <c r="N1699">
        <f>VLOOKUP(K1699,RPM!$A$2:$D$62,4,FALSE)</f>
        <v>18.835642857142858</v>
      </c>
      <c r="O1699">
        <f>VLOOKUP(K1699,RPM!$A$2:$D$62,3,FALSE)</f>
        <v>11.1</v>
      </c>
      <c r="P1699">
        <f t="shared" si="248"/>
        <v>14.045738878571429</v>
      </c>
      <c r="Q1699" cm="1">
        <f t="array" ref="Q1699">_xlfn.XLOOKUP(O1699,BSFC!$A$2:$A$24,_xlfn.XLOOKUP(K1699,BSFC!$B$2:$O$2,BSFC!$B$2:$O$24,,-1),,-1)</f>
        <v>340</v>
      </c>
      <c r="R1699">
        <f t="shared" si="249"/>
        <v>1.3265420051984127</v>
      </c>
      <c r="S1699">
        <f t="shared" si="251"/>
        <v>2.9092058376105768E-4</v>
      </c>
      <c r="T1699">
        <f t="shared" si="252"/>
        <v>9.8912998478759617E-2</v>
      </c>
      <c r="U1699">
        <f t="shared" si="253"/>
        <v>225.68523524826503</v>
      </c>
    </row>
    <row r="1700" spans="1:21">
      <c r="A1700">
        <f t="shared" si="250"/>
        <v>1699</v>
      </c>
      <c r="B1700">
        <f t="shared" si="247"/>
        <v>13.411199999999999</v>
      </c>
      <c r="C1700">
        <f>Specification!$G$30</f>
        <v>109.96225200000001</v>
      </c>
      <c r="D1700">
        <f>0.5*Specification!$K$4*Track!B1700^2*Specification!$K$3*Specification!$K$2</f>
        <v>93.159842569492653</v>
      </c>
      <c r="E1700">
        <v>0</v>
      </c>
      <c r="F1700">
        <f>Specification!$C$23*9.81*SIN((E1700*PI()/180))</f>
        <v>0</v>
      </c>
      <c r="G1700" s="2">
        <f>IF(J1700=1,VLOOKUP(K1700,RPM!$E$2:$H$62,3,FALSE)-F1700-E1700-D1700,IF(J1700=2,VLOOKUP(K1700,RPM!$H$2:$K$62,3,FALSE)-F1700-E1700-D1700,IF(J1700=3,VLOOKUP(K1700,RPM!$K$2:$N$62,3,FALSE)-F1700-E1700-D1700)))</f>
        <v>529.75118105255456</v>
      </c>
      <c r="H1700" s="2">
        <f>IF(J1700=1,Specification!$I$14,IF(J1700=2,Specification!$I$15,IF(J1700=3,Specification!$I$16)))</f>
        <v>578.8367922628039</v>
      </c>
      <c r="I1700">
        <v>0</v>
      </c>
      <c r="J1700">
        <v>3</v>
      </c>
      <c r="K1700">
        <f>IF(J1700=1,VLOOKUP(B1700,RPM!$F$2:$H$62,3,TRUE),IF(J1700=2,VLOOKUP(B1700,RPM!$I$2:$K$62,3,TRUE),IF(J1700=3,VLOOKUP(B1700,RPM!$L$2:$N$62,3,TRUE))))</f>
        <v>4200</v>
      </c>
      <c r="L1700">
        <f t="shared" si="245"/>
        <v>161.05162388305851</v>
      </c>
      <c r="M1700">
        <f t="shared" si="246"/>
        <v>0</v>
      </c>
      <c r="N1700">
        <f>VLOOKUP(K1700,RPM!$A$2:$D$62,4,FALSE)</f>
        <v>18.835642857142858</v>
      </c>
      <c r="O1700">
        <f>VLOOKUP(K1700,RPM!$A$2:$D$62,3,FALSE)</f>
        <v>11.1</v>
      </c>
      <c r="P1700">
        <f t="shared" si="248"/>
        <v>14.045738878571429</v>
      </c>
      <c r="Q1700" cm="1">
        <f t="array" ref="Q1700">_xlfn.XLOOKUP(O1700,BSFC!$A$2:$A$24,_xlfn.XLOOKUP(K1700,BSFC!$B$2:$O$2,BSFC!$B$2:$O$24,,-1),,-1)</f>
        <v>340</v>
      </c>
      <c r="R1700">
        <f t="shared" si="249"/>
        <v>1.3265420051984127</v>
      </c>
      <c r="S1700">
        <f t="shared" si="251"/>
        <v>2.9092058376105768E-4</v>
      </c>
      <c r="T1700">
        <f t="shared" si="252"/>
        <v>9.8912998478759617E-2</v>
      </c>
      <c r="U1700">
        <f t="shared" si="253"/>
        <v>225.7841482467438</v>
      </c>
    </row>
    <row r="1701" spans="1:21">
      <c r="A1701">
        <f t="shared" si="250"/>
        <v>1700</v>
      </c>
      <c r="B1701">
        <f t="shared" si="247"/>
        <v>13.411199999999999</v>
      </c>
      <c r="C1701">
        <f>Specification!$G$30</f>
        <v>109.96225200000001</v>
      </c>
      <c r="D1701">
        <f>0.5*Specification!$K$4*Track!B1701^2*Specification!$K$3*Specification!$K$2</f>
        <v>93.159842569492653</v>
      </c>
      <c r="E1701">
        <v>0</v>
      </c>
      <c r="F1701">
        <f>Specification!$C$23*9.81*SIN((E1701*PI()/180))</f>
        <v>0</v>
      </c>
      <c r="G1701" s="2">
        <f>IF(J1701=1,VLOOKUP(K1701,RPM!$E$2:$H$62,3,FALSE)-F1701-E1701-D1701,IF(J1701=2,VLOOKUP(K1701,RPM!$H$2:$K$62,3,FALSE)-F1701-E1701-D1701,IF(J1701=3,VLOOKUP(K1701,RPM!$K$2:$N$62,3,FALSE)-F1701-E1701-D1701)))</f>
        <v>529.75118105255456</v>
      </c>
      <c r="H1701" s="2">
        <f>IF(J1701=1,Specification!$I$14,IF(J1701=2,Specification!$I$15,IF(J1701=3,Specification!$I$16)))</f>
        <v>578.8367922628039</v>
      </c>
      <c r="I1701">
        <v>0</v>
      </c>
      <c r="J1701">
        <v>3</v>
      </c>
      <c r="K1701">
        <f>IF(J1701=1,VLOOKUP(B1701,RPM!$F$2:$H$62,3,TRUE),IF(J1701=2,VLOOKUP(B1701,RPM!$I$2:$K$62,3,TRUE),IF(J1701=3,VLOOKUP(B1701,RPM!$L$2:$N$62,3,TRUE))))</f>
        <v>4200</v>
      </c>
      <c r="L1701">
        <f t="shared" si="245"/>
        <v>161.12618842612699</v>
      </c>
      <c r="M1701">
        <f t="shared" si="246"/>
        <v>0</v>
      </c>
      <c r="N1701">
        <f>VLOOKUP(K1701,RPM!$A$2:$D$62,4,FALSE)</f>
        <v>18.835642857142858</v>
      </c>
      <c r="O1701">
        <f>VLOOKUP(K1701,RPM!$A$2:$D$62,3,FALSE)</f>
        <v>11.1</v>
      </c>
      <c r="P1701">
        <f t="shared" si="248"/>
        <v>14.045738878571429</v>
      </c>
      <c r="Q1701" cm="1">
        <f t="array" ref="Q1701">_xlfn.XLOOKUP(O1701,BSFC!$A$2:$A$24,_xlfn.XLOOKUP(K1701,BSFC!$B$2:$O$2,BSFC!$B$2:$O$24,,-1),,-1)</f>
        <v>340</v>
      </c>
      <c r="R1701">
        <f t="shared" si="249"/>
        <v>1.3265420051984127</v>
      </c>
      <c r="S1701">
        <f t="shared" si="251"/>
        <v>2.9092058376105768E-4</v>
      </c>
      <c r="T1701">
        <f t="shared" si="252"/>
        <v>9.8912998478759617E-2</v>
      </c>
      <c r="U1701">
        <f t="shared" si="253"/>
        <v>225.88306124522256</v>
      </c>
    </row>
    <row r="1702" spans="1:21">
      <c r="A1702">
        <f t="shared" si="250"/>
        <v>1701</v>
      </c>
      <c r="B1702">
        <f t="shared" si="247"/>
        <v>13.411199999999999</v>
      </c>
      <c r="C1702">
        <f>Specification!$G$30</f>
        <v>109.96225200000001</v>
      </c>
      <c r="D1702">
        <f>0.5*Specification!$K$4*Track!B1702^2*Specification!$K$3*Specification!$K$2</f>
        <v>93.159842569492653</v>
      </c>
      <c r="E1702">
        <v>0</v>
      </c>
      <c r="F1702">
        <f>Specification!$C$23*9.81*SIN((E1702*PI()/180))</f>
        <v>0</v>
      </c>
      <c r="G1702" s="2">
        <f>IF(J1702=1,VLOOKUP(K1702,RPM!$E$2:$H$62,3,FALSE)-F1702-E1702-D1702,IF(J1702=2,VLOOKUP(K1702,RPM!$H$2:$K$62,3,FALSE)-F1702-E1702-D1702,IF(J1702=3,VLOOKUP(K1702,RPM!$K$2:$N$62,3,FALSE)-F1702-E1702-D1702)))</f>
        <v>529.75118105255456</v>
      </c>
      <c r="H1702" s="2">
        <f>IF(J1702=1,Specification!$I$14,IF(J1702=2,Specification!$I$15,IF(J1702=3,Specification!$I$16)))</f>
        <v>578.8367922628039</v>
      </c>
      <c r="I1702">
        <v>0</v>
      </c>
      <c r="J1702">
        <v>3</v>
      </c>
      <c r="K1702">
        <f>IF(J1702=1,VLOOKUP(B1702,RPM!$F$2:$H$62,3,TRUE),IF(J1702=2,VLOOKUP(B1702,RPM!$I$2:$K$62,3,TRUE),IF(J1702=3,VLOOKUP(B1702,RPM!$L$2:$N$62,3,TRUE))))</f>
        <v>4200</v>
      </c>
      <c r="L1702">
        <f t="shared" si="245"/>
        <v>161.20075296919546</v>
      </c>
      <c r="M1702">
        <f t="shared" si="246"/>
        <v>0</v>
      </c>
      <c r="N1702">
        <f>VLOOKUP(K1702,RPM!$A$2:$D$62,4,FALSE)</f>
        <v>18.835642857142858</v>
      </c>
      <c r="O1702">
        <f>VLOOKUP(K1702,RPM!$A$2:$D$62,3,FALSE)</f>
        <v>11.1</v>
      </c>
      <c r="P1702">
        <f t="shared" si="248"/>
        <v>14.045738878571429</v>
      </c>
      <c r="Q1702" cm="1">
        <f t="array" ref="Q1702">_xlfn.XLOOKUP(O1702,BSFC!$A$2:$A$24,_xlfn.XLOOKUP(K1702,BSFC!$B$2:$O$2,BSFC!$B$2:$O$24,,-1),,-1)</f>
        <v>340</v>
      </c>
      <c r="R1702">
        <f t="shared" si="249"/>
        <v>1.3265420051984127</v>
      </c>
      <c r="S1702">
        <f t="shared" si="251"/>
        <v>2.9092058376105768E-4</v>
      </c>
      <c r="T1702">
        <f t="shared" si="252"/>
        <v>9.8912998478759617E-2</v>
      </c>
      <c r="U1702">
        <f t="shared" si="253"/>
        <v>225.98197424370133</v>
      </c>
    </row>
    <row r="1703" spans="1:21">
      <c r="A1703">
        <f t="shared" si="250"/>
        <v>1702</v>
      </c>
      <c r="B1703">
        <f t="shared" si="247"/>
        <v>13.411199999999999</v>
      </c>
      <c r="C1703">
        <f>Specification!$G$30</f>
        <v>109.96225200000001</v>
      </c>
      <c r="D1703">
        <f>0.5*Specification!$K$4*Track!B1703^2*Specification!$K$3*Specification!$K$2</f>
        <v>93.159842569492653</v>
      </c>
      <c r="E1703">
        <v>0</v>
      </c>
      <c r="F1703">
        <f>Specification!$C$23*9.81*SIN((E1703*PI()/180))</f>
        <v>0</v>
      </c>
      <c r="G1703" s="2">
        <f>IF(J1703=1,VLOOKUP(K1703,RPM!$E$2:$H$62,3,FALSE)-F1703-E1703-D1703,IF(J1703=2,VLOOKUP(K1703,RPM!$H$2:$K$62,3,FALSE)-F1703-E1703-D1703,IF(J1703=3,VLOOKUP(K1703,RPM!$K$2:$N$62,3,FALSE)-F1703-E1703-D1703)))</f>
        <v>529.75118105255456</v>
      </c>
      <c r="H1703" s="2">
        <f>IF(J1703=1,Specification!$I$14,IF(J1703=2,Specification!$I$15,IF(J1703=3,Specification!$I$16)))</f>
        <v>578.8367922628039</v>
      </c>
      <c r="I1703">
        <v>0</v>
      </c>
      <c r="J1703">
        <v>3</v>
      </c>
      <c r="K1703">
        <f>IF(J1703=1,VLOOKUP(B1703,RPM!$F$2:$H$62,3,TRUE),IF(J1703=2,VLOOKUP(B1703,RPM!$I$2:$K$62,3,TRUE),IF(J1703=3,VLOOKUP(B1703,RPM!$L$2:$N$62,3,TRUE))))</f>
        <v>4200</v>
      </c>
      <c r="L1703">
        <f t="shared" si="245"/>
        <v>161.27531751226394</v>
      </c>
      <c r="M1703">
        <f t="shared" si="246"/>
        <v>0</v>
      </c>
      <c r="N1703">
        <f>VLOOKUP(K1703,RPM!$A$2:$D$62,4,FALSE)</f>
        <v>18.835642857142858</v>
      </c>
      <c r="O1703">
        <f>VLOOKUP(K1703,RPM!$A$2:$D$62,3,FALSE)</f>
        <v>11.1</v>
      </c>
      <c r="P1703">
        <f t="shared" si="248"/>
        <v>14.045738878571429</v>
      </c>
      <c r="Q1703" cm="1">
        <f t="array" ref="Q1703">_xlfn.XLOOKUP(O1703,BSFC!$A$2:$A$24,_xlfn.XLOOKUP(K1703,BSFC!$B$2:$O$2,BSFC!$B$2:$O$24,,-1),,-1)</f>
        <v>340</v>
      </c>
      <c r="R1703">
        <f t="shared" si="249"/>
        <v>1.3265420051984127</v>
      </c>
      <c r="S1703">
        <f t="shared" si="251"/>
        <v>2.9092058376105768E-4</v>
      </c>
      <c r="T1703">
        <f t="shared" si="252"/>
        <v>9.8912998478759617E-2</v>
      </c>
      <c r="U1703">
        <f t="shared" si="253"/>
        <v>226.0808872421801</v>
      </c>
    </row>
    <row r="1704" spans="1:21">
      <c r="A1704">
        <f t="shared" si="250"/>
        <v>1703</v>
      </c>
      <c r="B1704">
        <f t="shared" si="247"/>
        <v>13.411199999999999</v>
      </c>
      <c r="C1704">
        <f>Specification!$G$30</f>
        <v>109.96225200000001</v>
      </c>
      <c r="D1704">
        <f>0.5*Specification!$K$4*Track!B1704^2*Specification!$K$3*Specification!$K$2</f>
        <v>93.159842569492653</v>
      </c>
      <c r="E1704">
        <v>0</v>
      </c>
      <c r="F1704">
        <f>Specification!$C$23*9.81*SIN((E1704*PI()/180))</f>
        <v>0</v>
      </c>
      <c r="G1704" s="2">
        <f>IF(J1704=1,VLOOKUP(K1704,RPM!$E$2:$H$62,3,FALSE)-F1704-E1704-D1704,IF(J1704=2,VLOOKUP(K1704,RPM!$H$2:$K$62,3,FALSE)-F1704-E1704-D1704,IF(J1704=3,VLOOKUP(K1704,RPM!$K$2:$N$62,3,FALSE)-F1704-E1704-D1704)))</f>
        <v>529.75118105255456</v>
      </c>
      <c r="H1704" s="2">
        <f>IF(J1704=1,Specification!$I$14,IF(J1704=2,Specification!$I$15,IF(J1704=3,Specification!$I$16)))</f>
        <v>578.8367922628039</v>
      </c>
      <c r="I1704">
        <v>0</v>
      </c>
      <c r="J1704">
        <v>3</v>
      </c>
      <c r="K1704">
        <f>IF(J1704=1,VLOOKUP(B1704,RPM!$F$2:$H$62,3,TRUE),IF(J1704=2,VLOOKUP(B1704,RPM!$I$2:$K$62,3,TRUE),IF(J1704=3,VLOOKUP(B1704,RPM!$L$2:$N$62,3,TRUE))))</f>
        <v>4200</v>
      </c>
      <c r="L1704">
        <f t="shared" si="245"/>
        <v>161.34988205533242</v>
      </c>
      <c r="M1704">
        <f t="shared" si="246"/>
        <v>0</v>
      </c>
      <c r="N1704">
        <f>VLOOKUP(K1704,RPM!$A$2:$D$62,4,FALSE)</f>
        <v>18.835642857142858</v>
      </c>
      <c r="O1704">
        <f>VLOOKUP(K1704,RPM!$A$2:$D$62,3,FALSE)</f>
        <v>11.1</v>
      </c>
      <c r="P1704">
        <f t="shared" si="248"/>
        <v>14.045738878571429</v>
      </c>
      <c r="Q1704" cm="1">
        <f t="array" ref="Q1704">_xlfn.XLOOKUP(O1704,BSFC!$A$2:$A$24,_xlfn.XLOOKUP(K1704,BSFC!$B$2:$O$2,BSFC!$B$2:$O$24,,-1),,-1)</f>
        <v>340</v>
      </c>
      <c r="R1704">
        <f t="shared" si="249"/>
        <v>1.3265420051984127</v>
      </c>
      <c r="S1704">
        <f t="shared" si="251"/>
        <v>2.9092058376105768E-4</v>
      </c>
      <c r="T1704">
        <f t="shared" si="252"/>
        <v>9.8912998478759617E-2</v>
      </c>
      <c r="U1704">
        <f t="shared" si="253"/>
        <v>226.17980024065886</v>
      </c>
    </row>
    <row r="1705" spans="1:21">
      <c r="A1705">
        <f t="shared" si="250"/>
        <v>1704</v>
      </c>
      <c r="B1705">
        <f t="shared" si="247"/>
        <v>13.411199999999999</v>
      </c>
      <c r="C1705">
        <f>Specification!$G$30</f>
        <v>109.96225200000001</v>
      </c>
      <c r="D1705">
        <f>0.5*Specification!$K$4*Track!B1705^2*Specification!$K$3*Specification!$K$2</f>
        <v>93.159842569492653</v>
      </c>
      <c r="E1705">
        <v>0</v>
      </c>
      <c r="F1705">
        <f>Specification!$C$23*9.81*SIN((E1705*PI()/180))</f>
        <v>0</v>
      </c>
      <c r="G1705" s="2">
        <f>IF(J1705=1,VLOOKUP(K1705,RPM!$E$2:$H$62,3,FALSE)-F1705-E1705-D1705,IF(J1705=2,VLOOKUP(K1705,RPM!$H$2:$K$62,3,FALSE)-F1705-E1705-D1705,IF(J1705=3,VLOOKUP(K1705,RPM!$K$2:$N$62,3,FALSE)-F1705-E1705-D1705)))</f>
        <v>529.75118105255456</v>
      </c>
      <c r="H1705" s="2">
        <f>IF(J1705=1,Specification!$I$14,IF(J1705=2,Specification!$I$15,IF(J1705=3,Specification!$I$16)))</f>
        <v>578.8367922628039</v>
      </c>
      <c r="I1705">
        <v>0</v>
      </c>
      <c r="J1705">
        <v>3</v>
      </c>
      <c r="K1705">
        <f>IF(J1705=1,VLOOKUP(B1705,RPM!$F$2:$H$62,3,TRUE),IF(J1705=2,VLOOKUP(B1705,RPM!$I$2:$K$62,3,TRUE),IF(J1705=3,VLOOKUP(B1705,RPM!$L$2:$N$62,3,TRUE))))</f>
        <v>4200</v>
      </c>
      <c r="L1705">
        <f t="shared" si="245"/>
        <v>161.42444659840089</v>
      </c>
      <c r="M1705">
        <f t="shared" si="246"/>
        <v>0</v>
      </c>
      <c r="N1705">
        <f>VLOOKUP(K1705,RPM!$A$2:$D$62,4,FALSE)</f>
        <v>18.835642857142858</v>
      </c>
      <c r="O1705">
        <f>VLOOKUP(K1705,RPM!$A$2:$D$62,3,FALSE)</f>
        <v>11.1</v>
      </c>
      <c r="P1705">
        <f t="shared" si="248"/>
        <v>14.045738878571429</v>
      </c>
      <c r="Q1705" cm="1">
        <f t="array" ref="Q1705">_xlfn.XLOOKUP(O1705,BSFC!$A$2:$A$24,_xlfn.XLOOKUP(K1705,BSFC!$B$2:$O$2,BSFC!$B$2:$O$24,,-1),,-1)</f>
        <v>340</v>
      </c>
      <c r="R1705">
        <f t="shared" si="249"/>
        <v>1.3265420051984127</v>
      </c>
      <c r="S1705">
        <f t="shared" si="251"/>
        <v>2.9092058376105768E-4</v>
      </c>
      <c r="T1705">
        <f t="shared" si="252"/>
        <v>9.8912998478759617E-2</v>
      </c>
      <c r="U1705">
        <f t="shared" si="253"/>
        <v>226.27871323913763</v>
      </c>
    </row>
    <row r="1706" spans="1:21">
      <c r="A1706">
        <f t="shared" si="250"/>
        <v>1705</v>
      </c>
      <c r="B1706">
        <f t="shared" si="247"/>
        <v>13.411199999999999</v>
      </c>
      <c r="C1706">
        <f>Specification!$G$30</f>
        <v>109.96225200000001</v>
      </c>
      <c r="D1706">
        <f>0.5*Specification!$K$4*Track!B1706^2*Specification!$K$3*Specification!$K$2</f>
        <v>93.159842569492653</v>
      </c>
      <c r="E1706">
        <v>0</v>
      </c>
      <c r="F1706">
        <f>Specification!$C$23*9.81*SIN((E1706*PI()/180))</f>
        <v>0</v>
      </c>
      <c r="G1706" s="2">
        <f>IF(J1706=1,VLOOKUP(K1706,RPM!$E$2:$H$62,3,FALSE)-F1706-E1706-D1706,IF(J1706=2,VLOOKUP(K1706,RPM!$H$2:$K$62,3,FALSE)-F1706-E1706-D1706,IF(J1706=3,VLOOKUP(K1706,RPM!$K$2:$N$62,3,FALSE)-F1706-E1706-D1706)))</f>
        <v>529.75118105255456</v>
      </c>
      <c r="H1706" s="2">
        <f>IF(J1706=1,Specification!$I$14,IF(J1706=2,Specification!$I$15,IF(J1706=3,Specification!$I$16)))</f>
        <v>578.8367922628039</v>
      </c>
      <c r="I1706">
        <v>0</v>
      </c>
      <c r="J1706">
        <v>3</v>
      </c>
      <c r="K1706">
        <f>IF(J1706=1,VLOOKUP(B1706,RPM!$F$2:$H$62,3,TRUE),IF(J1706=2,VLOOKUP(B1706,RPM!$I$2:$K$62,3,TRUE),IF(J1706=3,VLOOKUP(B1706,RPM!$L$2:$N$62,3,TRUE))))</f>
        <v>4200</v>
      </c>
      <c r="L1706">
        <f t="shared" si="245"/>
        <v>161.49901114146937</v>
      </c>
      <c r="M1706">
        <f t="shared" si="246"/>
        <v>0</v>
      </c>
      <c r="N1706">
        <f>VLOOKUP(K1706,RPM!$A$2:$D$62,4,FALSE)</f>
        <v>18.835642857142858</v>
      </c>
      <c r="O1706">
        <f>VLOOKUP(K1706,RPM!$A$2:$D$62,3,FALSE)</f>
        <v>11.1</v>
      </c>
      <c r="P1706">
        <f t="shared" si="248"/>
        <v>14.045738878571429</v>
      </c>
      <c r="Q1706" cm="1">
        <f t="array" ref="Q1706">_xlfn.XLOOKUP(O1706,BSFC!$A$2:$A$24,_xlfn.XLOOKUP(K1706,BSFC!$B$2:$O$2,BSFC!$B$2:$O$24,,-1),,-1)</f>
        <v>340</v>
      </c>
      <c r="R1706">
        <f t="shared" si="249"/>
        <v>1.3265420051984127</v>
      </c>
      <c r="S1706">
        <f t="shared" si="251"/>
        <v>2.9092058376105768E-4</v>
      </c>
      <c r="T1706">
        <f t="shared" si="252"/>
        <v>9.8912998478759617E-2</v>
      </c>
      <c r="U1706">
        <f t="shared" si="253"/>
        <v>226.3776262376164</v>
      </c>
    </row>
    <row r="1707" spans="1:21">
      <c r="A1707">
        <f t="shared" si="250"/>
        <v>1706</v>
      </c>
      <c r="B1707">
        <f t="shared" si="247"/>
        <v>13.411199999999999</v>
      </c>
      <c r="C1707">
        <f>Specification!$G$30</f>
        <v>109.96225200000001</v>
      </c>
      <c r="D1707">
        <f>0.5*Specification!$K$4*Track!B1707^2*Specification!$K$3*Specification!$K$2</f>
        <v>93.159842569492653</v>
      </c>
      <c r="E1707">
        <v>0</v>
      </c>
      <c r="F1707">
        <f>Specification!$C$23*9.81*SIN((E1707*PI()/180))</f>
        <v>0</v>
      </c>
      <c r="G1707" s="2">
        <f>IF(J1707=1,VLOOKUP(K1707,RPM!$E$2:$H$62,3,FALSE)-F1707-E1707-D1707,IF(J1707=2,VLOOKUP(K1707,RPM!$H$2:$K$62,3,FALSE)-F1707-E1707-D1707,IF(J1707=3,VLOOKUP(K1707,RPM!$K$2:$N$62,3,FALSE)-F1707-E1707-D1707)))</f>
        <v>529.75118105255456</v>
      </c>
      <c r="H1707" s="2">
        <f>IF(J1707=1,Specification!$I$14,IF(J1707=2,Specification!$I$15,IF(J1707=3,Specification!$I$16)))</f>
        <v>578.8367922628039</v>
      </c>
      <c r="I1707">
        <v>0</v>
      </c>
      <c r="J1707">
        <v>3</v>
      </c>
      <c r="K1707">
        <f>IF(J1707=1,VLOOKUP(B1707,RPM!$F$2:$H$62,3,TRUE),IF(J1707=2,VLOOKUP(B1707,RPM!$I$2:$K$62,3,TRUE),IF(J1707=3,VLOOKUP(B1707,RPM!$L$2:$N$62,3,TRUE))))</f>
        <v>4200</v>
      </c>
      <c r="L1707">
        <f t="shared" si="245"/>
        <v>161.57357568453784</v>
      </c>
      <c r="M1707">
        <f t="shared" si="246"/>
        <v>0</v>
      </c>
      <c r="N1707">
        <f>VLOOKUP(K1707,RPM!$A$2:$D$62,4,FALSE)</f>
        <v>18.835642857142858</v>
      </c>
      <c r="O1707">
        <f>VLOOKUP(K1707,RPM!$A$2:$D$62,3,FALSE)</f>
        <v>11.1</v>
      </c>
      <c r="P1707">
        <f t="shared" si="248"/>
        <v>14.045738878571429</v>
      </c>
      <c r="Q1707" cm="1">
        <f t="array" ref="Q1707">_xlfn.XLOOKUP(O1707,BSFC!$A$2:$A$24,_xlfn.XLOOKUP(K1707,BSFC!$B$2:$O$2,BSFC!$B$2:$O$24,,-1),,-1)</f>
        <v>340</v>
      </c>
      <c r="R1707">
        <f t="shared" si="249"/>
        <v>1.3265420051984127</v>
      </c>
      <c r="S1707">
        <f t="shared" si="251"/>
        <v>2.9092058376105768E-4</v>
      </c>
      <c r="T1707">
        <f t="shared" si="252"/>
        <v>9.8912998478759617E-2</v>
      </c>
      <c r="U1707">
        <f t="shared" si="253"/>
        <v>226.47653923609516</v>
      </c>
    </row>
    <row r="1708" spans="1:21">
      <c r="A1708">
        <f t="shared" si="250"/>
        <v>1707</v>
      </c>
      <c r="B1708">
        <f t="shared" si="247"/>
        <v>13.411199999999999</v>
      </c>
      <c r="C1708">
        <f>Specification!$G$30</f>
        <v>109.96225200000001</v>
      </c>
      <c r="D1708">
        <f>0.5*Specification!$K$4*Track!B1708^2*Specification!$K$3*Specification!$K$2</f>
        <v>93.159842569492653</v>
      </c>
      <c r="E1708">
        <v>0</v>
      </c>
      <c r="F1708">
        <f>Specification!$C$23*9.81*SIN((E1708*PI()/180))</f>
        <v>0</v>
      </c>
      <c r="G1708" s="2">
        <f>IF(J1708=1,VLOOKUP(K1708,RPM!$E$2:$H$62,3,FALSE)-F1708-E1708-D1708,IF(J1708=2,VLOOKUP(K1708,RPM!$H$2:$K$62,3,FALSE)-F1708-E1708-D1708,IF(J1708=3,VLOOKUP(K1708,RPM!$K$2:$N$62,3,FALSE)-F1708-E1708-D1708)))</f>
        <v>529.75118105255456</v>
      </c>
      <c r="H1708" s="2">
        <f>IF(J1708=1,Specification!$I$14,IF(J1708=2,Specification!$I$15,IF(J1708=3,Specification!$I$16)))</f>
        <v>578.8367922628039</v>
      </c>
      <c r="I1708">
        <v>0</v>
      </c>
      <c r="J1708">
        <v>3</v>
      </c>
      <c r="K1708">
        <f>IF(J1708=1,VLOOKUP(B1708,RPM!$F$2:$H$62,3,TRUE),IF(J1708=2,VLOOKUP(B1708,RPM!$I$2:$K$62,3,TRUE),IF(J1708=3,VLOOKUP(B1708,RPM!$L$2:$N$62,3,TRUE))))</f>
        <v>4200</v>
      </c>
      <c r="L1708">
        <f t="shared" si="245"/>
        <v>161.64814022760632</v>
      </c>
      <c r="M1708">
        <f t="shared" si="246"/>
        <v>0</v>
      </c>
      <c r="N1708">
        <f>VLOOKUP(K1708,RPM!$A$2:$D$62,4,FALSE)</f>
        <v>18.835642857142858</v>
      </c>
      <c r="O1708">
        <f>VLOOKUP(K1708,RPM!$A$2:$D$62,3,FALSE)</f>
        <v>11.1</v>
      </c>
      <c r="P1708">
        <f t="shared" si="248"/>
        <v>14.045738878571429</v>
      </c>
      <c r="Q1708" cm="1">
        <f t="array" ref="Q1708">_xlfn.XLOOKUP(O1708,BSFC!$A$2:$A$24,_xlfn.XLOOKUP(K1708,BSFC!$B$2:$O$2,BSFC!$B$2:$O$24,,-1),,-1)</f>
        <v>340</v>
      </c>
      <c r="R1708">
        <f t="shared" si="249"/>
        <v>1.3265420051984127</v>
      </c>
      <c r="S1708">
        <f t="shared" si="251"/>
        <v>2.9092058376105768E-4</v>
      </c>
      <c r="T1708">
        <f t="shared" si="252"/>
        <v>9.8912998478759617E-2</v>
      </c>
      <c r="U1708">
        <f t="shared" si="253"/>
        <v>226.57545223457393</v>
      </c>
    </row>
    <row r="1709" spans="1:21">
      <c r="A1709">
        <f t="shared" si="250"/>
        <v>1708</v>
      </c>
      <c r="B1709">
        <f t="shared" si="247"/>
        <v>13.411199999999999</v>
      </c>
      <c r="C1709">
        <f>Specification!$G$30</f>
        <v>109.96225200000001</v>
      </c>
      <c r="D1709">
        <f>0.5*Specification!$K$4*Track!B1709^2*Specification!$K$3*Specification!$K$2</f>
        <v>93.159842569492653</v>
      </c>
      <c r="E1709">
        <v>0</v>
      </c>
      <c r="F1709">
        <f>Specification!$C$23*9.81*SIN((E1709*PI()/180))</f>
        <v>0</v>
      </c>
      <c r="G1709" s="2">
        <f>IF(J1709=1,VLOOKUP(K1709,RPM!$E$2:$H$62,3,FALSE)-F1709-E1709-D1709,IF(J1709=2,VLOOKUP(K1709,RPM!$H$2:$K$62,3,FALSE)-F1709-E1709-D1709,IF(J1709=3,VLOOKUP(K1709,RPM!$K$2:$N$62,3,FALSE)-F1709-E1709-D1709)))</f>
        <v>529.75118105255456</v>
      </c>
      <c r="H1709" s="2">
        <f>IF(J1709=1,Specification!$I$14,IF(J1709=2,Specification!$I$15,IF(J1709=3,Specification!$I$16)))</f>
        <v>578.8367922628039</v>
      </c>
      <c r="I1709">
        <v>0</v>
      </c>
      <c r="J1709">
        <v>3</v>
      </c>
      <c r="K1709">
        <f>IF(J1709=1,VLOOKUP(B1709,RPM!$F$2:$H$62,3,TRUE),IF(J1709=2,VLOOKUP(B1709,RPM!$I$2:$K$62,3,TRUE),IF(J1709=3,VLOOKUP(B1709,RPM!$L$2:$N$62,3,TRUE))))</f>
        <v>4200</v>
      </c>
      <c r="L1709">
        <f t="shared" si="245"/>
        <v>161.7227047706748</v>
      </c>
      <c r="M1709">
        <f t="shared" si="246"/>
        <v>0</v>
      </c>
      <c r="N1709">
        <f>VLOOKUP(K1709,RPM!$A$2:$D$62,4,FALSE)</f>
        <v>18.835642857142858</v>
      </c>
      <c r="O1709">
        <f>VLOOKUP(K1709,RPM!$A$2:$D$62,3,FALSE)</f>
        <v>11.1</v>
      </c>
      <c r="P1709">
        <f t="shared" si="248"/>
        <v>14.045738878571429</v>
      </c>
      <c r="Q1709" cm="1">
        <f t="array" ref="Q1709">_xlfn.XLOOKUP(O1709,BSFC!$A$2:$A$24,_xlfn.XLOOKUP(K1709,BSFC!$B$2:$O$2,BSFC!$B$2:$O$24,,-1),,-1)</f>
        <v>340</v>
      </c>
      <c r="R1709">
        <f t="shared" si="249"/>
        <v>1.3265420051984127</v>
      </c>
      <c r="S1709">
        <f t="shared" si="251"/>
        <v>2.9092058376105768E-4</v>
      </c>
      <c r="T1709">
        <f t="shared" si="252"/>
        <v>9.8912998478759617E-2</v>
      </c>
      <c r="U1709">
        <f t="shared" si="253"/>
        <v>226.6743652330527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17483-4BEF-49A4-9B94-65EC50560C1B}">
  <dimension ref="A1:O24"/>
  <sheetViews>
    <sheetView workbookViewId="0">
      <selection activeCell="C1" sqref="C1"/>
    </sheetView>
  </sheetViews>
  <sheetFormatPr defaultRowHeight="15"/>
  <sheetData>
    <row r="1" spans="1:15">
      <c r="A1" s="6" t="s">
        <v>108</v>
      </c>
      <c r="B1" s="7" t="s">
        <v>110</v>
      </c>
      <c r="C1" s="7" t="s">
        <v>111</v>
      </c>
      <c r="D1" s="7" t="s">
        <v>112</v>
      </c>
      <c r="E1" s="7" t="s">
        <v>113</v>
      </c>
      <c r="F1" s="7" t="s">
        <v>114</v>
      </c>
      <c r="G1" s="7" t="s">
        <v>115</v>
      </c>
      <c r="H1" s="7" t="s">
        <v>116</v>
      </c>
      <c r="I1" s="7" t="s">
        <v>117</v>
      </c>
      <c r="J1" s="7" t="s">
        <v>118</v>
      </c>
      <c r="K1" s="7" t="s">
        <v>119</v>
      </c>
      <c r="L1" s="7" t="s">
        <v>120</v>
      </c>
      <c r="M1" s="7" t="s">
        <v>121</v>
      </c>
      <c r="N1" s="7" t="s">
        <v>122</v>
      </c>
      <c r="O1" s="8" t="s">
        <v>123</v>
      </c>
    </row>
    <row r="2" spans="1:15">
      <c r="A2" s="9">
        <v>22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0">
        <v>0</v>
      </c>
      <c r="H2" s="10">
        <v>0</v>
      </c>
      <c r="I2" s="10">
        <v>0</v>
      </c>
      <c r="J2" s="10">
        <v>0</v>
      </c>
      <c r="K2" s="10">
        <v>0</v>
      </c>
      <c r="L2" s="10">
        <v>450</v>
      </c>
      <c r="M2" s="10">
        <v>0</v>
      </c>
      <c r="N2" s="10">
        <v>0</v>
      </c>
      <c r="O2" s="11">
        <v>0</v>
      </c>
    </row>
    <row r="3" spans="1:15">
      <c r="A3" s="12">
        <v>21</v>
      </c>
      <c r="B3" s="13">
        <v>0</v>
      </c>
      <c r="C3" s="13">
        <v>0</v>
      </c>
      <c r="D3" s="13">
        <v>0</v>
      </c>
      <c r="E3" s="13">
        <v>0</v>
      </c>
      <c r="F3" s="13">
        <v>0</v>
      </c>
      <c r="G3" s="13">
        <v>0</v>
      </c>
      <c r="H3" s="13">
        <v>0</v>
      </c>
      <c r="I3" s="13">
        <v>0</v>
      </c>
      <c r="J3" s="13">
        <v>0</v>
      </c>
      <c r="K3" s="13">
        <v>470</v>
      </c>
      <c r="L3" s="13">
        <v>435</v>
      </c>
      <c r="M3" s="13">
        <v>0</v>
      </c>
      <c r="N3" s="13">
        <v>0</v>
      </c>
      <c r="O3" s="14">
        <v>0</v>
      </c>
    </row>
    <row r="4" spans="1:15">
      <c r="A4" s="9">
        <v>20</v>
      </c>
      <c r="B4" s="10">
        <v>0</v>
      </c>
      <c r="C4" s="10">
        <v>0</v>
      </c>
      <c r="D4" s="10">
        <v>0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480</v>
      </c>
      <c r="K4" s="10">
        <v>460</v>
      </c>
      <c r="L4" s="10">
        <v>410</v>
      </c>
      <c r="M4" s="10">
        <v>470</v>
      </c>
      <c r="N4" s="10">
        <v>0</v>
      </c>
      <c r="O4" s="11">
        <v>0</v>
      </c>
    </row>
    <row r="5" spans="1:15">
      <c r="A5" s="12">
        <v>19</v>
      </c>
      <c r="B5" s="13">
        <v>0</v>
      </c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475</v>
      </c>
      <c r="K5" s="13">
        <v>440</v>
      </c>
      <c r="L5" s="13">
        <v>390</v>
      </c>
      <c r="M5" s="13">
        <v>455</v>
      </c>
      <c r="N5" s="13">
        <v>505</v>
      </c>
      <c r="O5" s="14">
        <v>0</v>
      </c>
    </row>
    <row r="6" spans="1:15">
      <c r="A6" s="9">
        <v>18</v>
      </c>
      <c r="B6" s="10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490</v>
      </c>
      <c r="I6" s="10">
        <v>480</v>
      </c>
      <c r="J6" s="10">
        <v>465</v>
      </c>
      <c r="K6" s="10">
        <v>430</v>
      </c>
      <c r="L6" s="10">
        <v>370</v>
      </c>
      <c r="M6" s="10">
        <v>440</v>
      </c>
      <c r="N6" s="10">
        <v>490</v>
      </c>
      <c r="O6" s="11">
        <v>555</v>
      </c>
    </row>
    <row r="7" spans="1:15">
      <c r="A7" s="12">
        <v>17</v>
      </c>
      <c r="B7" s="13">
        <v>0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495</v>
      </c>
      <c r="I7" s="13">
        <v>485</v>
      </c>
      <c r="J7" s="13">
        <v>450</v>
      </c>
      <c r="K7" s="13">
        <v>395</v>
      </c>
      <c r="L7" s="13">
        <v>360</v>
      </c>
      <c r="M7" s="13">
        <v>405</v>
      </c>
      <c r="N7" s="13">
        <v>485</v>
      </c>
      <c r="O7" s="14">
        <v>540</v>
      </c>
    </row>
    <row r="8" spans="1:15">
      <c r="A8" s="9">
        <v>16</v>
      </c>
      <c r="B8" s="10">
        <v>0</v>
      </c>
      <c r="C8" s="10">
        <v>0</v>
      </c>
      <c r="D8" s="10">
        <v>0</v>
      </c>
      <c r="E8" s="10">
        <v>0</v>
      </c>
      <c r="F8" s="10">
        <v>510</v>
      </c>
      <c r="G8" s="10">
        <v>500</v>
      </c>
      <c r="H8" s="10">
        <v>500</v>
      </c>
      <c r="I8" s="10">
        <v>490</v>
      </c>
      <c r="J8" s="10">
        <v>445</v>
      </c>
      <c r="K8" s="10">
        <v>370</v>
      </c>
      <c r="L8" s="10">
        <v>350</v>
      </c>
      <c r="M8" s="10">
        <v>365</v>
      </c>
      <c r="N8" s="10">
        <v>480</v>
      </c>
      <c r="O8" s="11">
        <v>530</v>
      </c>
    </row>
    <row r="9" spans="1:15">
      <c r="A9" s="12">
        <v>15</v>
      </c>
      <c r="B9" s="13">
        <v>0</v>
      </c>
      <c r="C9" s="13">
        <v>0</v>
      </c>
      <c r="D9" s="13">
        <v>0</v>
      </c>
      <c r="E9" s="13">
        <v>0</v>
      </c>
      <c r="F9" s="13">
        <v>515</v>
      </c>
      <c r="G9" s="13">
        <v>505</v>
      </c>
      <c r="H9" s="13">
        <v>490</v>
      </c>
      <c r="I9" s="13">
        <v>490</v>
      </c>
      <c r="J9" s="13">
        <v>440</v>
      </c>
      <c r="K9" s="13">
        <v>350</v>
      </c>
      <c r="L9" s="13">
        <v>325</v>
      </c>
      <c r="M9" s="13">
        <v>335</v>
      </c>
      <c r="N9" s="13">
        <v>440</v>
      </c>
      <c r="O9" s="14">
        <v>480</v>
      </c>
    </row>
    <row r="10" spans="1:15">
      <c r="A10" s="9">
        <v>14</v>
      </c>
      <c r="B10" s="10">
        <v>0</v>
      </c>
      <c r="C10" s="10">
        <v>0</v>
      </c>
      <c r="D10" s="10">
        <v>0</v>
      </c>
      <c r="E10" s="10">
        <v>562.08051900000009</v>
      </c>
      <c r="F10" s="10">
        <v>520</v>
      </c>
      <c r="G10" s="10">
        <v>510</v>
      </c>
      <c r="H10" s="10">
        <v>480</v>
      </c>
      <c r="I10" s="10">
        <v>475</v>
      </c>
      <c r="J10" s="10">
        <v>405</v>
      </c>
      <c r="K10" s="10">
        <v>330</v>
      </c>
      <c r="L10" s="10">
        <v>305</v>
      </c>
      <c r="M10" s="10">
        <v>330</v>
      </c>
      <c r="N10" s="10">
        <v>425</v>
      </c>
      <c r="O10" s="11">
        <v>475</v>
      </c>
    </row>
    <row r="11" spans="1:15">
      <c r="A11" s="12">
        <v>13</v>
      </c>
      <c r="B11" s="13">
        <v>0</v>
      </c>
      <c r="C11" s="13">
        <v>0</v>
      </c>
      <c r="D11" s="13">
        <v>0</v>
      </c>
      <c r="E11" s="13">
        <v>575.53873650000003</v>
      </c>
      <c r="F11" s="13">
        <v>540</v>
      </c>
      <c r="G11" s="13">
        <v>515</v>
      </c>
      <c r="H11" s="13">
        <v>470</v>
      </c>
      <c r="I11" s="13">
        <v>455</v>
      </c>
      <c r="J11" s="13">
        <v>380</v>
      </c>
      <c r="K11" s="13">
        <v>310</v>
      </c>
      <c r="L11" s="13">
        <v>280</v>
      </c>
      <c r="M11" s="13">
        <v>320</v>
      </c>
      <c r="N11" s="13">
        <v>450</v>
      </c>
      <c r="O11" s="14">
        <v>520</v>
      </c>
    </row>
    <row r="12" spans="1:15">
      <c r="A12" s="9">
        <v>12</v>
      </c>
      <c r="B12" s="10">
        <v>0</v>
      </c>
      <c r="C12" s="10">
        <v>0</v>
      </c>
      <c r="D12" s="10">
        <v>0</v>
      </c>
      <c r="E12" s="10">
        <v>590.99203800000009</v>
      </c>
      <c r="F12" s="10">
        <v>555</v>
      </c>
      <c r="G12" s="10">
        <v>520</v>
      </c>
      <c r="H12" s="10">
        <v>490</v>
      </c>
      <c r="I12" s="10">
        <v>460</v>
      </c>
      <c r="J12" s="10">
        <v>430</v>
      </c>
      <c r="K12" s="10">
        <v>290</v>
      </c>
      <c r="L12" s="10">
        <v>305</v>
      </c>
      <c r="M12" s="10">
        <v>320</v>
      </c>
      <c r="N12" s="10">
        <v>475</v>
      </c>
      <c r="O12" s="11">
        <v>535</v>
      </c>
    </row>
    <row r="13" spans="1:15">
      <c r="A13" s="12">
        <v>11</v>
      </c>
      <c r="B13" s="13">
        <v>0</v>
      </c>
      <c r="C13" s="13">
        <v>0</v>
      </c>
      <c r="D13" s="13">
        <v>0</v>
      </c>
      <c r="E13" s="13">
        <v>601.42151160000014</v>
      </c>
      <c r="F13" s="13">
        <v>575</v>
      </c>
      <c r="G13" s="13">
        <v>550</v>
      </c>
      <c r="H13" s="13">
        <v>510</v>
      </c>
      <c r="I13" s="13">
        <v>470</v>
      </c>
      <c r="J13" s="13">
        <v>435</v>
      </c>
      <c r="K13" s="13">
        <v>350</v>
      </c>
      <c r="L13" s="13">
        <v>340</v>
      </c>
      <c r="M13" s="13">
        <v>315</v>
      </c>
      <c r="N13" s="13">
        <v>500</v>
      </c>
      <c r="O13" s="14">
        <v>540</v>
      </c>
    </row>
    <row r="14" spans="1:15">
      <c r="A14" s="9">
        <v>10</v>
      </c>
      <c r="B14" s="10">
        <v>0</v>
      </c>
      <c r="C14" s="10">
        <v>0</v>
      </c>
      <c r="D14" s="10">
        <v>600</v>
      </c>
      <c r="E14" s="10">
        <v>609.6615525000002</v>
      </c>
      <c r="F14" s="10">
        <v>590</v>
      </c>
      <c r="G14" s="10">
        <v>580</v>
      </c>
      <c r="H14" s="10">
        <v>520</v>
      </c>
      <c r="I14" s="10">
        <v>495</v>
      </c>
      <c r="J14" s="10">
        <v>470</v>
      </c>
      <c r="K14" s="10">
        <v>370</v>
      </c>
      <c r="L14" s="10">
        <v>360</v>
      </c>
      <c r="M14" s="10">
        <v>310</v>
      </c>
      <c r="N14" s="10">
        <v>505</v>
      </c>
      <c r="O14" s="11">
        <v>535</v>
      </c>
    </row>
    <row r="15" spans="1:15">
      <c r="A15" s="12">
        <v>9</v>
      </c>
      <c r="B15" s="13">
        <v>0</v>
      </c>
      <c r="C15" s="13">
        <v>0</v>
      </c>
      <c r="D15" s="13">
        <v>610</v>
      </c>
      <c r="E15" s="13">
        <v>619.68856949999997</v>
      </c>
      <c r="F15" s="13">
        <v>605</v>
      </c>
      <c r="G15" s="13">
        <v>590</v>
      </c>
      <c r="H15" s="13">
        <v>575</v>
      </c>
      <c r="I15" s="13">
        <v>530</v>
      </c>
      <c r="J15" s="13">
        <v>490</v>
      </c>
      <c r="K15" s="13">
        <v>395</v>
      </c>
      <c r="L15" s="13">
        <v>400</v>
      </c>
      <c r="M15" s="13">
        <v>420</v>
      </c>
      <c r="N15" s="13">
        <v>510</v>
      </c>
      <c r="O15" s="14">
        <v>550</v>
      </c>
    </row>
    <row r="16" spans="1:15">
      <c r="A16" s="9">
        <v>8</v>
      </c>
      <c r="B16" s="10">
        <v>0</v>
      </c>
      <c r="C16" s="10">
        <v>0</v>
      </c>
      <c r="D16" s="10">
        <v>625</v>
      </c>
      <c r="E16" s="10">
        <v>648.48829500000011</v>
      </c>
      <c r="F16" s="10">
        <v>625</v>
      </c>
      <c r="G16" s="10">
        <v>600</v>
      </c>
      <c r="H16" s="10">
        <v>580</v>
      </c>
      <c r="I16" s="10">
        <v>535</v>
      </c>
      <c r="J16" s="10">
        <v>495</v>
      </c>
      <c r="K16" s="10">
        <v>415</v>
      </c>
      <c r="L16" s="10">
        <v>430</v>
      </c>
      <c r="M16" s="10">
        <v>495</v>
      </c>
      <c r="N16" s="10">
        <v>560</v>
      </c>
      <c r="O16" s="11">
        <v>630</v>
      </c>
    </row>
    <row r="17" spans="1:15">
      <c r="A17" s="12">
        <v>7</v>
      </c>
      <c r="B17" s="13">
        <v>0</v>
      </c>
      <c r="C17" s="13">
        <v>0</v>
      </c>
      <c r="D17" s="13">
        <v>640</v>
      </c>
      <c r="E17" s="13">
        <v>687.57302250000009</v>
      </c>
      <c r="F17" s="13">
        <v>660</v>
      </c>
      <c r="G17" s="13">
        <v>625</v>
      </c>
      <c r="H17" s="13">
        <v>616</v>
      </c>
      <c r="I17" s="13">
        <v>580</v>
      </c>
      <c r="J17" s="13">
        <v>525</v>
      </c>
      <c r="K17" s="13">
        <v>460</v>
      </c>
      <c r="L17" s="13">
        <v>460</v>
      </c>
      <c r="M17" s="13">
        <v>540</v>
      </c>
      <c r="N17" s="13">
        <v>595</v>
      </c>
      <c r="O17" s="14">
        <v>665</v>
      </c>
    </row>
    <row r="18" spans="1:15">
      <c r="A18" s="9">
        <v>6</v>
      </c>
      <c r="B18" s="10">
        <v>0</v>
      </c>
      <c r="C18" s="10">
        <v>610</v>
      </c>
      <c r="D18" s="10">
        <v>680</v>
      </c>
      <c r="E18" s="10">
        <v>630</v>
      </c>
      <c r="F18" s="10">
        <v>680</v>
      </c>
      <c r="G18" s="10">
        <v>635</v>
      </c>
      <c r="H18" s="10">
        <v>650</v>
      </c>
      <c r="I18" s="10">
        <v>600</v>
      </c>
      <c r="J18" s="10">
        <v>560</v>
      </c>
      <c r="K18" s="10">
        <v>500</v>
      </c>
      <c r="L18" s="10">
        <v>490</v>
      </c>
      <c r="M18" s="10">
        <v>590</v>
      </c>
      <c r="N18" s="10">
        <v>605</v>
      </c>
      <c r="O18" s="11">
        <v>675</v>
      </c>
    </row>
    <row r="19" spans="1:15">
      <c r="A19" s="12">
        <v>5</v>
      </c>
      <c r="B19" s="13">
        <v>0</v>
      </c>
      <c r="C19" s="13">
        <v>680</v>
      </c>
      <c r="D19" s="13">
        <v>690</v>
      </c>
      <c r="E19" s="13">
        <v>745</v>
      </c>
      <c r="F19" s="13">
        <v>725</v>
      </c>
      <c r="G19" s="13">
        <v>705</v>
      </c>
      <c r="H19" s="13">
        <v>690</v>
      </c>
      <c r="I19" s="13">
        <v>650</v>
      </c>
      <c r="J19" s="13">
        <v>620</v>
      </c>
      <c r="K19" s="13">
        <v>590</v>
      </c>
      <c r="L19" s="13">
        <v>570</v>
      </c>
      <c r="M19" s="13">
        <v>625</v>
      </c>
      <c r="N19" s="13">
        <v>670</v>
      </c>
      <c r="O19" s="14">
        <v>730</v>
      </c>
    </row>
    <row r="20" spans="1:15">
      <c r="A20" s="9">
        <v>4</v>
      </c>
      <c r="B20" s="10">
        <v>670</v>
      </c>
      <c r="C20" s="10">
        <v>710</v>
      </c>
      <c r="D20" s="10">
        <v>710</v>
      </c>
      <c r="E20" s="10">
        <v>775</v>
      </c>
      <c r="F20" s="10">
        <v>775</v>
      </c>
      <c r="G20" s="10">
        <v>755</v>
      </c>
      <c r="H20" s="10">
        <v>720</v>
      </c>
      <c r="I20" s="10">
        <v>700</v>
      </c>
      <c r="J20" s="10">
        <v>680</v>
      </c>
      <c r="K20" s="10">
        <v>660</v>
      </c>
      <c r="L20" s="10">
        <v>650</v>
      </c>
      <c r="M20" s="10">
        <v>695</v>
      </c>
      <c r="N20" s="10">
        <v>735</v>
      </c>
      <c r="O20" s="11">
        <v>780</v>
      </c>
    </row>
    <row r="21" spans="1:15">
      <c r="A21" s="12">
        <v>3</v>
      </c>
      <c r="B21" s="13">
        <v>870</v>
      </c>
      <c r="C21" s="13">
        <v>850</v>
      </c>
      <c r="D21" s="13">
        <v>840</v>
      </c>
      <c r="E21" s="13">
        <v>800</v>
      </c>
      <c r="F21" s="13">
        <v>825</v>
      </c>
      <c r="G21" s="13">
        <v>805</v>
      </c>
      <c r="H21" s="13">
        <v>757</v>
      </c>
      <c r="I21" s="13">
        <v>745</v>
      </c>
      <c r="J21" s="13">
        <v>740</v>
      </c>
      <c r="K21" s="13">
        <v>730</v>
      </c>
      <c r="L21" s="13">
        <v>752</v>
      </c>
      <c r="M21" s="13">
        <v>760</v>
      </c>
      <c r="N21" s="13">
        <v>780</v>
      </c>
      <c r="O21" s="14">
        <v>810</v>
      </c>
    </row>
    <row r="22" spans="1:15">
      <c r="A22" s="9">
        <v>2</v>
      </c>
      <c r="B22" s="10">
        <v>1080</v>
      </c>
      <c r="C22" s="10">
        <v>995</v>
      </c>
      <c r="D22" s="10">
        <v>910</v>
      </c>
      <c r="E22" s="10">
        <v>900</v>
      </c>
      <c r="F22" s="10">
        <v>875</v>
      </c>
      <c r="G22" s="10">
        <v>855</v>
      </c>
      <c r="H22" s="10">
        <v>830</v>
      </c>
      <c r="I22" s="10">
        <v>845</v>
      </c>
      <c r="J22" s="10">
        <v>830</v>
      </c>
      <c r="K22" s="10">
        <v>810</v>
      </c>
      <c r="L22" s="10">
        <v>790</v>
      </c>
      <c r="M22" s="10">
        <v>810</v>
      </c>
      <c r="N22" s="10">
        <v>820</v>
      </c>
      <c r="O22" s="11">
        <v>840</v>
      </c>
    </row>
    <row r="23" spans="1:15">
      <c r="A23" s="12">
        <v>1</v>
      </c>
      <c r="B23" s="13">
        <v>1210</v>
      </c>
      <c r="C23" s="13">
        <v>1140</v>
      </c>
      <c r="D23" s="13">
        <v>1070</v>
      </c>
      <c r="E23" s="13">
        <v>995</v>
      </c>
      <c r="F23" s="13">
        <v>980</v>
      </c>
      <c r="G23" s="13">
        <v>965</v>
      </c>
      <c r="H23" s="13">
        <v>950</v>
      </c>
      <c r="I23" s="13">
        <v>945</v>
      </c>
      <c r="J23" s="13">
        <v>920</v>
      </c>
      <c r="K23" s="13">
        <v>890</v>
      </c>
      <c r="L23" s="13">
        <v>860</v>
      </c>
      <c r="M23" s="13">
        <v>860</v>
      </c>
      <c r="N23" s="13">
        <v>850</v>
      </c>
      <c r="O23" s="14">
        <v>845</v>
      </c>
    </row>
    <row r="24" spans="1:15">
      <c r="A24" s="15">
        <v>0</v>
      </c>
      <c r="B24" s="16">
        <v>1490</v>
      </c>
      <c r="C24" s="16">
        <v>1400</v>
      </c>
      <c r="D24" s="16">
        <v>1320</v>
      </c>
      <c r="E24" s="16">
        <v>1240</v>
      </c>
      <c r="F24" s="16">
        <v>1160</v>
      </c>
      <c r="G24" s="16">
        <v>1110</v>
      </c>
      <c r="H24" s="16">
        <v>1070</v>
      </c>
      <c r="I24" s="16">
        <v>1025</v>
      </c>
      <c r="J24" s="16">
        <v>990</v>
      </c>
      <c r="K24" s="16">
        <v>950</v>
      </c>
      <c r="L24" s="16">
        <v>910</v>
      </c>
      <c r="M24" s="16">
        <v>905</v>
      </c>
      <c r="N24" s="16">
        <v>880</v>
      </c>
      <c r="O24" s="17">
        <v>870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Specification</vt:lpstr>
      <vt:lpstr>RPM</vt:lpstr>
      <vt:lpstr>Track Design</vt:lpstr>
      <vt:lpstr>Track</vt:lpstr>
      <vt:lpstr>BSFC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Shade Hanbei</dc:creator>
  <cp:lastModifiedBy>Shade Hanbei</cp:lastModifiedBy>
  <dcterms:created xsi:type="dcterms:W3CDTF">2021-11-25T12:58:37Z</dcterms:created>
  <dcterms:modified xsi:type="dcterms:W3CDTF">2021-11-30T06:43:22Z</dcterms:modified>
</cp:coreProperties>
</file>