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1de1eb1c21d1194/Desktop/Lvl.4 Engineering/MotoTech/Semeter 2 Vehicle Dynamics/Excel/"/>
    </mc:Choice>
  </mc:AlternateContent>
  <xr:revisionPtr revIDLastSave="1128" documentId="8_{01DF8885-4816-490E-9C80-064384E4F754}" xr6:coauthVersionLast="47" xr6:coauthVersionMax="47" xr10:uidLastSave="{D30F41F9-0D5B-4107-B1BD-2CFC81A192CA}"/>
  <bookViews>
    <workbookView xWindow="-108" yWindow="-108" windowWidth="23256" windowHeight="12456" xr2:uid="{3C3BC735-96DD-44E7-A5C8-EC148A058D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K6" i="1" s="1"/>
  <c r="O6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M20" i="1" s="1"/>
  <c r="N20" i="1" s="1"/>
  <c r="G21" i="1"/>
  <c r="M21" i="1" s="1"/>
  <c r="N21" i="1" s="1"/>
  <c r="G22" i="1"/>
  <c r="M22" i="1" s="1"/>
  <c r="N22" i="1" s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M36" i="1" s="1"/>
  <c r="N36" i="1" s="1"/>
  <c r="G37" i="1"/>
  <c r="M37" i="1" s="1"/>
  <c r="N37" i="1" s="1"/>
  <c r="G38" i="1"/>
  <c r="M38" i="1" s="1"/>
  <c r="N38" i="1" s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M52" i="1" s="1"/>
  <c r="N52" i="1" s="1"/>
  <c r="G53" i="1"/>
  <c r="M53" i="1" s="1"/>
  <c r="N53" i="1" s="1"/>
  <c r="G54" i="1"/>
  <c r="M54" i="1" s="1"/>
  <c r="N54" i="1" s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M68" i="1" s="1"/>
  <c r="N68" i="1" s="1"/>
  <c r="G69" i="1"/>
  <c r="M69" i="1" s="1"/>
  <c r="N69" i="1" s="1"/>
  <c r="G70" i="1"/>
  <c r="M70" i="1" s="1"/>
  <c r="N70" i="1" s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M84" i="1" s="1"/>
  <c r="N84" i="1" s="1"/>
  <c r="G85" i="1"/>
  <c r="M85" i="1" s="1"/>
  <c r="N85" i="1" s="1"/>
  <c r="G86" i="1"/>
  <c r="M86" i="1" s="1"/>
  <c r="N86" i="1" s="1"/>
  <c r="G87" i="1"/>
  <c r="G88" i="1"/>
  <c r="G89" i="1"/>
  <c r="G90" i="1"/>
  <c r="G91" i="1"/>
  <c r="G92" i="1"/>
  <c r="G93" i="1"/>
  <c r="G94" i="1"/>
  <c r="G95" i="1"/>
  <c r="G96" i="1"/>
  <c r="G6" i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K14" i="1" l="1"/>
  <c r="K30" i="1"/>
  <c r="O30" i="1" s="1"/>
  <c r="P30" i="1" s="1"/>
  <c r="K34" i="1"/>
  <c r="O34" i="1" s="1"/>
  <c r="P34" i="1" s="1"/>
  <c r="K66" i="1"/>
  <c r="O66" i="1" s="1"/>
  <c r="P66" i="1" s="1"/>
  <c r="K50" i="1"/>
  <c r="O50" i="1" s="1"/>
  <c r="P50" i="1" s="1"/>
  <c r="K78" i="1"/>
  <c r="O78" i="1" s="1"/>
  <c r="P78" i="1" s="1"/>
  <c r="K94" i="1"/>
  <c r="O94" i="1" s="1"/>
  <c r="P94" i="1" s="1"/>
  <c r="K62" i="1"/>
  <c r="O62" i="1" s="1"/>
  <c r="P62" i="1" s="1"/>
  <c r="K18" i="1"/>
  <c r="O18" i="1" s="1"/>
  <c r="P18" i="1" s="1"/>
  <c r="K95" i="1"/>
  <c r="O95" i="1" s="1"/>
  <c r="P95" i="1" s="1"/>
  <c r="K79" i="1"/>
  <c r="O79" i="1" s="1"/>
  <c r="P79" i="1" s="1"/>
  <c r="K63" i="1"/>
  <c r="O63" i="1" s="1"/>
  <c r="P63" i="1" s="1"/>
  <c r="K47" i="1"/>
  <c r="O47" i="1" s="1"/>
  <c r="P47" i="1" s="1"/>
  <c r="K31" i="1"/>
  <c r="O31" i="1" s="1"/>
  <c r="P31" i="1" s="1"/>
  <c r="K15" i="1"/>
  <c r="K38" i="1"/>
  <c r="O38" i="1" s="1"/>
  <c r="P38" i="1" s="1"/>
  <c r="K54" i="1"/>
  <c r="O54" i="1" s="1"/>
  <c r="P54" i="1" s="1"/>
  <c r="K67" i="1"/>
  <c r="O67" i="1" s="1"/>
  <c r="P67" i="1" s="1"/>
  <c r="K51" i="1"/>
  <c r="O51" i="1" s="1"/>
  <c r="P51" i="1" s="1"/>
  <c r="K35" i="1"/>
  <c r="O35" i="1" s="1"/>
  <c r="P35" i="1" s="1"/>
  <c r="K19" i="1"/>
  <c r="K96" i="1"/>
  <c r="O96" i="1" s="1"/>
  <c r="P96" i="1" s="1"/>
  <c r="K80" i="1"/>
  <c r="O80" i="1" s="1"/>
  <c r="P80" i="1" s="1"/>
  <c r="K64" i="1"/>
  <c r="O64" i="1" s="1"/>
  <c r="P64" i="1" s="1"/>
  <c r="K48" i="1"/>
  <c r="O48" i="1" s="1"/>
  <c r="P48" i="1" s="1"/>
  <c r="K32" i="1"/>
  <c r="O32" i="1" s="1"/>
  <c r="P32" i="1" s="1"/>
  <c r="K16" i="1"/>
  <c r="K45" i="1"/>
  <c r="O45" i="1" s="1"/>
  <c r="P45" i="1" s="1"/>
  <c r="K92" i="1"/>
  <c r="O92" i="1" s="1"/>
  <c r="P92" i="1" s="1"/>
  <c r="K76" i="1"/>
  <c r="O76" i="1" s="1"/>
  <c r="P76" i="1" s="1"/>
  <c r="K60" i="1"/>
  <c r="O60" i="1" s="1"/>
  <c r="P60" i="1" s="1"/>
  <c r="K44" i="1"/>
  <c r="O44" i="1" s="1"/>
  <c r="P44" i="1" s="1"/>
  <c r="K28" i="1"/>
  <c r="O28" i="1" s="1"/>
  <c r="P28" i="1" s="1"/>
  <c r="K12" i="1"/>
  <c r="O12" i="1" s="1"/>
  <c r="P12" i="1" s="1"/>
  <c r="K61" i="1"/>
  <c r="O61" i="1" s="1"/>
  <c r="P61" i="1" s="1"/>
  <c r="K91" i="1"/>
  <c r="O91" i="1" s="1"/>
  <c r="P91" i="1" s="1"/>
  <c r="K75" i="1"/>
  <c r="O75" i="1" s="1"/>
  <c r="P75" i="1" s="1"/>
  <c r="K59" i="1"/>
  <c r="O59" i="1" s="1"/>
  <c r="P59" i="1" s="1"/>
  <c r="K43" i="1"/>
  <c r="O43" i="1" s="1"/>
  <c r="P43" i="1" s="1"/>
  <c r="K27" i="1"/>
  <c r="O27" i="1" s="1"/>
  <c r="P27" i="1" s="1"/>
  <c r="K11" i="1"/>
  <c r="O11" i="1" s="1"/>
  <c r="P11" i="1" s="1"/>
  <c r="K93" i="1"/>
  <c r="O93" i="1" s="1"/>
  <c r="P93" i="1" s="1"/>
  <c r="K13" i="1"/>
  <c r="K90" i="1"/>
  <c r="O90" i="1" s="1"/>
  <c r="P90" i="1" s="1"/>
  <c r="K74" i="1"/>
  <c r="O74" i="1" s="1"/>
  <c r="P74" i="1" s="1"/>
  <c r="K58" i="1"/>
  <c r="O58" i="1" s="1"/>
  <c r="P58" i="1" s="1"/>
  <c r="K42" i="1"/>
  <c r="O42" i="1" s="1"/>
  <c r="P42" i="1" s="1"/>
  <c r="K26" i="1"/>
  <c r="O26" i="1" s="1"/>
  <c r="P26" i="1" s="1"/>
  <c r="K10" i="1"/>
  <c r="K29" i="1"/>
  <c r="O29" i="1" s="1"/>
  <c r="P29" i="1" s="1"/>
  <c r="K89" i="1"/>
  <c r="O89" i="1" s="1"/>
  <c r="P89" i="1" s="1"/>
  <c r="K73" i="1"/>
  <c r="O73" i="1" s="1"/>
  <c r="P73" i="1" s="1"/>
  <c r="K57" i="1"/>
  <c r="O57" i="1" s="1"/>
  <c r="P57" i="1" s="1"/>
  <c r="K41" i="1"/>
  <c r="O41" i="1" s="1"/>
  <c r="P41" i="1" s="1"/>
  <c r="K25" i="1"/>
  <c r="O25" i="1" s="1"/>
  <c r="P25" i="1" s="1"/>
  <c r="K9" i="1"/>
  <c r="K82" i="1"/>
  <c r="O82" i="1" s="1"/>
  <c r="P82" i="1" s="1"/>
  <c r="K77" i="1"/>
  <c r="O77" i="1" s="1"/>
  <c r="P77" i="1" s="1"/>
  <c r="K88" i="1"/>
  <c r="O88" i="1" s="1"/>
  <c r="P88" i="1" s="1"/>
  <c r="K72" i="1"/>
  <c r="O72" i="1" s="1"/>
  <c r="P72" i="1" s="1"/>
  <c r="K56" i="1"/>
  <c r="O56" i="1" s="1"/>
  <c r="P56" i="1" s="1"/>
  <c r="K40" i="1"/>
  <c r="O40" i="1" s="1"/>
  <c r="P40" i="1" s="1"/>
  <c r="K24" i="1"/>
  <c r="O24" i="1" s="1"/>
  <c r="P24" i="1" s="1"/>
  <c r="K8" i="1"/>
  <c r="O8" i="1" s="1"/>
  <c r="P8" i="1" s="1"/>
  <c r="K83" i="1"/>
  <c r="O83" i="1" s="1"/>
  <c r="P83" i="1" s="1"/>
  <c r="K87" i="1"/>
  <c r="O87" i="1" s="1"/>
  <c r="P87" i="1" s="1"/>
  <c r="K71" i="1"/>
  <c r="O71" i="1" s="1"/>
  <c r="P71" i="1" s="1"/>
  <c r="K55" i="1"/>
  <c r="O55" i="1" s="1"/>
  <c r="P55" i="1" s="1"/>
  <c r="K39" i="1"/>
  <c r="O39" i="1" s="1"/>
  <c r="P39" i="1" s="1"/>
  <c r="K23" i="1"/>
  <c r="O23" i="1" s="1"/>
  <c r="P23" i="1" s="1"/>
  <c r="K7" i="1"/>
  <c r="O7" i="1" s="1"/>
  <c r="P7" i="1" s="1"/>
  <c r="K22" i="1"/>
  <c r="O22" i="1" s="1"/>
  <c r="P22" i="1" s="1"/>
  <c r="K46" i="1"/>
  <c r="O46" i="1" s="1"/>
  <c r="P46" i="1" s="1"/>
  <c r="K84" i="1"/>
  <c r="O84" i="1" s="1"/>
  <c r="P84" i="1" s="1"/>
  <c r="K68" i="1"/>
  <c r="O68" i="1" s="1"/>
  <c r="P68" i="1" s="1"/>
  <c r="K52" i="1"/>
  <c r="O52" i="1" s="1"/>
  <c r="P52" i="1" s="1"/>
  <c r="K36" i="1"/>
  <c r="O36" i="1" s="1"/>
  <c r="P36" i="1" s="1"/>
  <c r="K20" i="1"/>
  <c r="Q29" i="1"/>
  <c r="L29" i="1"/>
  <c r="M83" i="1"/>
  <c r="N83" i="1" s="1"/>
  <c r="M67" i="1"/>
  <c r="N67" i="1" s="1"/>
  <c r="M51" i="1"/>
  <c r="N51" i="1" s="1"/>
  <c r="M35" i="1"/>
  <c r="N35" i="1" s="1"/>
  <c r="M19" i="1"/>
  <c r="N19" i="1" s="1"/>
  <c r="M82" i="1"/>
  <c r="N82" i="1" s="1"/>
  <c r="M66" i="1"/>
  <c r="N66" i="1" s="1"/>
  <c r="M50" i="1"/>
  <c r="N50" i="1" s="1"/>
  <c r="M34" i="1"/>
  <c r="N34" i="1" s="1"/>
  <c r="M18" i="1"/>
  <c r="N18" i="1" s="1"/>
  <c r="M6" i="1"/>
  <c r="M81" i="1"/>
  <c r="N81" i="1" s="1"/>
  <c r="M65" i="1"/>
  <c r="N65" i="1" s="1"/>
  <c r="M49" i="1"/>
  <c r="N49" i="1" s="1"/>
  <c r="M33" i="1"/>
  <c r="N33" i="1" s="1"/>
  <c r="M17" i="1"/>
  <c r="N17" i="1" s="1"/>
  <c r="M96" i="1"/>
  <c r="N96" i="1" s="1"/>
  <c r="M80" i="1"/>
  <c r="N80" i="1" s="1"/>
  <c r="M64" i="1"/>
  <c r="N64" i="1" s="1"/>
  <c r="M48" i="1"/>
  <c r="N48" i="1" s="1"/>
  <c r="M32" i="1"/>
  <c r="N32" i="1" s="1"/>
  <c r="M16" i="1"/>
  <c r="N16" i="1" s="1"/>
  <c r="M95" i="1"/>
  <c r="N95" i="1" s="1"/>
  <c r="M79" i="1"/>
  <c r="N79" i="1" s="1"/>
  <c r="M63" i="1"/>
  <c r="N63" i="1" s="1"/>
  <c r="M47" i="1"/>
  <c r="N47" i="1" s="1"/>
  <c r="M31" i="1"/>
  <c r="N31" i="1" s="1"/>
  <c r="M15" i="1"/>
  <c r="N15" i="1" s="1"/>
  <c r="M94" i="1"/>
  <c r="N94" i="1" s="1"/>
  <c r="M78" i="1"/>
  <c r="N78" i="1" s="1"/>
  <c r="M62" i="1"/>
  <c r="N62" i="1" s="1"/>
  <c r="M46" i="1"/>
  <c r="N46" i="1" s="1"/>
  <c r="M30" i="1"/>
  <c r="N30" i="1" s="1"/>
  <c r="M14" i="1"/>
  <c r="N14" i="1" s="1"/>
  <c r="M93" i="1"/>
  <c r="N93" i="1" s="1"/>
  <c r="M77" i="1"/>
  <c r="N77" i="1" s="1"/>
  <c r="M61" i="1"/>
  <c r="N61" i="1" s="1"/>
  <c r="M45" i="1"/>
  <c r="N45" i="1" s="1"/>
  <c r="M29" i="1"/>
  <c r="N29" i="1" s="1"/>
  <c r="M13" i="1"/>
  <c r="N13" i="1" s="1"/>
  <c r="L6" i="1"/>
  <c r="M92" i="1"/>
  <c r="N92" i="1" s="1"/>
  <c r="M76" i="1"/>
  <c r="N76" i="1" s="1"/>
  <c r="M60" i="1"/>
  <c r="N60" i="1" s="1"/>
  <c r="M44" i="1"/>
  <c r="N44" i="1" s="1"/>
  <c r="M28" i="1"/>
  <c r="N28" i="1" s="1"/>
  <c r="M12" i="1"/>
  <c r="N12" i="1" s="1"/>
  <c r="K86" i="1"/>
  <c r="O86" i="1" s="1"/>
  <c r="P86" i="1" s="1"/>
  <c r="K85" i="1"/>
  <c r="O85" i="1" s="1"/>
  <c r="P85" i="1" s="1"/>
  <c r="K69" i="1"/>
  <c r="O69" i="1" s="1"/>
  <c r="P69" i="1" s="1"/>
  <c r="K53" i="1"/>
  <c r="O53" i="1" s="1"/>
  <c r="P53" i="1" s="1"/>
  <c r="K21" i="1"/>
  <c r="O21" i="1" s="1"/>
  <c r="P21" i="1" s="1"/>
  <c r="M91" i="1"/>
  <c r="N91" i="1" s="1"/>
  <c r="M75" i="1"/>
  <c r="N75" i="1" s="1"/>
  <c r="M59" i="1"/>
  <c r="N59" i="1" s="1"/>
  <c r="M43" i="1"/>
  <c r="N43" i="1" s="1"/>
  <c r="M27" i="1"/>
  <c r="N27" i="1" s="1"/>
  <c r="M11" i="1"/>
  <c r="N11" i="1" s="1"/>
  <c r="Q6" i="1"/>
  <c r="K37" i="1"/>
  <c r="O37" i="1" s="1"/>
  <c r="P37" i="1" s="1"/>
  <c r="M90" i="1"/>
  <c r="N90" i="1" s="1"/>
  <c r="M74" i="1"/>
  <c r="N74" i="1" s="1"/>
  <c r="M58" i="1"/>
  <c r="N58" i="1" s="1"/>
  <c r="M42" i="1"/>
  <c r="N42" i="1" s="1"/>
  <c r="M26" i="1"/>
  <c r="N26" i="1" s="1"/>
  <c r="M10" i="1"/>
  <c r="N10" i="1" s="1"/>
  <c r="K70" i="1"/>
  <c r="O70" i="1" s="1"/>
  <c r="P70" i="1" s="1"/>
  <c r="M89" i="1"/>
  <c r="N89" i="1" s="1"/>
  <c r="M73" i="1"/>
  <c r="N73" i="1" s="1"/>
  <c r="M57" i="1"/>
  <c r="N57" i="1" s="1"/>
  <c r="M41" i="1"/>
  <c r="N41" i="1" s="1"/>
  <c r="M25" i="1"/>
  <c r="N25" i="1" s="1"/>
  <c r="M9" i="1"/>
  <c r="N9" i="1" s="1"/>
  <c r="M88" i="1"/>
  <c r="N88" i="1" s="1"/>
  <c r="M72" i="1"/>
  <c r="N72" i="1" s="1"/>
  <c r="M56" i="1"/>
  <c r="N56" i="1" s="1"/>
  <c r="M40" i="1"/>
  <c r="N40" i="1" s="1"/>
  <c r="M24" i="1"/>
  <c r="N24" i="1" s="1"/>
  <c r="M8" i="1"/>
  <c r="N8" i="1" s="1"/>
  <c r="K81" i="1"/>
  <c r="O81" i="1" s="1"/>
  <c r="P81" i="1" s="1"/>
  <c r="K65" i="1"/>
  <c r="O65" i="1" s="1"/>
  <c r="P65" i="1" s="1"/>
  <c r="K49" i="1"/>
  <c r="O49" i="1" s="1"/>
  <c r="P49" i="1" s="1"/>
  <c r="K33" i="1"/>
  <c r="O33" i="1" s="1"/>
  <c r="P33" i="1" s="1"/>
  <c r="K17" i="1"/>
  <c r="O17" i="1" s="1"/>
  <c r="P17" i="1" s="1"/>
  <c r="M87" i="1"/>
  <c r="N87" i="1" s="1"/>
  <c r="M71" i="1"/>
  <c r="N71" i="1" s="1"/>
  <c r="M55" i="1"/>
  <c r="N55" i="1" s="1"/>
  <c r="M39" i="1"/>
  <c r="N39" i="1" s="1"/>
  <c r="M23" i="1"/>
  <c r="N23" i="1" s="1"/>
  <c r="M7" i="1"/>
  <c r="N7" i="1" s="1"/>
  <c r="Q16" i="1" l="1"/>
  <c r="O16" i="1"/>
  <c r="P16" i="1" s="1"/>
  <c r="L9" i="1"/>
  <c r="O9" i="1"/>
  <c r="P9" i="1" s="1"/>
  <c r="L13" i="1"/>
  <c r="O13" i="1"/>
  <c r="P13" i="1" s="1"/>
  <c r="L19" i="1"/>
  <c r="O19" i="1"/>
  <c r="P19" i="1" s="1"/>
  <c r="L66" i="1"/>
  <c r="V29" i="1"/>
  <c r="W29" i="1" s="1"/>
  <c r="U29" i="1"/>
  <c r="Q48" i="1"/>
  <c r="L10" i="1"/>
  <c r="O10" i="1"/>
  <c r="P10" i="1" s="1"/>
  <c r="Q14" i="1"/>
  <c r="O14" i="1"/>
  <c r="P14" i="1" s="1"/>
  <c r="L18" i="1"/>
  <c r="Q11" i="1"/>
  <c r="Q15" i="1"/>
  <c r="O15" i="1"/>
  <c r="P15" i="1" s="1"/>
  <c r="L20" i="1"/>
  <c r="O20" i="1"/>
  <c r="P20" i="1" s="1"/>
  <c r="L79" i="1"/>
  <c r="V6" i="1"/>
  <c r="W6" i="1" s="1"/>
  <c r="U6" i="1" s="1"/>
  <c r="Q30" i="1"/>
  <c r="Q66" i="1"/>
  <c r="Q61" i="1"/>
  <c r="Q67" i="1"/>
  <c r="Q35" i="1"/>
  <c r="Q89" i="1"/>
  <c r="Q31" i="1"/>
  <c r="L91" i="1"/>
  <c r="Q56" i="1"/>
  <c r="Q47" i="1"/>
  <c r="Q79" i="1"/>
  <c r="Q63" i="1"/>
  <c r="L14" i="1"/>
  <c r="L93" i="1"/>
  <c r="Q95" i="1"/>
  <c r="Q28" i="1"/>
  <c r="Q46" i="1"/>
  <c r="Q51" i="1"/>
  <c r="Q22" i="1"/>
  <c r="Q62" i="1"/>
  <c r="L55" i="1"/>
  <c r="Q26" i="1"/>
  <c r="Q45" i="1"/>
  <c r="Q25" i="1"/>
  <c r="L43" i="1"/>
  <c r="L80" i="1"/>
  <c r="Q94" i="1"/>
  <c r="L57" i="1"/>
  <c r="L59" i="1"/>
  <c r="L96" i="1"/>
  <c r="Q78" i="1"/>
  <c r="Q18" i="1"/>
  <c r="L11" i="1"/>
  <c r="S95" i="1"/>
  <c r="T95" i="1" s="1"/>
  <c r="S6" i="1"/>
  <c r="T6" i="1" s="1"/>
  <c r="N6" i="1"/>
  <c r="Q32" i="1"/>
  <c r="S77" i="1"/>
  <c r="T77" i="1" s="1"/>
  <c r="S39" i="1"/>
  <c r="T39" i="1" s="1"/>
  <c r="S66" i="1"/>
  <c r="T66" i="1" s="1"/>
  <c r="Q27" i="1"/>
  <c r="S50" i="1"/>
  <c r="T50" i="1" s="1"/>
  <c r="S36" i="1"/>
  <c r="T36" i="1" s="1"/>
  <c r="Q93" i="1"/>
  <c r="S29" i="1"/>
  <c r="T29" i="1" s="1"/>
  <c r="S76" i="1"/>
  <c r="T76" i="1" s="1"/>
  <c r="L94" i="1"/>
  <c r="Q80" i="1"/>
  <c r="L34" i="1"/>
  <c r="Q34" i="1"/>
  <c r="S64" i="1"/>
  <c r="T64" i="1" s="1"/>
  <c r="S47" i="1"/>
  <c r="T47" i="1" s="1"/>
  <c r="S89" i="1"/>
  <c r="T89" i="1" s="1"/>
  <c r="L89" i="1"/>
  <c r="S42" i="1"/>
  <c r="T42" i="1" s="1"/>
  <c r="L50" i="1"/>
  <c r="S73" i="1"/>
  <c r="T73" i="1" s="1"/>
  <c r="S11" i="1"/>
  <c r="T11" i="1" s="1"/>
  <c r="L30" i="1"/>
  <c r="Q50" i="1"/>
  <c r="L78" i="1"/>
  <c r="S27" i="1"/>
  <c r="T27" i="1" s="1"/>
  <c r="S7" i="1"/>
  <c r="T7" i="1" s="1"/>
  <c r="S83" i="1"/>
  <c r="T83" i="1" s="1"/>
  <c r="S8" i="1"/>
  <c r="T8" i="1" s="1"/>
  <c r="S30" i="1"/>
  <c r="T30" i="1" s="1"/>
  <c r="S78" i="1"/>
  <c r="T78" i="1" s="1"/>
  <c r="S72" i="1"/>
  <c r="T72" i="1" s="1"/>
  <c r="S88" i="1"/>
  <c r="T88" i="1" s="1"/>
  <c r="Q96" i="1"/>
  <c r="S96" i="1"/>
  <c r="T96" i="1" s="1"/>
  <c r="S34" i="1"/>
  <c r="T34" i="1" s="1"/>
  <c r="S74" i="1"/>
  <c r="T74" i="1" s="1"/>
  <c r="S31" i="1"/>
  <c r="T31" i="1" s="1"/>
  <c r="L31" i="1"/>
  <c r="L15" i="1"/>
  <c r="Q74" i="1"/>
  <c r="L41" i="1"/>
  <c r="L62" i="1"/>
  <c r="L35" i="1"/>
  <c r="S44" i="1"/>
  <c r="T44" i="1" s="1"/>
  <c r="S61" i="1"/>
  <c r="T61" i="1" s="1"/>
  <c r="L12" i="1"/>
  <c r="Q12" i="1"/>
  <c r="L77" i="1"/>
  <c r="Q77" i="1"/>
  <c r="S82" i="1"/>
  <c r="T82" i="1" s="1"/>
  <c r="Q19" i="1"/>
  <c r="S25" i="1"/>
  <c r="T25" i="1" s="1"/>
  <c r="L83" i="1"/>
  <c r="Q23" i="1"/>
  <c r="Q57" i="1"/>
  <c r="S23" i="1"/>
  <c r="T23" i="1" s="1"/>
  <c r="L61" i="1"/>
  <c r="L39" i="1"/>
  <c r="S58" i="1"/>
  <c r="T58" i="1" s="1"/>
  <c r="Q39" i="1"/>
  <c r="L58" i="1"/>
  <c r="Q58" i="1"/>
  <c r="L47" i="1"/>
  <c r="Q20" i="1"/>
  <c r="S71" i="1"/>
  <c r="T71" i="1" s="1"/>
  <c r="L63" i="1"/>
  <c r="L87" i="1"/>
  <c r="L72" i="1"/>
  <c r="Q42" i="1"/>
  <c r="Q87" i="1"/>
  <c r="L46" i="1"/>
  <c r="L95" i="1"/>
  <c r="L27" i="1"/>
  <c r="S46" i="1"/>
  <c r="T46" i="1" s="1"/>
  <c r="L22" i="1"/>
  <c r="L73" i="1"/>
  <c r="L90" i="1"/>
  <c r="Q73" i="1"/>
  <c r="L67" i="1"/>
  <c r="S60" i="1"/>
  <c r="T60" i="1" s="1"/>
  <c r="S90" i="1"/>
  <c r="T90" i="1" s="1"/>
  <c r="Q38" i="1"/>
  <c r="L38" i="1"/>
  <c r="L44" i="1"/>
  <c r="Q54" i="1"/>
  <c r="L54" i="1"/>
  <c r="Q44" i="1"/>
  <c r="Q55" i="1"/>
  <c r="L48" i="1"/>
  <c r="L76" i="1"/>
  <c r="Q76" i="1"/>
  <c r="Q71" i="1"/>
  <c r="S45" i="1"/>
  <c r="T45" i="1" s="1"/>
  <c r="S63" i="1"/>
  <c r="T63" i="1" s="1"/>
  <c r="L71" i="1"/>
  <c r="L45" i="1"/>
  <c r="L68" i="1"/>
  <c r="S92" i="1"/>
  <c r="T92" i="1" s="1"/>
  <c r="L92" i="1"/>
  <c r="S68" i="1"/>
  <c r="T68" i="1" s="1"/>
  <c r="Q92" i="1"/>
  <c r="L24" i="1"/>
  <c r="S28" i="1"/>
  <c r="T28" i="1" s="1"/>
  <c r="L26" i="1"/>
  <c r="Q68" i="1"/>
  <c r="Q24" i="1"/>
  <c r="L28" i="1"/>
  <c r="Q13" i="1"/>
  <c r="S24" i="1"/>
  <c r="T24" i="1" s="1"/>
  <c r="L40" i="1"/>
  <c r="Q40" i="1"/>
  <c r="S40" i="1"/>
  <c r="T40" i="1" s="1"/>
  <c r="L74" i="1"/>
  <c r="S84" i="1"/>
  <c r="T84" i="1" s="1"/>
  <c r="S56" i="1"/>
  <c r="T56" i="1" s="1"/>
  <c r="Q72" i="1"/>
  <c r="L51" i="1"/>
  <c r="Q88" i="1"/>
  <c r="Q41" i="1"/>
  <c r="L84" i="1"/>
  <c r="L60" i="1"/>
  <c r="L25" i="1"/>
  <c r="Q10" i="1"/>
  <c r="Q90" i="1"/>
  <c r="L64" i="1"/>
  <c r="L16" i="1"/>
  <c r="S41" i="1"/>
  <c r="T41" i="1" s="1"/>
  <c r="Q84" i="1"/>
  <c r="Q60" i="1"/>
  <c r="Q64" i="1"/>
  <c r="L32" i="1"/>
  <c r="Q59" i="1"/>
  <c r="L7" i="1"/>
  <c r="S26" i="1"/>
  <c r="T26" i="1" s="1"/>
  <c r="S32" i="1"/>
  <c r="T32" i="1" s="1"/>
  <c r="Q83" i="1"/>
  <c r="S75" i="1"/>
  <c r="T75" i="1" s="1"/>
  <c r="S87" i="1"/>
  <c r="T87" i="1" s="1"/>
  <c r="Q91" i="1"/>
  <c r="L82" i="1"/>
  <c r="Q7" i="1"/>
  <c r="Q75" i="1"/>
  <c r="L56" i="1"/>
  <c r="L42" i="1"/>
  <c r="S91" i="1"/>
  <c r="T91" i="1" s="1"/>
  <c r="L36" i="1"/>
  <c r="Q82" i="1"/>
  <c r="L75" i="1"/>
  <c r="L23" i="1"/>
  <c r="S48" i="1"/>
  <c r="T48" i="1" s="1"/>
  <c r="Q36" i="1"/>
  <c r="Q43" i="1"/>
  <c r="L88" i="1"/>
  <c r="Q9" i="1"/>
  <c r="S43" i="1"/>
  <c r="T43" i="1" s="1"/>
  <c r="L8" i="1"/>
  <c r="L52" i="1"/>
  <c r="Q8" i="1"/>
  <c r="Q52" i="1"/>
  <c r="S65" i="1"/>
  <c r="T65" i="1" s="1"/>
  <c r="Q65" i="1"/>
  <c r="L65" i="1"/>
  <c r="S37" i="1"/>
  <c r="T37" i="1" s="1"/>
  <c r="Q37" i="1"/>
  <c r="L37" i="1"/>
  <c r="S21" i="1"/>
  <c r="T21" i="1" s="1"/>
  <c r="Q21" i="1"/>
  <c r="L21" i="1"/>
  <c r="S53" i="1"/>
  <c r="T53" i="1" s="1"/>
  <c r="Q53" i="1"/>
  <c r="L53" i="1"/>
  <c r="S69" i="1"/>
  <c r="T69" i="1" s="1"/>
  <c r="Q69" i="1"/>
  <c r="L69" i="1"/>
  <c r="S81" i="1"/>
  <c r="T81" i="1" s="1"/>
  <c r="Q81" i="1"/>
  <c r="L81" i="1"/>
  <c r="S85" i="1"/>
  <c r="T85" i="1" s="1"/>
  <c r="Q85" i="1"/>
  <c r="L85" i="1"/>
  <c r="S86" i="1"/>
  <c r="T86" i="1" s="1"/>
  <c r="Q86" i="1"/>
  <c r="L86" i="1"/>
  <c r="S70" i="1"/>
  <c r="T70" i="1" s="1"/>
  <c r="Q70" i="1"/>
  <c r="L70" i="1"/>
  <c r="S33" i="1"/>
  <c r="T33" i="1" s="1"/>
  <c r="Q33" i="1"/>
  <c r="L33" i="1"/>
  <c r="Q17" i="1"/>
  <c r="L17" i="1"/>
  <c r="S49" i="1"/>
  <c r="T49" i="1" s="1"/>
  <c r="Q49" i="1"/>
  <c r="L49" i="1"/>
  <c r="V45" i="1" l="1"/>
  <c r="W45" i="1" s="1"/>
  <c r="U45" i="1"/>
  <c r="V77" i="1"/>
  <c r="W77" i="1" s="1"/>
  <c r="U77" i="1"/>
  <c r="V89" i="1"/>
  <c r="W89" i="1" s="1"/>
  <c r="U89" i="1" s="1"/>
  <c r="V17" i="1"/>
  <c r="W17" i="1" s="1"/>
  <c r="U17" i="1"/>
  <c r="V56" i="1"/>
  <c r="W56" i="1" s="1"/>
  <c r="U56" i="1" s="1"/>
  <c r="V71" i="1"/>
  <c r="W71" i="1" s="1"/>
  <c r="U71" i="1" s="1"/>
  <c r="V67" i="1"/>
  <c r="W67" i="1" s="1"/>
  <c r="U67" i="1"/>
  <c r="V47" i="1"/>
  <c r="W47" i="1" s="1"/>
  <c r="U47" i="1"/>
  <c r="V55" i="1"/>
  <c r="W55" i="1" s="1"/>
  <c r="U55" i="1"/>
  <c r="V10" i="1"/>
  <c r="W10" i="1" s="1"/>
  <c r="U10" i="1" s="1"/>
  <c r="V33" i="1"/>
  <c r="W33" i="1" s="1"/>
  <c r="U33" i="1" s="1"/>
  <c r="S14" i="1"/>
  <c r="T14" i="1" s="1"/>
  <c r="V52" i="1"/>
  <c r="W52" i="1" s="1"/>
  <c r="U52" i="1"/>
  <c r="V73" i="1"/>
  <c r="W73" i="1" s="1"/>
  <c r="U73" i="1"/>
  <c r="V53" i="1"/>
  <c r="W53" i="1" s="1"/>
  <c r="U53" i="1" s="1"/>
  <c r="V28" i="1"/>
  <c r="W28" i="1" s="1"/>
  <c r="U28" i="1"/>
  <c r="V22" i="1"/>
  <c r="W22" i="1" s="1"/>
  <c r="U22" i="1" s="1"/>
  <c r="V35" i="1"/>
  <c r="W35" i="1" s="1"/>
  <c r="U35" i="1" s="1"/>
  <c r="V34" i="1"/>
  <c r="W34" i="1" s="1"/>
  <c r="U34" i="1" s="1"/>
  <c r="V11" i="1"/>
  <c r="W11" i="1" s="1"/>
  <c r="U11" i="1"/>
  <c r="V81" i="1"/>
  <c r="W81" i="1" s="1"/>
  <c r="U81" i="1"/>
  <c r="V74" i="1"/>
  <c r="W74" i="1" s="1"/>
  <c r="U74" i="1"/>
  <c r="V68" i="1"/>
  <c r="W68" i="1" s="1"/>
  <c r="U68" i="1" s="1"/>
  <c r="V48" i="1"/>
  <c r="W48" i="1" s="1"/>
  <c r="U48" i="1"/>
  <c r="V41" i="1"/>
  <c r="W41" i="1" s="1"/>
  <c r="U41" i="1" s="1"/>
  <c r="V84" i="1"/>
  <c r="W84" i="1" s="1"/>
  <c r="U84" i="1" s="1"/>
  <c r="V26" i="1"/>
  <c r="W26" i="1" s="1"/>
  <c r="U26" i="1" s="1"/>
  <c r="V95" i="1"/>
  <c r="W95" i="1" s="1"/>
  <c r="U95" i="1"/>
  <c r="V96" i="1"/>
  <c r="W96" i="1" s="1"/>
  <c r="U96" i="1"/>
  <c r="V93" i="1"/>
  <c r="W93" i="1" s="1"/>
  <c r="U93" i="1"/>
  <c r="V79" i="1"/>
  <c r="W79" i="1" s="1"/>
  <c r="U79" i="1" s="1"/>
  <c r="V19" i="1"/>
  <c r="W19" i="1" s="1"/>
  <c r="U19" i="1"/>
  <c r="V12" i="1"/>
  <c r="W12" i="1" s="1"/>
  <c r="U12" i="1" s="1"/>
  <c r="V25" i="1"/>
  <c r="W25" i="1" s="1"/>
  <c r="U25" i="1" s="1"/>
  <c r="V60" i="1"/>
  <c r="W60" i="1" s="1"/>
  <c r="U60" i="1" s="1"/>
  <c r="V61" i="1"/>
  <c r="W61" i="1" s="1"/>
  <c r="U61" i="1"/>
  <c r="V94" i="1"/>
  <c r="W94" i="1" s="1"/>
  <c r="U94" i="1"/>
  <c r="V46" i="1"/>
  <c r="W46" i="1" s="1"/>
  <c r="U46" i="1"/>
  <c r="V15" i="1"/>
  <c r="W15" i="1" s="1"/>
  <c r="U15" i="1" s="1"/>
  <c r="V78" i="1"/>
  <c r="W78" i="1" s="1"/>
  <c r="U78" i="1"/>
  <c r="V59" i="1"/>
  <c r="W59" i="1" s="1"/>
  <c r="U59" i="1" s="1"/>
  <c r="V14" i="1"/>
  <c r="W14" i="1" s="1"/>
  <c r="U14" i="1" s="1"/>
  <c r="V42" i="1"/>
  <c r="W42" i="1" s="1"/>
  <c r="U42" i="1" s="1"/>
  <c r="V40" i="1"/>
  <c r="W40" i="1" s="1"/>
  <c r="U40" i="1"/>
  <c r="V90" i="1"/>
  <c r="W90" i="1" s="1"/>
  <c r="U90" i="1"/>
  <c r="V82" i="1"/>
  <c r="W82" i="1" s="1"/>
  <c r="U82" i="1"/>
  <c r="V24" i="1"/>
  <c r="W24" i="1" s="1"/>
  <c r="U24" i="1" s="1"/>
  <c r="V54" i="1"/>
  <c r="W54" i="1" s="1"/>
  <c r="U54" i="1"/>
  <c r="V31" i="1"/>
  <c r="W31" i="1" s="1"/>
  <c r="U31" i="1" s="1"/>
  <c r="V57" i="1"/>
  <c r="W57" i="1" s="1"/>
  <c r="U57" i="1" s="1"/>
  <c r="U20" i="1"/>
  <c r="V20" i="1"/>
  <c r="W20" i="1" s="1"/>
  <c r="V13" i="1"/>
  <c r="W13" i="1" s="1"/>
  <c r="U13" i="1"/>
  <c r="V76" i="1"/>
  <c r="W76" i="1" s="1"/>
  <c r="U76" i="1"/>
  <c r="V66" i="1"/>
  <c r="W66" i="1" s="1"/>
  <c r="U66" i="1"/>
  <c r="V88" i="1"/>
  <c r="W88" i="1" s="1"/>
  <c r="U88" i="1" s="1"/>
  <c r="V27" i="1"/>
  <c r="W27" i="1" s="1"/>
  <c r="U27" i="1"/>
  <c r="V23" i="1"/>
  <c r="W23" i="1" s="1"/>
  <c r="U23" i="1" s="1"/>
  <c r="V83" i="1"/>
  <c r="W83" i="1" s="1"/>
  <c r="U83" i="1" s="1"/>
  <c r="V30" i="1"/>
  <c r="W30" i="1" s="1"/>
  <c r="U30" i="1" s="1"/>
  <c r="V16" i="1"/>
  <c r="W16" i="1" s="1"/>
  <c r="U16" i="1"/>
  <c r="V58" i="1"/>
  <c r="W58" i="1" s="1"/>
  <c r="U58" i="1"/>
  <c r="V8" i="1"/>
  <c r="W8" i="1" s="1"/>
  <c r="U8" i="1"/>
  <c r="V86" i="1"/>
  <c r="W86" i="1" s="1"/>
  <c r="U86" i="1" s="1"/>
  <c r="V37" i="1"/>
  <c r="W37" i="1" s="1"/>
  <c r="U37" i="1"/>
  <c r="V75" i="1"/>
  <c r="W75" i="1" s="1"/>
  <c r="U75" i="1" s="1"/>
  <c r="V44" i="1"/>
  <c r="W44" i="1" s="1"/>
  <c r="U44" i="1" s="1"/>
  <c r="V72" i="1"/>
  <c r="W72" i="1" s="1"/>
  <c r="U72" i="1" s="1"/>
  <c r="V80" i="1"/>
  <c r="W80" i="1" s="1"/>
  <c r="U80" i="1"/>
  <c r="V9" i="1"/>
  <c r="W9" i="1" s="1"/>
  <c r="U9" i="1" s="1"/>
  <c r="V64" i="1"/>
  <c r="W64" i="1" s="1"/>
  <c r="U64" i="1"/>
  <c r="V39" i="1"/>
  <c r="W39" i="1" s="1"/>
  <c r="U39" i="1" s="1"/>
  <c r="V51" i="1"/>
  <c r="W51" i="1" s="1"/>
  <c r="U51" i="1"/>
  <c r="V32" i="1"/>
  <c r="W32" i="1" s="1"/>
  <c r="U32" i="1" s="1"/>
  <c r="V92" i="1"/>
  <c r="W92" i="1" s="1"/>
  <c r="U92" i="1" s="1"/>
  <c r="V38" i="1"/>
  <c r="W38" i="1" s="1"/>
  <c r="U38" i="1" s="1"/>
  <c r="V87" i="1"/>
  <c r="W87" i="1" s="1"/>
  <c r="U87" i="1"/>
  <c r="V43" i="1"/>
  <c r="W43" i="1" s="1"/>
  <c r="U43" i="1"/>
  <c r="V69" i="1"/>
  <c r="W69" i="1" s="1"/>
  <c r="U69" i="1"/>
  <c r="V70" i="1"/>
  <c r="W70" i="1" s="1"/>
  <c r="U70" i="1" s="1"/>
  <c r="V62" i="1"/>
  <c r="W62" i="1" s="1"/>
  <c r="U62" i="1"/>
  <c r="V21" i="1"/>
  <c r="W21" i="1" s="1"/>
  <c r="U21" i="1" s="1"/>
  <c r="V7" i="1"/>
  <c r="W7" i="1" s="1"/>
  <c r="U7" i="1" s="1"/>
  <c r="V85" i="1"/>
  <c r="W85" i="1" s="1"/>
  <c r="U85" i="1" s="1"/>
  <c r="V49" i="1"/>
  <c r="W49" i="1" s="1"/>
  <c r="U49" i="1"/>
  <c r="V65" i="1"/>
  <c r="W65" i="1" s="1"/>
  <c r="U65" i="1"/>
  <c r="V36" i="1"/>
  <c r="W36" i="1" s="1"/>
  <c r="U36" i="1"/>
  <c r="V63" i="1"/>
  <c r="W63" i="1" s="1"/>
  <c r="U63" i="1" s="1"/>
  <c r="V50" i="1"/>
  <c r="W50" i="1" s="1"/>
  <c r="U50" i="1"/>
  <c r="V91" i="1"/>
  <c r="W91" i="1" s="1"/>
  <c r="U91" i="1" s="1"/>
  <c r="V18" i="1"/>
  <c r="W18" i="1" s="1"/>
  <c r="U18" i="1" s="1"/>
  <c r="S93" i="1"/>
  <c r="T93" i="1" s="1"/>
  <c r="S19" i="1"/>
  <c r="T19" i="1" s="1"/>
  <c r="S80" i="1"/>
  <c r="T80" i="1" s="1"/>
  <c r="S20" i="1"/>
  <c r="T20" i="1" s="1"/>
  <c r="S59" i="1"/>
  <c r="T59" i="1" s="1"/>
  <c r="S9" i="1"/>
  <c r="T9" i="1" s="1"/>
  <c r="S62" i="1"/>
  <c r="T62" i="1" s="1"/>
  <c r="S18" i="1"/>
  <c r="T18" i="1" s="1"/>
  <c r="S54" i="1"/>
  <c r="T54" i="1" s="1"/>
  <c r="S10" i="1"/>
  <c r="T10" i="1" s="1"/>
  <c r="S67" i="1"/>
  <c r="T67" i="1" s="1"/>
  <c r="S15" i="1"/>
  <c r="T15" i="1" s="1"/>
  <c r="S51" i="1"/>
  <c r="T51" i="1" s="1"/>
  <c r="S16" i="1"/>
  <c r="T16" i="1" s="1"/>
  <c r="S13" i="1"/>
  <c r="T13" i="1" s="1"/>
  <c r="S94" i="1"/>
  <c r="T94" i="1" s="1"/>
  <c r="S55" i="1"/>
  <c r="T55" i="1" s="1"/>
  <c r="S52" i="1"/>
  <c r="T52" i="1" s="1"/>
  <c r="S57" i="1"/>
  <c r="T57" i="1" s="1"/>
  <c r="S17" i="1"/>
  <c r="T17" i="1" s="1"/>
  <c r="S35" i="1"/>
  <c r="T35" i="1" s="1"/>
  <c r="S38" i="1"/>
  <c r="T38" i="1" s="1"/>
  <c r="S22" i="1"/>
  <c r="T22" i="1" s="1"/>
  <c r="S12" i="1"/>
  <c r="T12" i="1" s="1"/>
  <c r="S79" i="1"/>
  <c r="T79" i="1" s="1"/>
</calcChain>
</file>

<file path=xl/sharedStrings.xml><?xml version="1.0" encoding="utf-8"?>
<sst xmlns="http://schemas.openxmlformats.org/spreadsheetml/2006/main" count="43" uniqueCount="38">
  <si>
    <t>Motorcycle Technology ACHA4003</t>
  </si>
  <si>
    <t>Load</t>
  </si>
  <si>
    <t>Dyno Speed</t>
  </si>
  <si>
    <t>Fuel Flow Rate</t>
  </si>
  <si>
    <t>Lambda</t>
  </si>
  <si>
    <t>Newtons</t>
  </si>
  <si>
    <t>l/min</t>
  </si>
  <si>
    <t>kW</t>
  </si>
  <si>
    <t>Torque</t>
  </si>
  <si>
    <t>Dyno Results</t>
  </si>
  <si>
    <t>Nm</t>
  </si>
  <si>
    <t>W</t>
  </si>
  <si>
    <t>Corrected Power</t>
  </si>
  <si>
    <t>Brake Power</t>
  </si>
  <si>
    <t>kg/kW.h</t>
  </si>
  <si>
    <t>g/kW/h</t>
  </si>
  <si>
    <t>Number of Cylinders</t>
  </si>
  <si>
    <t>Mechanical Energy</t>
  </si>
  <si>
    <t>Fuel Energy</t>
  </si>
  <si>
    <r>
      <rPr>
        <b/>
        <sz val="14"/>
        <color theme="1"/>
        <rFont val="Times New Roman"/>
        <family val="1"/>
      </rPr>
      <t>Thermal Efficiency</t>
    </r>
    <r>
      <rPr>
        <sz val="14"/>
        <color theme="1"/>
        <rFont val="Times New Roman"/>
        <family val="1"/>
      </rPr>
      <t xml:space="preserve"> </t>
    </r>
  </si>
  <si>
    <t>J</t>
  </si>
  <si>
    <t>kg/h</t>
  </si>
  <si>
    <t xml:space="preserve">Engine Efficiency </t>
  </si>
  <si>
    <t xml:space="preserve">Ratio </t>
  </si>
  <si>
    <t>%</t>
  </si>
  <si>
    <t>mJ</t>
  </si>
  <si>
    <t>RPM</t>
  </si>
  <si>
    <t>Experimental Setup</t>
  </si>
  <si>
    <r>
      <t xml:space="preserve">Piston Area </t>
    </r>
    <r>
      <rPr>
        <i/>
        <sz val="16"/>
        <color theme="1"/>
        <rFont val="Times New Roman"/>
        <family val="1"/>
      </rPr>
      <t>(m^3)</t>
    </r>
    <r>
      <rPr>
        <b/>
        <sz val="16"/>
        <color theme="1"/>
        <rFont val="Times New Roman"/>
        <family val="1"/>
      </rPr>
      <t xml:space="preserve"> </t>
    </r>
  </si>
  <si>
    <r>
      <t xml:space="preserve">Torque Arm </t>
    </r>
    <r>
      <rPr>
        <i/>
        <sz val="16"/>
        <color theme="1"/>
        <rFont val="Times New Roman"/>
        <family val="1"/>
      </rPr>
      <t>(m)</t>
    </r>
  </si>
  <si>
    <r>
      <t xml:space="preserve">Baro </t>
    </r>
    <r>
      <rPr>
        <i/>
        <sz val="16"/>
        <color theme="1"/>
        <rFont val="Times New Roman"/>
        <family val="1"/>
      </rPr>
      <t>(Bar)</t>
    </r>
  </si>
  <si>
    <r>
      <t>Humidity</t>
    </r>
    <r>
      <rPr>
        <i/>
        <sz val="16"/>
        <color theme="1"/>
        <rFont val="Times New Roman"/>
        <family val="1"/>
      </rPr>
      <t xml:space="preserve"> (%)</t>
    </r>
  </si>
  <si>
    <r>
      <t>Ambient Temperature</t>
    </r>
    <r>
      <rPr>
        <i/>
        <sz val="16"/>
        <color theme="1"/>
        <rFont val="Times New Roman"/>
        <family val="1"/>
      </rPr>
      <t xml:space="preserve"> (K)</t>
    </r>
  </si>
  <si>
    <r>
      <t>Calorific Value of Fuel (</t>
    </r>
    <r>
      <rPr>
        <i/>
        <sz val="16"/>
        <color theme="1"/>
        <rFont val="Times New Roman"/>
        <family val="1"/>
      </rPr>
      <t>J/kg)</t>
    </r>
    <r>
      <rPr>
        <b/>
        <sz val="16"/>
        <color theme="1"/>
        <rFont val="Times New Roman"/>
        <family val="1"/>
      </rPr>
      <t xml:space="preserve"> </t>
    </r>
  </si>
  <si>
    <r>
      <t xml:space="preserve">Bore </t>
    </r>
    <r>
      <rPr>
        <i/>
        <sz val="16"/>
        <color theme="1"/>
        <rFont val="Calibri"/>
        <family val="2"/>
      </rPr>
      <t>ø</t>
    </r>
    <r>
      <rPr>
        <i/>
        <sz val="16"/>
        <color theme="1"/>
        <rFont val="Times New Roman"/>
        <family val="1"/>
      </rPr>
      <t xml:space="preserve"> (m)</t>
    </r>
  </si>
  <si>
    <r>
      <t xml:space="preserve">Stroke </t>
    </r>
    <r>
      <rPr>
        <i/>
        <sz val="16"/>
        <color theme="1"/>
        <rFont val="Times New Roman"/>
        <family val="1"/>
      </rPr>
      <t>(m)</t>
    </r>
  </si>
  <si>
    <r>
      <t xml:space="preserve">Engine Displacement </t>
    </r>
    <r>
      <rPr>
        <i/>
        <sz val="16"/>
        <color theme="1"/>
        <rFont val="Times New Roman"/>
        <family val="1"/>
      </rPr>
      <t xml:space="preserve"> (cm^3)</t>
    </r>
  </si>
  <si>
    <t>Specific Fuel 
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</si>
</sst>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000000"/>
    <numFmt numFmtId="166" formatCode="0.000"/>
    <numFmt numFmtId="167" formatCode="0.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0"/>
      <name val="Times New Roman"/>
      <family val="1"/>
    </font>
    <font>
      <sz val="16"/>
      <color theme="1"/>
      <name val="Times New Roman"/>
      <family val="1"/>
    </font>
    <font>
      <sz val="16"/>
      <color theme="0"/>
      <name val="Times New Roman"/>
      <family val="1"/>
    </font>
    <font>
      <sz val="14"/>
      <color theme="0"/>
      <name val="Times New Roman"/>
      <family val="1"/>
    </font>
    <font>
      <b/>
      <sz val="14"/>
      <color theme="0"/>
      <name val="Times New Roman"/>
      <family val="1"/>
    </font>
    <font>
      <b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i/>
      <sz val="16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0" fontId="5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1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7" fontId="2" fillId="4" borderId="1" xfId="0" applyNumberFormat="1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right"/>
    </xf>
    <xf numFmtId="0" fontId="3" fillId="4" borderId="8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/>
    </xf>
    <xf numFmtId="0" fontId="15" fillId="3" borderId="1" xfId="0" applyFont="1" applyFill="1" applyBorder="1" applyAlignment="1">
      <alignment horizontal="left"/>
    </xf>
    <xf numFmtId="0" fontId="15" fillId="3" borderId="8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right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4B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>
                <a:latin typeface="Times New Roman" panose="02020603050405020304" pitchFamily="18" charset="0"/>
                <a:cs typeface="Times New Roman" panose="02020603050405020304" pitchFamily="18" charset="0"/>
              </a:rPr>
              <a:t>Graph</a:t>
            </a:r>
            <a:r>
              <a:rPr lang="en-GB" sz="16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2 Torque Against RPM</a:t>
            </a:r>
            <a:endParaRPr lang="en-GB" sz="16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Sheet1!$E$6:$E$96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Sheet1!$J$6:$J$96</c:f>
              <c:numCache>
                <c:formatCode>0.000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C9-41F8-B598-CA2C966FC97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941383520"/>
        <c:axId val="941383040"/>
      </c:scatterChart>
      <c:valAx>
        <c:axId val="941383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383040"/>
        <c:crosses val="autoZero"/>
        <c:crossBetween val="midCat"/>
      </c:valAx>
      <c:valAx>
        <c:axId val="9413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383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>
                <a:latin typeface="Times New Roman" panose="02020603050405020304" pitchFamily="18" charset="0"/>
                <a:cs typeface="Times New Roman" panose="02020603050405020304" pitchFamily="18" charset="0"/>
              </a:rPr>
              <a:t>Graph</a:t>
            </a:r>
            <a:r>
              <a:rPr lang="en-GB" sz="1600" b="1" i="0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1 SFC Against RPM</a:t>
            </a:r>
            <a:endParaRPr lang="en-GB" sz="1600" b="1" i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Sheet1!$E$6:$E$96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Sheet1!$W$6:$W$96</c:f>
              <c:numCache>
                <c:formatCode>0.00</c:formatCode>
                <c:ptCount val="91"/>
                <c:pt idx="0">
                  <c:v>362.59071173741177</c:v>
                </c:pt>
                <c:pt idx="1">
                  <c:v>353.47245881708056</c:v>
                </c:pt>
                <c:pt idx="2">
                  <c:v>340.37340600109059</c:v>
                </c:pt>
                <c:pt idx="3">
                  <c:v>319.99398469675054</c:v>
                </c:pt>
                <c:pt idx="4">
                  <c:v>308.6557518538782</c:v>
                </c:pt>
                <c:pt idx="5">
                  <c:v>309.46159766749088</c:v>
                </c:pt>
                <c:pt idx="6">
                  <c:v>292.36859466084309</c:v>
                </c:pt>
                <c:pt idx="7">
                  <c:v>277.81945397823682</c:v>
                </c:pt>
                <c:pt idx="8">
                  <c:v>274.9459441325094</c:v>
                </c:pt>
                <c:pt idx="9">
                  <c:v>265.75663357339835</c:v>
                </c:pt>
                <c:pt idx="10">
                  <c:v>266.11588874520351</c:v>
                </c:pt>
                <c:pt idx="11">
                  <c:v>268.90363338690253</c:v>
                </c:pt>
                <c:pt idx="12">
                  <c:v>266.5017554595068</c:v>
                </c:pt>
                <c:pt idx="13">
                  <c:v>265.43158128723269</c:v>
                </c:pt>
                <c:pt idx="14">
                  <c:v>261.27145972183223</c:v>
                </c:pt>
                <c:pt idx="15">
                  <c:v>260.96608573204065</c:v>
                </c:pt>
                <c:pt idx="16">
                  <c:v>267.47801068072363</c:v>
                </c:pt>
                <c:pt idx="17">
                  <c:v>271.00379523157483</c:v>
                </c:pt>
                <c:pt idx="18">
                  <c:v>270.95375834477767</c:v>
                </c:pt>
                <c:pt idx="19">
                  <c:v>269.24485677409302</c:v>
                </c:pt>
                <c:pt idx="20">
                  <c:v>270.6960176772788</c:v>
                </c:pt>
                <c:pt idx="21">
                  <c:v>267.4255456046929</c:v>
                </c:pt>
                <c:pt idx="22">
                  <c:v>265.23280812874782</c:v>
                </c:pt>
                <c:pt idx="23">
                  <c:v>263.76611909701478</c:v>
                </c:pt>
                <c:pt idx="24">
                  <c:v>263.4747640147018</c:v>
                </c:pt>
                <c:pt idx="25">
                  <c:v>262.02156241350025</c:v>
                </c:pt>
                <c:pt idx="26">
                  <c:v>262.0984205723633</c:v>
                </c:pt>
                <c:pt idx="27">
                  <c:v>264.85476522473067</c:v>
                </c:pt>
                <c:pt idx="28">
                  <c:v>266.27708471897722</c:v>
                </c:pt>
                <c:pt idx="29">
                  <c:v>264.44023320617265</c:v>
                </c:pt>
                <c:pt idx="30">
                  <c:v>265.96761855495419</c:v>
                </c:pt>
                <c:pt idx="31">
                  <c:v>266.07270146430938</c:v>
                </c:pt>
                <c:pt idx="32">
                  <c:v>269.86934190322029</c:v>
                </c:pt>
                <c:pt idx="33">
                  <c:v>270.80847546717746</c:v>
                </c:pt>
                <c:pt idx="34">
                  <c:v>272.78321553625187</c:v>
                </c:pt>
                <c:pt idx="35">
                  <c:v>275.74631894984776</c:v>
                </c:pt>
                <c:pt idx="36">
                  <c:v>273.85301071657511</c:v>
                </c:pt>
                <c:pt idx="37">
                  <c:v>274.27141281375867</c:v>
                </c:pt>
                <c:pt idx="38">
                  <c:v>278.57288546012421</c:v>
                </c:pt>
                <c:pt idx="39">
                  <c:v>282.19922326802498</c:v>
                </c:pt>
                <c:pt idx="40">
                  <c:v>287.09301845759597</c:v>
                </c:pt>
                <c:pt idx="41">
                  <c:v>293.80532609469583</c:v>
                </c:pt>
                <c:pt idx="42">
                  <c:v>294.67567795541174</c:v>
                </c:pt>
                <c:pt idx="43">
                  <c:v>298.95579230046138</c:v>
                </c:pt>
                <c:pt idx="44">
                  <c:v>297.50036014272445</c:v>
                </c:pt>
                <c:pt idx="45">
                  <c:v>299.17248848780457</c:v>
                </c:pt>
                <c:pt idx="46">
                  <c:v>295.93388239729427</c:v>
                </c:pt>
                <c:pt idx="47">
                  <c:v>294.07034151666869</c:v>
                </c:pt>
                <c:pt idx="48">
                  <c:v>295.15693883908682</c:v>
                </c:pt>
                <c:pt idx="49">
                  <c:v>291.89010901332495</c:v>
                </c:pt>
                <c:pt idx="50">
                  <c:v>295.02403203664113</c:v>
                </c:pt>
                <c:pt idx="51">
                  <c:v>293.23047784261786</c:v>
                </c:pt>
                <c:pt idx="52">
                  <c:v>300.80396086359087</c:v>
                </c:pt>
                <c:pt idx="53">
                  <c:v>299.83070244462169</c:v>
                </c:pt>
                <c:pt idx="54">
                  <c:v>304.07596185073078</c:v>
                </c:pt>
                <c:pt idx="55">
                  <c:v>300.87569032097451</c:v>
                </c:pt>
                <c:pt idx="56">
                  <c:v>302.25093655352993</c:v>
                </c:pt>
                <c:pt idx="57">
                  <c:v>305.32436061180584</c:v>
                </c:pt>
                <c:pt idx="58">
                  <c:v>305.05787367240026</c:v>
                </c:pt>
                <c:pt idx="59">
                  <c:v>311.26286307511509</c:v>
                </c:pt>
                <c:pt idx="60">
                  <c:v>312.26001785291032</c:v>
                </c:pt>
                <c:pt idx="61">
                  <c:v>314.49704867994194</c:v>
                </c:pt>
                <c:pt idx="62">
                  <c:v>316.10321097755485</c:v>
                </c:pt>
                <c:pt idx="63">
                  <c:v>319.28697885086996</c:v>
                </c:pt>
                <c:pt idx="64">
                  <c:v>319.03578874304918</c:v>
                </c:pt>
                <c:pt idx="65">
                  <c:v>320.16517194401285</c:v>
                </c:pt>
                <c:pt idx="66">
                  <c:v>323.62916425928955</c:v>
                </c:pt>
                <c:pt idx="67">
                  <c:v>325.05049376425268</c:v>
                </c:pt>
                <c:pt idx="68">
                  <c:v>325.07769977227781</c:v>
                </c:pt>
                <c:pt idx="69">
                  <c:v>321.83062271715204</c:v>
                </c:pt>
                <c:pt idx="70">
                  <c:v>324.86257402391544</c:v>
                </c:pt>
                <c:pt idx="71">
                  <c:v>324.6650903772113</c:v>
                </c:pt>
                <c:pt idx="72">
                  <c:v>325.999610436941</c:v>
                </c:pt>
                <c:pt idx="73">
                  <c:v>326.96009631600162</c:v>
                </c:pt>
                <c:pt idx="74">
                  <c:v>326.83498149717485</c:v>
                </c:pt>
                <c:pt idx="75">
                  <c:v>331.55611811379924</c:v>
                </c:pt>
                <c:pt idx="76">
                  <c:v>332.63024902322763</c:v>
                </c:pt>
                <c:pt idx="77">
                  <c:v>336.13109046837224</c:v>
                </c:pt>
                <c:pt idx="78">
                  <c:v>339.93821178963373</c:v>
                </c:pt>
                <c:pt idx="79">
                  <c:v>341.54928242667796</c:v>
                </c:pt>
                <c:pt idx="80">
                  <c:v>342.50449431603579</c:v>
                </c:pt>
                <c:pt idx="81">
                  <c:v>346.43694846210371</c:v>
                </c:pt>
                <c:pt idx="82">
                  <c:v>348.97537710041428</c:v>
                </c:pt>
                <c:pt idx="83">
                  <c:v>353.16925275201282</c:v>
                </c:pt>
                <c:pt idx="84">
                  <c:v>356.67530202358785</c:v>
                </c:pt>
                <c:pt idx="85">
                  <c:v>357.05667061544108</c:v>
                </c:pt>
                <c:pt idx="86">
                  <c:v>359.92325149558877</c:v>
                </c:pt>
                <c:pt idx="87">
                  <c:v>359.52305546041629</c:v>
                </c:pt>
                <c:pt idx="88">
                  <c:v>368.70064274834135</c:v>
                </c:pt>
                <c:pt idx="89">
                  <c:v>373.6767437391087</c:v>
                </c:pt>
                <c:pt idx="90">
                  <c:v>376.84372518137667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9A-4E99-A6C1-B866FC0702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5396688"/>
        <c:axId val="1965397168"/>
      </c:scatterChart>
      <c:valAx>
        <c:axId val="1965396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5397168"/>
        <c:crosses val="autoZero"/>
        <c:crossBetween val="midCat"/>
      </c:valAx>
      <c:valAx>
        <c:axId val="196539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5396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>
                <a:latin typeface="Times New Roman" panose="02020603050405020304" pitchFamily="18" charset="0"/>
                <a:cs typeface="Times New Roman" panose="02020603050405020304" pitchFamily="18" charset="0"/>
              </a:rPr>
              <a:t>Graph 3 Brake Power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Sheet1!$E$6:$E$96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Sheet1!$L$6:$L$96</c:f>
              <c:numCache>
                <c:formatCode>0.00</c:formatCode>
                <c:ptCount val="91"/>
                <c:pt idx="0">
                  <c:v>8.7371239732535297</c:v>
                </c:pt>
                <c:pt idx="1">
                  <c:v>9.2171254612116513</c:v>
                </c:pt>
                <c:pt idx="2">
                  <c:v>9.7437107057340846</c:v>
                </c:pt>
                <c:pt idx="3">
                  <c:v>10.237692446326998</c:v>
                </c:pt>
                <c:pt idx="4">
                  <c:v>10.847035831637402</c:v>
                </c:pt>
                <c:pt idx="5">
                  <c:v>11.48042285950241</c:v>
                </c:pt>
                <c:pt idx="6">
                  <c:v>12.159308711402172</c:v>
                </c:pt>
                <c:pt idx="7">
                  <c:v>12.893265567646672</c:v>
                </c:pt>
                <c:pt idx="8">
                  <c:v>13.666322708834299</c:v>
                </c:pt>
                <c:pt idx="9">
                  <c:v>14.342069090619013</c:v>
                </c:pt>
                <c:pt idx="10">
                  <c:v>14.990649445285715</c:v>
                </c:pt>
                <c:pt idx="11">
                  <c:v>15.596665419412949</c:v>
                </c:pt>
                <c:pt idx="12">
                  <c:v>16.193139112945591</c:v>
                </c:pt>
                <c:pt idx="13">
                  <c:v>16.741602406351429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19.506095919417852</c:v>
                </c:pt>
                <c:pt idx="19">
                  <c:v>20.14801718033031</c:v>
                </c:pt>
                <c:pt idx="20">
                  <c:v>20.871197324873755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22.92087407092772</c:v>
                </c:pt>
                <c:pt idx="24">
                  <c:v>23.51838144033497</c:v>
                </c:pt>
                <c:pt idx="25">
                  <c:v>24.224151407750586</c:v>
                </c:pt>
                <c:pt idx="26">
                  <c:v>24.88664367284548</c:v>
                </c:pt>
                <c:pt idx="27">
                  <c:v>25.460180013292629</c:v>
                </c:pt>
                <c:pt idx="28">
                  <c:v>25.974822457214135</c:v>
                </c:pt>
                <c:pt idx="29">
                  <c:v>26.487081466680937</c:v>
                </c:pt>
                <c:pt idx="30">
                  <c:v>27.003287238578089</c:v>
                </c:pt>
                <c:pt idx="31">
                  <c:v>27.500002667434455</c:v>
                </c:pt>
                <c:pt idx="32">
                  <c:v>28.021893656641996</c:v>
                </c:pt>
                <c:pt idx="33">
                  <c:v>28.489691789336568</c:v>
                </c:pt>
                <c:pt idx="34">
                  <c:v>28.811340113246573</c:v>
                </c:pt>
                <c:pt idx="35">
                  <c:v>29.113715934899275</c:v>
                </c:pt>
                <c:pt idx="36">
                  <c:v>29.586127166538407</c:v>
                </c:pt>
                <c:pt idx="37">
                  <c:v>30.041410132651894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36.391263944867312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38.155248910451434</c:v>
                </c:pt>
                <c:pt idx="53">
                  <c:v>38.654313602659194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40.346436738017943</c:v>
                </c:pt>
                <c:pt idx="58">
                  <c:v>40.69883478350382</c:v>
                </c:pt>
                <c:pt idx="59">
                  <c:v>40.892285942021843</c:v>
                </c:pt>
                <c:pt idx="60">
                  <c:v>41.006690795847142</c:v>
                </c:pt>
                <c:pt idx="61">
                  <c:v>41.079876756325135</c:v>
                </c:pt>
                <c:pt idx="62">
                  <c:v>41.134507807714961</c:v>
                </c:pt>
                <c:pt idx="63">
                  <c:v>41.302185411574193</c:v>
                </c:pt>
                <c:pt idx="64">
                  <c:v>41.595646846655299</c:v>
                </c:pt>
                <c:pt idx="65">
                  <c:v>41.765161147316526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42.802074733969704</c:v>
                </c:pt>
                <c:pt idx="69">
                  <c:v>43.3317994486072</c:v>
                </c:pt>
                <c:pt idx="70">
                  <c:v>43.557649084435006</c:v>
                </c:pt>
                <c:pt idx="71">
                  <c:v>43.951445421560472</c:v>
                </c:pt>
                <c:pt idx="72">
                  <c:v>44.089009740642652</c:v>
                </c:pt>
                <c:pt idx="73">
                  <c:v>44.117768995451698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43.186294619397266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42.168874792895231</c:v>
                </c:pt>
                <c:pt idx="84">
                  <c:v>42.113933638743006</c:v>
                </c:pt>
                <c:pt idx="85">
                  <c:v>41.753876140453983</c:v>
                </c:pt>
                <c:pt idx="86">
                  <c:v>41.558859945405118</c:v>
                </c:pt>
                <c:pt idx="87">
                  <c:v>41.404855054251051</c:v>
                </c:pt>
                <c:pt idx="88">
                  <c:v>41.350619533381824</c:v>
                </c:pt>
                <c:pt idx="89">
                  <c:v>41.402094883382546</c:v>
                </c:pt>
                <c:pt idx="90">
                  <c:v>41.651217603385703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5D-47EE-9430-0F851CF46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586576"/>
        <c:axId val="347587056"/>
      </c:scatterChart>
      <c:valAx>
        <c:axId val="347586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587056"/>
        <c:crosses val="autoZero"/>
        <c:crossBetween val="midCat"/>
      </c:valAx>
      <c:valAx>
        <c:axId val="34758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Brake Power (</a:t>
                </a: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kW</a:t>
                </a:r>
                <a:r>
                  <a:rPr lang="en-GB" sz="14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586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181</xdr:colOff>
      <xdr:row>16</xdr:row>
      <xdr:rowOff>19051</xdr:rowOff>
    </xdr:from>
    <xdr:to>
      <xdr:col>34</xdr:col>
      <xdr:colOff>1023257</xdr:colOff>
      <xdr:row>31</xdr:row>
      <xdr:rowOff>217715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B2C16D-BA9B-7358-5C4A-F62774A28A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11188</xdr:colOff>
      <xdr:row>2</xdr:row>
      <xdr:rowOff>211</xdr:rowOff>
    </xdr:from>
    <xdr:to>
      <xdr:col>34</xdr:col>
      <xdr:colOff>1024467</xdr:colOff>
      <xdr:row>14</xdr:row>
      <xdr:rowOff>262466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F14D738-8DCE-1B5D-70A3-178FE144B1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0</xdr:colOff>
      <xdr:row>32</xdr:row>
      <xdr:rowOff>224790</xdr:rowOff>
    </xdr:from>
    <xdr:to>
      <xdr:col>34</xdr:col>
      <xdr:colOff>1021080</xdr:colOff>
      <xdr:row>48</xdr:row>
      <xdr:rowOff>7620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AEC5DB9-9050-DDB1-63AF-3CF7659510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AFC1-0335-4FE0-A223-4724230490E0}">
  <dimension ref="A1:AS113"/>
  <sheetViews>
    <sheetView tabSelected="1" topLeftCell="N1" zoomScaleNormal="100" workbookViewId="0">
      <selection activeCell="V6" sqref="V6"/>
    </sheetView>
  </sheetViews>
  <sheetFormatPr defaultRowHeight="13.8" x14ac:dyDescent="0.25"/>
  <cols>
    <col min="1" max="1" width="43" style="1" bestFit="1" customWidth="1"/>
    <col min="2" max="2" width="19.33203125" style="1" bestFit="1" customWidth="1"/>
    <col min="3" max="3" width="12.33203125" style="1" customWidth="1"/>
    <col min="4" max="4" width="11" style="1" bestFit="1" customWidth="1"/>
    <col min="5" max="5" width="14.44140625" style="1" bestFit="1" customWidth="1"/>
    <col min="6" max="7" width="9.44140625" style="1" customWidth="1"/>
    <col min="8" max="8" width="10.5546875" style="1" bestFit="1" customWidth="1"/>
    <col min="9" max="9" width="9.44140625" style="1" customWidth="1"/>
    <col min="10" max="10" width="18.88671875" style="1" customWidth="1"/>
    <col min="11" max="11" width="14.88671875" style="1" customWidth="1"/>
    <col min="12" max="12" width="15.44140625" style="1" customWidth="1"/>
    <col min="13" max="14" width="17" style="1" customWidth="1"/>
    <col min="15" max="15" width="21.21875" style="1" customWidth="1"/>
    <col min="16" max="16" width="21.6640625" style="1" customWidth="1"/>
    <col min="17" max="20" width="22.88671875" style="1" customWidth="1"/>
    <col min="21" max="21" width="21.77734375" style="1" bestFit="1" customWidth="1"/>
    <col min="22" max="23" width="27.109375" style="1" customWidth="1"/>
    <col min="24" max="24" width="24.109375" style="1" customWidth="1"/>
    <col min="25" max="26" width="10.5546875" style="1" customWidth="1"/>
    <col min="27" max="29" width="8.88671875" style="1"/>
    <col min="30" max="30" width="10" style="1" bestFit="1" customWidth="1"/>
    <col min="31" max="31" width="10" style="1" customWidth="1"/>
    <col min="32" max="32" width="8.88671875" style="1"/>
    <col min="33" max="33" width="9.88671875" style="1" customWidth="1"/>
    <col min="34" max="34" width="8.88671875" style="1"/>
    <col min="35" max="35" width="15" style="1" customWidth="1"/>
    <col min="36" max="37" width="8.88671875" style="1"/>
    <col min="38" max="38" width="12.21875" style="1" customWidth="1"/>
    <col min="39" max="39" width="8.88671875" style="1"/>
    <col min="40" max="40" width="19.44140625" style="1" bestFit="1" customWidth="1"/>
    <col min="41" max="16384" width="8.88671875" style="1"/>
  </cols>
  <sheetData>
    <row r="1" spans="1:45" ht="21" x14ac:dyDescent="0.4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</row>
    <row r="2" spans="1:45" ht="21" x14ac:dyDescent="0.4">
      <c r="A2" s="21"/>
      <c r="B2" s="6"/>
      <c r="C2" s="6"/>
      <c r="D2" s="6"/>
      <c r="E2" s="6"/>
      <c r="F2" s="6"/>
      <c r="G2" s="6"/>
      <c r="H2" s="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6"/>
      <c r="AS2" s="6"/>
    </row>
    <row r="3" spans="1:45" ht="34.799999999999997" customHeight="1" x14ac:dyDescent="0.4">
      <c r="A3" s="66" t="s">
        <v>27</v>
      </c>
      <c r="B3" s="66"/>
      <c r="C3" s="6"/>
      <c r="D3" s="61" t="s">
        <v>9</v>
      </c>
      <c r="E3" s="62"/>
      <c r="F3" s="62"/>
      <c r="G3" s="62"/>
      <c r="H3" s="62"/>
      <c r="I3" s="22"/>
      <c r="J3" s="55" t="s">
        <v>8</v>
      </c>
      <c r="K3" s="55" t="s">
        <v>13</v>
      </c>
      <c r="L3" s="63"/>
      <c r="M3" s="55" t="s">
        <v>18</v>
      </c>
      <c r="N3" s="55"/>
      <c r="O3" s="51" t="s">
        <v>17</v>
      </c>
      <c r="P3" s="52"/>
      <c r="Q3" s="51" t="s">
        <v>12</v>
      </c>
      <c r="R3" s="52"/>
      <c r="S3" s="51" t="s">
        <v>22</v>
      </c>
      <c r="T3" s="52"/>
      <c r="U3" s="64" t="s">
        <v>19</v>
      </c>
      <c r="V3" s="57" t="s">
        <v>37</v>
      </c>
      <c r="W3" s="57"/>
      <c r="X3" s="38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6"/>
      <c r="AS3" s="6"/>
    </row>
    <row r="4" spans="1:45" ht="34.200000000000003" customHeight="1" x14ac:dyDescent="0.4">
      <c r="A4" s="66"/>
      <c r="B4" s="66"/>
      <c r="C4" s="6"/>
      <c r="D4" s="28" t="s">
        <v>1</v>
      </c>
      <c r="E4" s="28" t="s">
        <v>2</v>
      </c>
      <c r="F4" s="51" t="s">
        <v>3</v>
      </c>
      <c r="G4" s="52"/>
      <c r="H4" s="28" t="s">
        <v>4</v>
      </c>
      <c r="I4" s="22"/>
      <c r="J4" s="56"/>
      <c r="K4" s="56"/>
      <c r="L4" s="51"/>
      <c r="M4" s="56"/>
      <c r="N4" s="56"/>
      <c r="O4" s="53"/>
      <c r="P4" s="54"/>
      <c r="Q4" s="53"/>
      <c r="R4" s="54"/>
      <c r="S4" s="53"/>
      <c r="T4" s="54"/>
      <c r="U4" s="65"/>
      <c r="V4" s="58"/>
      <c r="W4" s="58"/>
      <c r="X4" s="39"/>
      <c r="Y4" s="27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25"/>
      <c r="AS4" s="25"/>
    </row>
    <row r="5" spans="1:45" ht="21" x14ac:dyDescent="0.4">
      <c r="A5" s="48" t="s">
        <v>28</v>
      </c>
      <c r="B5" s="45">
        <v>4.417865E-3</v>
      </c>
      <c r="C5" s="6"/>
      <c r="D5" s="35" t="s">
        <v>5</v>
      </c>
      <c r="E5" s="35" t="s">
        <v>26</v>
      </c>
      <c r="F5" s="36" t="s">
        <v>6</v>
      </c>
      <c r="G5" s="37" t="s">
        <v>21</v>
      </c>
      <c r="H5" s="35" t="s">
        <v>4</v>
      </c>
      <c r="I5" s="22"/>
      <c r="J5" s="30" t="s">
        <v>10</v>
      </c>
      <c r="K5" s="31" t="s">
        <v>11</v>
      </c>
      <c r="L5" s="32" t="s">
        <v>7</v>
      </c>
      <c r="M5" s="31" t="s">
        <v>20</v>
      </c>
      <c r="N5" s="32" t="s">
        <v>25</v>
      </c>
      <c r="O5" s="31" t="s">
        <v>20</v>
      </c>
      <c r="P5" s="32" t="s">
        <v>25</v>
      </c>
      <c r="Q5" s="31" t="s">
        <v>11</v>
      </c>
      <c r="R5" s="32" t="s">
        <v>7</v>
      </c>
      <c r="S5" s="33" t="s">
        <v>23</v>
      </c>
      <c r="T5" s="34" t="s">
        <v>24</v>
      </c>
      <c r="U5" s="29"/>
      <c r="V5" s="36" t="s">
        <v>14</v>
      </c>
      <c r="W5" s="37" t="s">
        <v>15</v>
      </c>
      <c r="X5" s="27"/>
      <c r="Y5" s="27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25"/>
      <c r="AS5" s="25"/>
    </row>
    <row r="6" spans="1:45" ht="21" x14ac:dyDescent="0.4">
      <c r="A6" s="49" t="s">
        <v>29</v>
      </c>
      <c r="B6" s="46">
        <v>0.81577500000000003</v>
      </c>
      <c r="C6" s="6"/>
      <c r="D6" s="40">
        <v>102.27500000000001</v>
      </c>
      <c r="E6" s="40">
        <v>1000</v>
      </c>
      <c r="F6" s="41">
        <v>7.0400000000000004E-2</v>
      </c>
      <c r="G6" s="42">
        <f>F6*0.75*60</f>
        <v>3.1680000000000001</v>
      </c>
      <c r="H6" s="43">
        <v>1.2658</v>
      </c>
      <c r="I6" s="22"/>
      <c r="J6" s="43">
        <f>D6*B$6</f>
        <v>83.433388125000008</v>
      </c>
      <c r="K6" s="42">
        <f>J6*(2*PI())*(E6/60)</f>
        <v>8737.1239732535305</v>
      </c>
      <c r="L6" s="42">
        <f>K6/1000</f>
        <v>8.7371239732535297</v>
      </c>
      <c r="M6" s="40">
        <f t="shared" ref="M6:M37" si="0">G6*B$10*10^3</f>
        <v>142560000</v>
      </c>
      <c r="N6" s="42">
        <f>M6*10^-6</f>
        <v>142.56</v>
      </c>
      <c r="O6" s="40">
        <f>K6*3600</f>
        <v>31453646.303712711</v>
      </c>
      <c r="P6" s="42">
        <f>O6/1000000</f>
        <v>31.453646303712709</v>
      </c>
      <c r="Q6" s="40">
        <f t="shared" ref="Q6:Q37" si="1">(K6*1.01325/B$7)*SQRT(B$9/293)</f>
        <v>8794049.6227345392</v>
      </c>
      <c r="R6" s="42">
        <f>Q6/1000</f>
        <v>8794.0496227345393</v>
      </c>
      <c r="S6" s="41">
        <f>O6/M6</f>
        <v>0.22063444376902855</v>
      </c>
      <c r="T6" s="42">
        <f>S6*100</f>
        <v>22.063444376902854</v>
      </c>
      <c r="U6" s="42">
        <f>L6/W6*B$10</f>
        <v>1084.3371494886583</v>
      </c>
      <c r="V6" s="44">
        <f>G6/L6</f>
        <v>0.36259071173741175</v>
      </c>
      <c r="W6" s="42">
        <f>V6*1000</f>
        <v>362.59071173741177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25"/>
      <c r="AS6" s="25"/>
    </row>
    <row r="7" spans="1:45" ht="21" x14ac:dyDescent="0.4">
      <c r="A7" s="48" t="s">
        <v>30</v>
      </c>
      <c r="B7" s="47">
        <v>1.0189000000000001E-3</v>
      </c>
      <c r="C7" s="6"/>
      <c r="D7" s="40">
        <v>102.756</v>
      </c>
      <c r="E7" s="40">
        <f t="shared" ref="E7:E70" si="2">E6+50</f>
        <v>1050</v>
      </c>
      <c r="F7" s="41">
        <v>7.2400000000000006E-2</v>
      </c>
      <c r="G7" s="42">
        <f t="shared" ref="G7:G70" si="3">F7*0.75*60</f>
        <v>3.258</v>
      </c>
      <c r="H7" s="43">
        <v>1.26783</v>
      </c>
      <c r="I7" s="23"/>
      <c r="J7" s="43">
        <f t="shared" ref="J7:J70" si="4">D7*B$6</f>
        <v>83.825775899999996</v>
      </c>
      <c r="K7" s="42">
        <f t="shared" ref="K7:K70" si="5">J7*(2*PI())*(E7/60)</f>
        <v>9217.1254612116518</v>
      </c>
      <c r="L7" s="42">
        <f t="shared" ref="L7:L70" si="6">K7/1000</f>
        <v>9.2171254612116513</v>
      </c>
      <c r="M7" s="40">
        <f t="shared" si="0"/>
        <v>146610000</v>
      </c>
      <c r="N7" s="42">
        <f t="shared" ref="N7:N70" si="7">M7*10^-6</f>
        <v>146.60999999999999</v>
      </c>
      <c r="O7" s="40">
        <f t="shared" ref="O7:O70" si="8">K7*3600</f>
        <v>33181651.660361946</v>
      </c>
      <c r="P7" s="42">
        <f t="shared" ref="P7:P70" si="9">O7/1000000</f>
        <v>33.181651660361943</v>
      </c>
      <c r="Q7" s="40">
        <f t="shared" si="1"/>
        <v>9277178.5009571817</v>
      </c>
      <c r="R7" s="42">
        <f t="shared" ref="R7:R70" si="10">Q7/1000</f>
        <v>9277.1785009571813</v>
      </c>
      <c r="S7" s="41">
        <f t="shared" ref="S7:S70" si="11">O7/M7</f>
        <v>0.22632597817585393</v>
      </c>
      <c r="T7" s="42">
        <f t="shared" ref="T7:T70" si="12">S7*100</f>
        <v>22.632597817585392</v>
      </c>
      <c r="U7" s="42">
        <f t="shared" ref="U7:U70" si="13">L7/W7*B$10</f>
        <v>1173.4171514877912</v>
      </c>
      <c r="V7" s="44">
        <f t="shared" ref="V7:V70" si="14">G7/L7</f>
        <v>0.35347245881708056</v>
      </c>
      <c r="W7" s="42">
        <f t="shared" ref="W7:W70" si="15">V7*1000</f>
        <v>353.47245881708056</v>
      </c>
      <c r="X7" s="5"/>
      <c r="Y7" s="26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25"/>
      <c r="AS7" s="25"/>
    </row>
    <row r="8" spans="1:45" ht="21" x14ac:dyDescent="0.4">
      <c r="A8" s="48" t="s">
        <v>31</v>
      </c>
      <c r="B8" s="47">
        <v>46</v>
      </c>
      <c r="C8" s="6"/>
      <c r="D8" s="40">
        <v>103.68899999999999</v>
      </c>
      <c r="E8" s="40">
        <f t="shared" si="2"/>
        <v>1100</v>
      </c>
      <c r="F8" s="41">
        <v>7.3700000000000002E-2</v>
      </c>
      <c r="G8" s="42">
        <f t="shared" si="3"/>
        <v>3.3165000000000004</v>
      </c>
      <c r="H8" s="43">
        <v>1.2734399999999999</v>
      </c>
      <c r="I8" s="24"/>
      <c r="J8" s="43">
        <f t="shared" si="4"/>
        <v>84.586893974999995</v>
      </c>
      <c r="K8" s="42">
        <f t="shared" si="5"/>
        <v>9743.7107057340854</v>
      </c>
      <c r="L8" s="42">
        <f t="shared" si="6"/>
        <v>9.7437107057340846</v>
      </c>
      <c r="M8" s="40">
        <f t="shared" si="0"/>
        <v>149242500.00000003</v>
      </c>
      <c r="N8" s="42">
        <f t="shared" si="7"/>
        <v>149.24250000000004</v>
      </c>
      <c r="O8" s="40">
        <f t="shared" si="8"/>
        <v>35077358.540642709</v>
      </c>
      <c r="P8" s="42">
        <f t="shared" si="9"/>
        <v>35.077358540642706</v>
      </c>
      <c r="Q8" s="40">
        <f t="shared" si="1"/>
        <v>9807194.6464423686</v>
      </c>
      <c r="R8" s="42">
        <f t="shared" si="10"/>
        <v>9807.194646442369</v>
      </c>
      <c r="S8" s="41">
        <f t="shared" si="11"/>
        <v>0.23503598868045431</v>
      </c>
      <c r="T8" s="42">
        <f t="shared" si="12"/>
        <v>23.50359886804543</v>
      </c>
      <c r="U8" s="42">
        <f t="shared" si="13"/>
        <v>1288.1940070154274</v>
      </c>
      <c r="V8" s="44">
        <f t="shared" si="14"/>
        <v>0.34037340600109056</v>
      </c>
      <c r="W8" s="42">
        <f t="shared" si="15"/>
        <v>340.37340600109059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25"/>
      <c r="AS8" s="25"/>
    </row>
    <row r="9" spans="1:45" ht="21" x14ac:dyDescent="0.4">
      <c r="A9" s="48" t="s">
        <v>32</v>
      </c>
      <c r="B9" s="47">
        <v>300.14999999999998</v>
      </c>
      <c r="C9" s="10"/>
      <c r="D9" s="40">
        <v>104.209</v>
      </c>
      <c r="E9" s="40">
        <f t="shared" si="2"/>
        <v>1150</v>
      </c>
      <c r="F9" s="41">
        <v>7.2800000000000004E-2</v>
      </c>
      <c r="G9" s="42">
        <f t="shared" si="3"/>
        <v>3.2760000000000002</v>
      </c>
      <c r="H9" s="43">
        <v>1.2847599999999999</v>
      </c>
      <c r="I9" s="3"/>
      <c r="J9" s="43">
        <f t="shared" si="4"/>
        <v>85.011096975000001</v>
      </c>
      <c r="K9" s="42">
        <f t="shared" si="5"/>
        <v>10237.692446326997</v>
      </c>
      <c r="L9" s="42">
        <f t="shared" si="6"/>
        <v>10.237692446326998</v>
      </c>
      <c r="M9" s="40">
        <f t="shared" si="0"/>
        <v>147420000</v>
      </c>
      <c r="N9" s="42">
        <f t="shared" si="7"/>
        <v>147.41999999999999</v>
      </c>
      <c r="O9" s="40">
        <f t="shared" si="8"/>
        <v>36855692.806777187</v>
      </c>
      <c r="P9" s="42">
        <f t="shared" si="9"/>
        <v>36.855692806777185</v>
      </c>
      <c r="Q9" s="40">
        <f t="shared" si="1"/>
        <v>10304394.863904912</v>
      </c>
      <c r="R9" s="42">
        <f t="shared" si="10"/>
        <v>10304.394863904912</v>
      </c>
      <c r="S9" s="41">
        <f t="shared" si="11"/>
        <v>0.25000469954400478</v>
      </c>
      <c r="T9" s="42">
        <f t="shared" si="12"/>
        <v>25.000469954400479</v>
      </c>
      <c r="U9" s="42">
        <f t="shared" si="13"/>
        <v>1439.7025635381988</v>
      </c>
      <c r="V9" s="44">
        <f t="shared" si="14"/>
        <v>0.31999398469675056</v>
      </c>
      <c r="W9" s="42">
        <f t="shared" si="15"/>
        <v>319.99398469675054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25"/>
      <c r="AS9" s="25"/>
    </row>
    <row r="10" spans="1:45" ht="21" x14ac:dyDescent="0.4">
      <c r="A10" s="48" t="s">
        <v>33</v>
      </c>
      <c r="B10" s="47">
        <v>45000</v>
      </c>
      <c r="C10" s="6"/>
      <c r="D10" s="40">
        <v>105.81100000000001</v>
      </c>
      <c r="E10" s="40">
        <f t="shared" si="2"/>
        <v>1200</v>
      </c>
      <c r="F10" s="41">
        <v>7.4399999999999994E-2</v>
      </c>
      <c r="G10" s="42">
        <f t="shared" si="3"/>
        <v>3.3479999999999999</v>
      </c>
      <c r="H10" s="43">
        <v>1.2918099999999999</v>
      </c>
      <c r="I10" s="3"/>
      <c r="J10" s="43">
        <f t="shared" si="4"/>
        <v>86.317968525000012</v>
      </c>
      <c r="K10" s="42">
        <f t="shared" si="5"/>
        <v>10847.035831637402</v>
      </c>
      <c r="L10" s="42">
        <f t="shared" si="6"/>
        <v>10.847035831637402</v>
      </c>
      <c r="M10" s="40">
        <f t="shared" si="0"/>
        <v>150660000</v>
      </c>
      <c r="N10" s="42">
        <f t="shared" si="7"/>
        <v>150.66</v>
      </c>
      <c r="O10" s="40">
        <f t="shared" si="8"/>
        <v>39049328.993894652</v>
      </c>
      <c r="P10" s="42">
        <f t="shared" si="9"/>
        <v>39.049328993894655</v>
      </c>
      <c r="Q10" s="40">
        <f t="shared" si="1"/>
        <v>10917708.35059787</v>
      </c>
      <c r="R10" s="42">
        <f t="shared" si="10"/>
        <v>10917.70835059787</v>
      </c>
      <c r="S10" s="41">
        <f t="shared" si="11"/>
        <v>0.2591884308634983</v>
      </c>
      <c r="T10" s="42">
        <f t="shared" si="12"/>
        <v>25.918843086349831</v>
      </c>
      <c r="U10" s="42">
        <f t="shared" si="13"/>
        <v>1581.4272356562599</v>
      </c>
      <c r="V10" s="44">
        <f t="shared" si="14"/>
        <v>0.30865575185387822</v>
      </c>
      <c r="W10" s="42">
        <f t="shared" si="15"/>
        <v>308.6557518538782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25"/>
      <c r="AS10" s="25"/>
    </row>
    <row r="11" spans="1:45" ht="21" x14ac:dyDescent="0.4">
      <c r="A11" s="48" t="s">
        <v>16</v>
      </c>
      <c r="B11" s="47">
        <v>4</v>
      </c>
      <c r="C11" s="6"/>
      <c r="D11" s="40">
        <v>107.51</v>
      </c>
      <c r="E11" s="40">
        <f t="shared" si="2"/>
        <v>1250</v>
      </c>
      <c r="F11" s="41">
        <v>7.8950000000000006E-2</v>
      </c>
      <c r="G11" s="42">
        <f t="shared" si="3"/>
        <v>3.5527500000000001</v>
      </c>
      <c r="H11" s="43">
        <v>1.2972900000000001</v>
      </c>
      <c r="I11" s="24"/>
      <c r="J11" s="43">
        <f t="shared" si="4"/>
        <v>87.703970250000012</v>
      </c>
      <c r="K11" s="42">
        <f t="shared" si="5"/>
        <v>11480.422859502409</v>
      </c>
      <c r="L11" s="42">
        <f t="shared" si="6"/>
        <v>11.48042285950241</v>
      </c>
      <c r="M11" s="40">
        <f t="shared" si="0"/>
        <v>159873750</v>
      </c>
      <c r="N11" s="42">
        <f t="shared" si="7"/>
        <v>159.87375</v>
      </c>
      <c r="O11" s="40">
        <f t="shared" si="8"/>
        <v>41329522.294208668</v>
      </c>
      <c r="P11" s="42">
        <f t="shared" si="9"/>
        <v>41.329522294208665</v>
      </c>
      <c r="Q11" s="40">
        <f t="shared" si="1"/>
        <v>11555222.133221587</v>
      </c>
      <c r="R11" s="42">
        <f t="shared" si="10"/>
        <v>11555.222133221587</v>
      </c>
      <c r="S11" s="41">
        <f t="shared" si="11"/>
        <v>0.2585134976455401</v>
      </c>
      <c r="T11" s="42">
        <f t="shared" si="12"/>
        <v>25.851349764554008</v>
      </c>
      <c r="U11" s="42">
        <f t="shared" si="13"/>
        <v>1669.4124006711272</v>
      </c>
      <c r="V11" s="44">
        <f t="shared" si="14"/>
        <v>0.30946159766749087</v>
      </c>
      <c r="W11" s="42">
        <f t="shared" si="15"/>
        <v>309.46159766749088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25"/>
      <c r="AS11" s="25"/>
    </row>
    <row r="12" spans="1:45" ht="21" x14ac:dyDescent="0.4">
      <c r="A12" s="48" t="s">
        <v>34</v>
      </c>
      <c r="B12" s="47">
        <v>7.4999999999999997E-2</v>
      </c>
      <c r="C12" s="6"/>
      <c r="D12" s="40">
        <v>109.488</v>
      </c>
      <c r="E12" s="40">
        <f t="shared" si="2"/>
        <v>1300</v>
      </c>
      <c r="F12" s="41">
        <v>7.9000000000000001E-2</v>
      </c>
      <c r="G12" s="42">
        <f t="shared" si="3"/>
        <v>3.5549999999999997</v>
      </c>
      <c r="H12" s="43">
        <v>1.29895</v>
      </c>
      <c r="I12" s="24"/>
      <c r="J12" s="43">
        <f t="shared" si="4"/>
        <v>89.317573199999998</v>
      </c>
      <c r="K12" s="42">
        <f t="shared" si="5"/>
        <v>12159.308711402173</v>
      </c>
      <c r="L12" s="42">
        <f t="shared" si="6"/>
        <v>12.159308711402172</v>
      </c>
      <c r="M12" s="40">
        <f t="shared" si="0"/>
        <v>159975000</v>
      </c>
      <c r="N12" s="42">
        <f t="shared" si="7"/>
        <v>159.97499999999999</v>
      </c>
      <c r="O12" s="40">
        <f t="shared" si="8"/>
        <v>43773511.361047819</v>
      </c>
      <c r="P12" s="42">
        <f t="shared" si="9"/>
        <v>43.773511361047817</v>
      </c>
      <c r="Q12" s="40">
        <f t="shared" si="1"/>
        <v>12238531.181834728</v>
      </c>
      <c r="R12" s="42">
        <f t="shared" si="10"/>
        <v>12238.531181834727</v>
      </c>
      <c r="S12" s="41">
        <f t="shared" si="11"/>
        <v>0.27362720025658899</v>
      </c>
      <c r="T12" s="42">
        <f t="shared" si="12"/>
        <v>27.362720025658898</v>
      </c>
      <c r="U12" s="42">
        <f t="shared" si="13"/>
        <v>1871.5036498630475</v>
      </c>
      <c r="V12" s="44">
        <f t="shared" si="14"/>
        <v>0.29236859466084308</v>
      </c>
      <c r="W12" s="42">
        <f t="shared" si="15"/>
        <v>292.36859466084309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25"/>
      <c r="AS12" s="25"/>
    </row>
    <row r="13" spans="1:45" ht="21" x14ac:dyDescent="0.4">
      <c r="A13" s="48" t="s">
        <v>35</v>
      </c>
      <c r="B13" s="47">
        <v>0.09</v>
      </c>
      <c r="C13" s="6"/>
      <c r="D13" s="40">
        <v>111.797</v>
      </c>
      <c r="E13" s="40">
        <f t="shared" si="2"/>
        <v>1350</v>
      </c>
      <c r="F13" s="41">
        <v>7.9600000000000004E-2</v>
      </c>
      <c r="G13" s="42">
        <f t="shared" si="3"/>
        <v>3.5820000000000003</v>
      </c>
      <c r="H13" s="43">
        <v>1.2946899999999999</v>
      </c>
      <c r="I13" s="24"/>
      <c r="J13" s="43">
        <f t="shared" si="4"/>
        <v>91.201197675000003</v>
      </c>
      <c r="K13" s="42">
        <f t="shared" si="5"/>
        <v>12893.265567646673</v>
      </c>
      <c r="L13" s="42">
        <f t="shared" si="6"/>
        <v>12.893265567646672</v>
      </c>
      <c r="M13" s="40">
        <f t="shared" si="0"/>
        <v>161190000</v>
      </c>
      <c r="N13" s="42">
        <f t="shared" si="7"/>
        <v>161.19</v>
      </c>
      <c r="O13" s="40">
        <f t="shared" si="8"/>
        <v>46415756.04352802</v>
      </c>
      <c r="P13" s="42">
        <f t="shared" si="9"/>
        <v>46.41575604352802</v>
      </c>
      <c r="Q13" s="40">
        <f t="shared" si="1"/>
        <v>12977270.043102922</v>
      </c>
      <c r="R13" s="42">
        <f t="shared" si="10"/>
        <v>12977.270043102923</v>
      </c>
      <c r="S13" s="41">
        <f t="shared" si="11"/>
        <v>0.28795679659735729</v>
      </c>
      <c r="T13" s="42">
        <f t="shared" si="12"/>
        <v>28.795679659735729</v>
      </c>
      <c r="U13" s="42">
        <f t="shared" si="13"/>
        <v>2088.3956909279304</v>
      </c>
      <c r="V13" s="44">
        <f t="shared" si="14"/>
        <v>0.27781945397823682</v>
      </c>
      <c r="W13" s="42">
        <f t="shared" si="15"/>
        <v>277.81945397823682</v>
      </c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25"/>
      <c r="AS13" s="25"/>
    </row>
    <row r="14" spans="1:45" ht="21" x14ac:dyDescent="0.4">
      <c r="A14" s="48" t="s">
        <v>36</v>
      </c>
      <c r="B14" s="50">
        <v>1590</v>
      </c>
      <c r="C14" s="6"/>
      <c r="D14" s="40">
        <v>114.268</v>
      </c>
      <c r="E14" s="40">
        <f t="shared" si="2"/>
        <v>1400</v>
      </c>
      <c r="F14" s="41">
        <v>8.3500000000000005E-2</v>
      </c>
      <c r="G14" s="42">
        <f t="shared" si="3"/>
        <v>3.7574999999999998</v>
      </c>
      <c r="H14" s="43">
        <v>1.2855000000000001</v>
      </c>
      <c r="I14" s="24"/>
      <c r="J14" s="43">
        <f t="shared" si="4"/>
        <v>93.216977700000001</v>
      </c>
      <c r="K14" s="42">
        <f t="shared" si="5"/>
        <v>13666.322708834299</v>
      </c>
      <c r="L14" s="42">
        <f t="shared" si="6"/>
        <v>13.666322708834299</v>
      </c>
      <c r="M14" s="40">
        <f t="shared" si="0"/>
        <v>169087500</v>
      </c>
      <c r="N14" s="42">
        <f t="shared" si="7"/>
        <v>169.08750000000001</v>
      </c>
      <c r="O14" s="40">
        <f t="shared" si="8"/>
        <v>49198761.75180348</v>
      </c>
      <c r="P14" s="42">
        <f t="shared" si="9"/>
        <v>49.198761751803481</v>
      </c>
      <c r="Q14" s="40">
        <f t="shared" si="1"/>
        <v>13755363.942379681</v>
      </c>
      <c r="R14" s="42">
        <f t="shared" si="10"/>
        <v>13755.363942379681</v>
      </c>
      <c r="S14" s="41">
        <f t="shared" si="11"/>
        <v>0.29096628521802903</v>
      </c>
      <c r="T14" s="42">
        <f t="shared" si="12"/>
        <v>29.096628521802902</v>
      </c>
      <c r="U14" s="42">
        <f t="shared" si="13"/>
        <v>2236.7470225389229</v>
      </c>
      <c r="V14" s="44">
        <f t="shared" si="14"/>
        <v>0.27494594413250939</v>
      </c>
      <c r="W14" s="42">
        <f t="shared" si="15"/>
        <v>274.9459441325094</v>
      </c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25"/>
      <c r="AS14" s="25"/>
    </row>
    <row r="15" spans="1:45" ht="21" x14ac:dyDescent="0.4">
      <c r="A15" s="10"/>
      <c r="B15" s="17"/>
      <c r="C15" s="6"/>
      <c r="D15" s="40">
        <v>115.783</v>
      </c>
      <c r="E15" s="40">
        <f t="shared" si="2"/>
        <v>1450</v>
      </c>
      <c r="F15" s="41">
        <v>8.4699999999999998E-2</v>
      </c>
      <c r="G15" s="42">
        <f t="shared" si="3"/>
        <v>3.8114999999999997</v>
      </c>
      <c r="H15" s="43">
        <v>1.2781800000000001</v>
      </c>
      <c r="I15" s="24"/>
      <c r="J15" s="43">
        <f t="shared" si="4"/>
        <v>94.452876825000004</v>
      </c>
      <c r="K15" s="42">
        <f t="shared" si="5"/>
        <v>14342.069090619014</v>
      </c>
      <c r="L15" s="42">
        <f t="shared" si="6"/>
        <v>14.342069090619013</v>
      </c>
      <c r="M15" s="40">
        <f t="shared" si="0"/>
        <v>171517499.99999997</v>
      </c>
      <c r="N15" s="42">
        <f t="shared" si="7"/>
        <v>171.51749999999996</v>
      </c>
      <c r="O15" s="40">
        <f t="shared" si="8"/>
        <v>51631448.726228453</v>
      </c>
      <c r="P15" s="42">
        <f t="shared" si="9"/>
        <v>51.631448726228456</v>
      </c>
      <c r="Q15" s="40">
        <f t="shared" si="1"/>
        <v>14435513.066048944</v>
      </c>
      <c r="R15" s="42">
        <f t="shared" si="10"/>
        <v>14435.513066048945</v>
      </c>
      <c r="S15" s="41">
        <f t="shared" si="11"/>
        <v>0.30102729299475833</v>
      </c>
      <c r="T15" s="42">
        <f t="shared" si="12"/>
        <v>30.102729299475833</v>
      </c>
      <c r="U15" s="42">
        <f t="shared" si="13"/>
        <v>2428.5117567897205</v>
      </c>
      <c r="V15" s="44">
        <f t="shared" si="14"/>
        <v>0.26575663357339835</v>
      </c>
      <c r="W15" s="42">
        <f t="shared" si="15"/>
        <v>265.75663357339835</v>
      </c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25"/>
      <c r="AS15" s="25"/>
    </row>
    <row r="16" spans="1:45" ht="21" x14ac:dyDescent="0.4">
      <c r="A16" s="10"/>
      <c r="B16" s="17"/>
      <c r="C16" s="6"/>
      <c r="D16" s="40">
        <v>116.985</v>
      </c>
      <c r="E16" s="40">
        <f t="shared" si="2"/>
        <v>1500</v>
      </c>
      <c r="F16" s="41">
        <v>8.8650000000000007E-2</v>
      </c>
      <c r="G16" s="42">
        <f t="shared" si="3"/>
        <v>3.9892500000000002</v>
      </c>
      <c r="H16" s="43">
        <v>1.2795000000000001</v>
      </c>
      <c r="I16" s="24"/>
      <c r="J16" s="43">
        <f t="shared" si="4"/>
        <v>95.433438375000009</v>
      </c>
      <c r="K16" s="42">
        <f t="shared" si="5"/>
        <v>14990.649445285715</v>
      </c>
      <c r="L16" s="42">
        <f t="shared" si="6"/>
        <v>14.990649445285715</v>
      </c>
      <c r="M16" s="40">
        <f t="shared" si="0"/>
        <v>179516250</v>
      </c>
      <c r="N16" s="42">
        <f t="shared" si="7"/>
        <v>179.51624999999999</v>
      </c>
      <c r="O16" s="40">
        <f t="shared" si="8"/>
        <v>53966338.003028572</v>
      </c>
      <c r="P16" s="42">
        <f t="shared" si="9"/>
        <v>53.966338003028575</v>
      </c>
      <c r="Q16" s="40">
        <f t="shared" si="1"/>
        <v>15088319.165714007</v>
      </c>
      <c r="R16" s="42">
        <f t="shared" si="10"/>
        <v>15088.319165714007</v>
      </c>
      <c r="S16" s="41">
        <f t="shared" si="11"/>
        <v>0.30062090759487553</v>
      </c>
      <c r="T16" s="42">
        <f t="shared" si="12"/>
        <v>30.062090759487553</v>
      </c>
      <c r="U16" s="42">
        <f t="shared" si="13"/>
        <v>2534.9077359441053</v>
      </c>
      <c r="V16" s="44">
        <f t="shared" si="14"/>
        <v>0.26611588874520353</v>
      </c>
      <c r="W16" s="42">
        <f t="shared" si="15"/>
        <v>266.11588874520351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25"/>
      <c r="AS16" s="25"/>
    </row>
    <row r="17" spans="1:45" ht="21" x14ac:dyDescent="0.4">
      <c r="A17" s="18"/>
      <c r="B17" s="16"/>
      <c r="C17" s="6"/>
      <c r="D17" s="40">
        <v>117.788</v>
      </c>
      <c r="E17" s="40">
        <f t="shared" si="2"/>
        <v>1550</v>
      </c>
      <c r="F17" s="41">
        <v>9.3200000000000005E-2</v>
      </c>
      <c r="G17" s="42">
        <f t="shared" si="3"/>
        <v>4.194</v>
      </c>
      <c r="H17" s="43">
        <v>1.27766</v>
      </c>
      <c r="I17" s="24"/>
      <c r="J17" s="43">
        <f t="shared" si="4"/>
        <v>96.088505699999999</v>
      </c>
      <c r="K17" s="42">
        <f t="shared" si="5"/>
        <v>15596.665419412948</v>
      </c>
      <c r="L17" s="42">
        <f t="shared" si="6"/>
        <v>15.596665419412949</v>
      </c>
      <c r="M17" s="40">
        <f t="shared" si="0"/>
        <v>188730000</v>
      </c>
      <c r="N17" s="42">
        <f t="shared" si="7"/>
        <v>188.73</v>
      </c>
      <c r="O17" s="40">
        <f t="shared" si="8"/>
        <v>56147995.509886615</v>
      </c>
      <c r="P17" s="42">
        <f t="shared" si="9"/>
        <v>56.147995509886613</v>
      </c>
      <c r="Q17" s="40">
        <f t="shared" si="1"/>
        <v>15698283.561888203</v>
      </c>
      <c r="R17" s="42">
        <f t="shared" si="10"/>
        <v>15698.283561888204</v>
      </c>
      <c r="S17" s="41">
        <f t="shared" si="11"/>
        <v>0.29750434753291272</v>
      </c>
      <c r="T17" s="42">
        <f t="shared" si="12"/>
        <v>29.750434753291273</v>
      </c>
      <c r="U17" s="42">
        <f t="shared" si="13"/>
        <v>2610.0426202265203</v>
      </c>
      <c r="V17" s="44">
        <f t="shared" si="14"/>
        <v>0.26890363338690254</v>
      </c>
      <c r="W17" s="42">
        <f t="shared" si="15"/>
        <v>268.90363338690253</v>
      </c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25"/>
      <c r="AS17" s="25"/>
    </row>
    <row r="18" spans="1:45" ht="21" x14ac:dyDescent="0.4">
      <c r="A18" s="18"/>
      <c r="B18" s="19"/>
      <c r="C18" s="6"/>
      <c r="D18" s="40">
        <v>118.471</v>
      </c>
      <c r="E18" s="40">
        <f t="shared" si="2"/>
        <v>1600</v>
      </c>
      <c r="F18" s="41">
        <v>9.5899999999999999E-2</v>
      </c>
      <c r="G18" s="42">
        <f t="shared" si="3"/>
        <v>4.3155000000000001</v>
      </c>
      <c r="H18" s="43">
        <v>1.2823500000000001</v>
      </c>
      <c r="I18" s="24"/>
      <c r="J18" s="43">
        <f t="shared" si="4"/>
        <v>96.645680025000004</v>
      </c>
      <c r="K18" s="42">
        <f t="shared" si="5"/>
        <v>16193.139112945591</v>
      </c>
      <c r="L18" s="42">
        <f t="shared" si="6"/>
        <v>16.193139112945591</v>
      </c>
      <c r="M18" s="40">
        <f t="shared" si="0"/>
        <v>194197500</v>
      </c>
      <c r="N18" s="42">
        <f t="shared" si="7"/>
        <v>194.19749999999999</v>
      </c>
      <c r="O18" s="40">
        <f t="shared" si="8"/>
        <v>58295300.806604132</v>
      </c>
      <c r="P18" s="42">
        <f t="shared" si="9"/>
        <v>58.295300806604132</v>
      </c>
      <c r="Q18" s="40">
        <f t="shared" si="1"/>
        <v>16298643.505920051</v>
      </c>
      <c r="R18" s="42">
        <f t="shared" si="10"/>
        <v>16298.64350592005</v>
      </c>
      <c r="S18" s="41">
        <f t="shared" si="11"/>
        <v>0.30018563991093672</v>
      </c>
      <c r="T18" s="42">
        <f t="shared" si="12"/>
        <v>30.018563991093671</v>
      </c>
      <c r="U18" s="42">
        <f t="shared" si="13"/>
        <v>2734.2831525673441</v>
      </c>
      <c r="V18" s="44">
        <f t="shared" si="14"/>
        <v>0.26650175545950677</v>
      </c>
      <c r="W18" s="42">
        <f t="shared" si="15"/>
        <v>266.5017554595068</v>
      </c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25"/>
      <c r="AS18" s="25"/>
    </row>
    <row r="19" spans="1:45" ht="21" x14ac:dyDescent="0.4">
      <c r="A19" s="11"/>
      <c r="B19" s="10"/>
      <c r="C19" s="6"/>
      <c r="D19" s="40">
        <v>118.77200000000001</v>
      </c>
      <c r="E19" s="40">
        <f t="shared" si="2"/>
        <v>1650</v>
      </c>
      <c r="F19" s="41">
        <v>9.8750000000000004E-2</v>
      </c>
      <c r="G19" s="42">
        <f t="shared" si="3"/>
        <v>4.4437500000000005</v>
      </c>
      <c r="H19" s="43">
        <v>1.2902800000000001</v>
      </c>
      <c r="I19" s="2"/>
      <c r="J19" s="43">
        <f t="shared" si="4"/>
        <v>96.891228300000009</v>
      </c>
      <c r="K19" s="42">
        <f t="shared" si="5"/>
        <v>16741.602406351431</v>
      </c>
      <c r="L19" s="42">
        <f t="shared" si="6"/>
        <v>16.741602406351429</v>
      </c>
      <c r="M19" s="40">
        <f t="shared" si="0"/>
        <v>199968750.00000003</v>
      </c>
      <c r="N19" s="42">
        <f t="shared" si="7"/>
        <v>199.96875000000003</v>
      </c>
      <c r="O19" s="40">
        <f t="shared" si="8"/>
        <v>60269768.662865147</v>
      </c>
      <c r="P19" s="42">
        <f t="shared" si="9"/>
        <v>60.269768662865147</v>
      </c>
      <c r="Q19" s="40">
        <f t="shared" si="1"/>
        <v>16850680.244007368</v>
      </c>
      <c r="R19" s="42">
        <f t="shared" si="10"/>
        <v>16850.680244007366</v>
      </c>
      <c r="S19" s="41">
        <f t="shared" si="11"/>
        <v>0.30139593642939277</v>
      </c>
      <c r="T19" s="42">
        <f t="shared" si="12"/>
        <v>30.139593642939278</v>
      </c>
      <c r="U19" s="42">
        <f t="shared" si="13"/>
        <v>2838.2911507073618</v>
      </c>
      <c r="V19" s="44">
        <f t="shared" si="14"/>
        <v>0.26543158128723271</v>
      </c>
      <c r="W19" s="42">
        <f t="shared" si="15"/>
        <v>265.43158128723269</v>
      </c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25"/>
      <c r="AS19" s="25"/>
    </row>
    <row r="20" spans="1:45" ht="20.399999999999999" x14ac:dyDescent="0.35">
      <c r="A20" s="16"/>
      <c r="B20" s="20"/>
      <c r="C20" s="20"/>
      <c r="D20" s="40">
        <v>118.65600000000001</v>
      </c>
      <c r="E20" s="40">
        <f t="shared" si="2"/>
        <v>1700</v>
      </c>
      <c r="F20" s="41">
        <v>0.10005</v>
      </c>
      <c r="G20" s="42">
        <f t="shared" si="3"/>
        <v>4.5022500000000001</v>
      </c>
      <c r="H20" s="43">
        <v>1.29942</v>
      </c>
      <c r="I20" s="2"/>
      <c r="J20" s="43">
        <f t="shared" si="4"/>
        <v>96.796598400000008</v>
      </c>
      <c r="K20" s="42">
        <f t="shared" si="5"/>
        <v>17232.077337468887</v>
      </c>
      <c r="L20" s="42">
        <f t="shared" si="6"/>
        <v>17.232077337468887</v>
      </c>
      <c r="M20" s="40">
        <f t="shared" si="0"/>
        <v>202601250</v>
      </c>
      <c r="N20" s="42">
        <f t="shared" si="7"/>
        <v>202.60124999999999</v>
      </c>
      <c r="O20" s="40">
        <f t="shared" si="8"/>
        <v>62035478.414887995</v>
      </c>
      <c r="P20" s="42">
        <f t="shared" si="9"/>
        <v>62.035478414887997</v>
      </c>
      <c r="Q20" s="40">
        <f t="shared" si="1"/>
        <v>17344350.803811505</v>
      </c>
      <c r="R20" s="42">
        <f t="shared" si="10"/>
        <v>17344.350803811507</v>
      </c>
      <c r="S20" s="41">
        <f t="shared" si="11"/>
        <v>0.30619494408296094</v>
      </c>
      <c r="T20" s="42">
        <f t="shared" si="12"/>
        <v>30.619494408296095</v>
      </c>
      <c r="U20" s="42">
        <f t="shared" si="13"/>
        <v>2967.9609131884931</v>
      </c>
      <c r="V20" s="44">
        <f t="shared" si="14"/>
        <v>0.26127145972183224</v>
      </c>
      <c r="W20" s="42">
        <f t="shared" si="15"/>
        <v>261.27145972183223</v>
      </c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</row>
    <row r="21" spans="1:45" ht="18" x14ac:dyDescent="0.35">
      <c r="A21" s="15"/>
      <c r="B21" s="15"/>
      <c r="C21" s="15"/>
      <c r="D21" s="40">
        <v>118.861</v>
      </c>
      <c r="E21" s="40">
        <f t="shared" si="2"/>
        <v>1750</v>
      </c>
      <c r="F21" s="41">
        <v>0.10305</v>
      </c>
      <c r="G21" s="42">
        <f t="shared" si="3"/>
        <v>4.6372500000000008</v>
      </c>
      <c r="H21" s="43">
        <v>1.31053</v>
      </c>
      <c r="I21" s="3"/>
      <c r="J21" s="43">
        <f t="shared" si="4"/>
        <v>96.963832275000001</v>
      </c>
      <c r="K21" s="42">
        <f t="shared" si="5"/>
        <v>17769.550349778085</v>
      </c>
      <c r="L21" s="42">
        <f t="shared" si="6"/>
        <v>17.769550349778086</v>
      </c>
      <c r="M21" s="40">
        <f t="shared" si="0"/>
        <v>208676250.00000003</v>
      </c>
      <c r="N21" s="42">
        <f t="shared" si="7"/>
        <v>208.67625000000001</v>
      </c>
      <c r="O21" s="40">
        <f t="shared" si="8"/>
        <v>63970381.259201102</v>
      </c>
      <c r="P21" s="42">
        <f t="shared" si="9"/>
        <v>63.970381259201105</v>
      </c>
      <c r="Q21" s="40">
        <f t="shared" si="1"/>
        <v>17885325.65498643</v>
      </c>
      <c r="R21" s="42">
        <f t="shared" si="10"/>
        <v>17885.325654986431</v>
      </c>
      <c r="S21" s="41">
        <f t="shared" si="11"/>
        <v>0.30655324340551976</v>
      </c>
      <c r="T21" s="42">
        <f t="shared" si="12"/>
        <v>30.655324340551974</v>
      </c>
      <c r="U21" s="42">
        <f t="shared" si="13"/>
        <v>3064.1137276399654</v>
      </c>
      <c r="V21" s="44">
        <f t="shared" si="14"/>
        <v>0.26096608573204066</v>
      </c>
      <c r="W21" s="42">
        <f t="shared" si="15"/>
        <v>260.96608573204065</v>
      </c>
      <c r="X21" s="9"/>
      <c r="Y21" s="9"/>
      <c r="Z21" s="9"/>
      <c r="AA21" s="9"/>
      <c r="AB21" s="15"/>
      <c r="AC21" s="15"/>
      <c r="AD21" s="9"/>
      <c r="AE21" s="9"/>
      <c r="AF21" s="9"/>
      <c r="AG21" s="9"/>
      <c r="AH21" s="15"/>
      <c r="AI21" s="3"/>
      <c r="AJ21" s="3"/>
      <c r="AK21" s="9"/>
      <c r="AL21" s="3"/>
      <c r="AM21" s="3"/>
      <c r="AN21" s="8"/>
      <c r="AO21" s="3"/>
      <c r="AP21" s="3"/>
      <c r="AQ21" s="3"/>
      <c r="AR21" s="3"/>
      <c r="AS21" s="3"/>
    </row>
    <row r="22" spans="1:45" ht="18" x14ac:dyDescent="0.35">
      <c r="A22" s="7"/>
      <c r="B22" s="7"/>
      <c r="C22" s="7"/>
      <c r="D22" s="40">
        <v>119.584</v>
      </c>
      <c r="E22" s="40">
        <f t="shared" si="2"/>
        <v>1800</v>
      </c>
      <c r="F22" s="41">
        <v>0.10929999999999999</v>
      </c>
      <c r="G22" s="42">
        <f t="shared" si="3"/>
        <v>4.9184999999999999</v>
      </c>
      <c r="H22" s="43">
        <v>1.3149</v>
      </c>
      <c r="I22" s="3"/>
      <c r="J22" s="43">
        <f t="shared" si="4"/>
        <v>97.553637600000002</v>
      </c>
      <c r="K22" s="42">
        <f t="shared" si="5"/>
        <v>18388.42747290726</v>
      </c>
      <c r="L22" s="42">
        <f t="shared" si="6"/>
        <v>18.38842747290726</v>
      </c>
      <c r="M22" s="40">
        <f t="shared" si="0"/>
        <v>221332500</v>
      </c>
      <c r="N22" s="42">
        <f t="shared" si="7"/>
        <v>221.33249999999998</v>
      </c>
      <c r="O22" s="40">
        <f t="shared" si="8"/>
        <v>66198338.902466141</v>
      </c>
      <c r="P22" s="42">
        <f t="shared" si="9"/>
        <v>66.198338902466148</v>
      </c>
      <c r="Q22" s="40">
        <f t="shared" si="1"/>
        <v>18508234.995386519</v>
      </c>
      <c r="R22" s="42">
        <f t="shared" si="10"/>
        <v>18508.23499538652</v>
      </c>
      <c r="S22" s="41">
        <f t="shared" si="11"/>
        <v>0.29909000667532398</v>
      </c>
      <c r="T22" s="42">
        <f t="shared" si="12"/>
        <v>29.9090006675324</v>
      </c>
      <c r="U22" s="42">
        <f t="shared" si="13"/>
        <v>3093.6346287865549</v>
      </c>
      <c r="V22" s="44">
        <f t="shared" si="14"/>
        <v>0.26747801068072363</v>
      </c>
      <c r="W22" s="42">
        <f t="shared" si="15"/>
        <v>267.47801068072363</v>
      </c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3"/>
      <c r="AK22" s="7"/>
      <c r="AL22" s="7"/>
      <c r="AM22" s="3"/>
      <c r="AN22" s="8"/>
      <c r="AO22" s="3"/>
      <c r="AP22" s="3"/>
      <c r="AQ22" s="3"/>
      <c r="AR22" s="3"/>
      <c r="AS22" s="3"/>
    </row>
    <row r="23" spans="1:45" ht="18" x14ac:dyDescent="0.35">
      <c r="A23" s="5"/>
      <c r="B23" s="5"/>
      <c r="C23" s="4"/>
      <c r="D23" s="40">
        <v>119.934</v>
      </c>
      <c r="E23" s="40">
        <f t="shared" si="2"/>
        <v>1850</v>
      </c>
      <c r="F23" s="41">
        <v>0.11415</v>
      </c>
      <c r="G23" s="42">
        <f t="shared" si="3"/>
        <v>5.1367500000000001</v>
      </c>
      <c r="H23" s="43">
        <v>1.3184899999999999</v>
      </c>
      <c r="I23" s="3"/>
      <c r="J23" s="43">
        <f t="shared" si="4"/>
        <v>97.839158850000004</v>
      </c>
      <c r="K23" s="42">
        <f t="shared" si="5"/>
        <v>18954.531598388163</v>
      </c>
      <c r="L23" s="42">
        <f t="shared" si="6"/>
        <v>18.954531598388161</v>
      </c>
      <c r="M23" s="40">
        <f t="shared" si="0"/>
        <v>231153750</v>
      </c>
      <c r="N23" s="42">
        <f t="shared" si="7"/>
        <v>231.15375</v>
      </c>
      <c r="O23" s="40">
        <f t="shared" si="8"/>
        <v>68236313.754197389</v>
      </c>
      <c r="P23" s="42">
        <f t="shared" si="9"/>
        <v>68.236313754197383</v>
      </c>
      <c r="Q23" s="40">
        <f t="shared" si="1"/>
        <v>19078027.502206124</v>
      </c>
      <c r="R23" s="42">
        <f t="shared" si="10"/>
        <v>19078.027502206125</v>
      </c>
      <c r="S23" s="41">
        <f t="shared" si="11"/>
        <v>0.29519881790452196</v>
      </c>
      <c r="T23" s="42">
        <f t="shared" si="12"/>
        <v>29.519881790452196</v>
      </c>
      <c r="U23" s="42">
        <f t="shared" si="13"/>
        <v>3147.3873685001777</v>
      </c>
      <c r="V23" s="44">
        <f t="shared" si="14"/>
        <v>0.27100379523157481</v>
      </c>
      <c r="W23" s="42">
        <f t="shared" si="15"/>
        <v>271.00379523157483</v>
      </c>
      <c r="X23" s="12"/>
      <c r="Y23" s="12"/>
      <c r="Z23" s="12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3"/>
    </row>
    <row r="24" spans="1:45" ht="18" x14ac:dyDescent="0.35">
      <c r="A24" s="5"/>
      <c r="B24" s="5"/>
      <c r="C24" s="4"/>
      <c r="D24" s="40">
        <v>120.176</v>
      </c>
      <c r="E24" s="40">
        <f t="shared" si="2"/>
        <v>1900</v>
      </c>
      <c r="F24" s="41">
        <v>0.11745</v>
      </c>
      <c r="G24" s="42">
        <f t="shared" si="3"/>
        <v>5.2852499999999996</v>
      </c>
      <c r="H24" s="43">
        <v>1.3189200000000001</v>
      </c>
      <c r="I24" s="3"/>
      <c r="J24" s="43">
        <f t="shared" si="4"/>
        <v>98.036576400000001</v>
      </c>
      <c r="K24" s="42">
        <f t="shared" si="5"/>
        <v>19506.095919417854</v>
      </c>
      <c r="L24" s="42">
        <f t="shared" si="6"/>
        <v>19.506095919417852</v>
      </c>
      <c r="M24" s="40">
        <f t="shared" si="0"/>
        <v>237836249.99999997</v>
      </c>
      <c r="N24" s="42">
        <f t="shared" si="7"/>
        <v>237.83624999999995</v>
      </c>
      <c r="O24" s="40">
        <f t="shared" si="8"/>
        <v>70221945.309904277</v>
      </c>
      <c r="P24" s="42">
        <f t="shared" si="9"/>
        <v>70.221945309904271</v>
      </c>
      <c r="Q24" s="40">
        <f t="shared" si="1"/>
        <v>19633185.47227883</v>
      </c>
      <c r="R24" s="42">
        <f t="shared" si="10"/>
        <v>19633.18547227883</v>
      </c>
      <c r="S24" s="41">
        <f t="shared" si="11"/>
        <v>0.29525333211360455</v>
      </c>
      <c r="T24" s="42">
        <f t="shared" si="12"/>
        <v>29.525333211360454</v>
      </c>
      <c r="U24" s="42">
        <f t="shared" si="13"/>
        <v>3239.5723969138348</v>
      </c>
      <c r="V24" s="44">
        <f t="shared" si="14"/>
        <v>0.2709537583447777</v>
      </c>
      <c r="W24" s="42">
        <f t="shared" si="15"/>
        <v>270.95375834477767</v>
      </c>
      <c r="X24" s="12"/>
      <c r="Y24" s="12"/>
      <c r="Z24" s="1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3"/>
    </row>
    <row r="25" spans="1:45" ht="18" x14ac:dyDescent="0.35">
      <c r="A25" s="5"/>
      <c r="B25" s="5"/>
      <c r="C25" s="4"/>
      <c r="D25" s="40">
        <v>120.94799999999999</v>
      </c>
      <c r="E25" s="40">
        <f t="shared" si="2"/>
        <v>1950</v>
      </c>
      <c r="F25" s="41">
        <v>0.12055</v>
      </c>
      <c r="G25" s="42">
        <f t="shared" si="3"/>
        <v>5.4247500000000004</v>
      </c>
      <c r="H25" s="43">
        <v>1.31484</v>
      </c>
      <c r="I25" s="3"/>
      <c r="J25" s="43">
        <f t="shared" si="4"/>
        <v>98.666354699999999</v>
      </c>
      <c r="K25" s="42">
        <f t="shared" si="5"/>
        <v>20148.017180330309</v>
      </c>
      <c r="L25" s="42">
        <f t="shared" si="6"/>
        <v>20.14801718033031</v>
      </c>
      <c r="M25" s="40">
        <f t="shared" si="0"/>
        <v>244113750.00000003</v>
      </c>
      <c r="N25" s="42">
        <f t="shared" si="7"/>
        <v>244.11375000000001</v>
      </c>
      <c r="O25" s="40">
        <f t="shared" si="8"/>
        <v>72532861.849189118</v>
      </c>
      <c r="P25" s="42">
        <f t="shared" si="9"/>
        <v>72.532861849189118</v>
      </c>
      <c r="Q25" s="40">
        <f t="shared" si="1"/>
        <v>20279289.091688767</v>
      </c>
      <c r="R25" s="42">
        <f t="shared" si="10"/>
        <v>20279.289091688766</v>
      </c>
      <c r="S25" s="41">
        <f t="shared" si="11"/>
        <v>0.29712730990855335</v>
      </c>
      <c r="T25" s="42">
        <f t="shared" si="12"/>
        <v>29.712730990855334</v>
      </c>
      <c r="U25" s="42">
        <f t="shared" si="13"/>
        <v>3367.4209564403595</v>
      </c>
      <c r="V25" s="44">
        <f t="shared" si="14"/>
        <v>0.26924485677409304</v>
      </c>
      <c r="W25" s="42">
        <f t="shared" si="15"/>
        <v>269.24485677409302</v>
      </c>
      <c r="X25" s="12"/>
      <c r="Y25" s="12"/>
      <c r="Z25" s="12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3"/>
    </row>
    <row r="26" spans="1:45" ht="18" x14ac:dyDescent="0.35">
      <c r="A26" s="5"/>
      <c r="B26" s="5"/>
      <c r="C26" s="4"/>
      <c r="D26" s="40">
        <v>122.157</v>
      </c>
      <c r="E26" s="40">
        <f t="shared" si="2"/>
        <v>2000</v>
      </c>
      <c r="F26" s="41">
        <v>0.12554999999999999</v>
      </c>
      <c r="G26" s="42">
        <f t="shared" si="3"/>
        <v>5.64975</v>
      </c>
      <c r="H26" s="43">
        <v>1.31653</v>
      </c>
      <c r="I26" s="3"/>
      <c r="J26" s="43">
        <f t="shared" si="4"/>
        <v>99.652626675000008</v>
      </c>
      <c r="K26" s="42">
        <f t="shared" si="5"/>
        <v>20871.197324873756</v>
      </c>
      <c r="L26" s="42">
        <f t="shared" si="6"/>
        <v>20.871197324873755</v>
      </c>
      <c r="M26" s="40">
        <f t="shared" si="0"/>
        <v>254238750</v>
      </c>
      <c r="N26" s="42">
        <f t="shared" si="7"/>
        <v>254.23874999999998</v>
      </c>
      <c r="O26" s="40">
        <f t="shared" si="8"/>
        <v>75136310.369545519</v>
      </c>
      <c r="P26" s="42">
        <f t="shared" si="9"/>
        <v>75.136310369545512</v>
      </c>
      <c r="Q26" s="40">
        <f t="shared" si="1"/>
        <v>21007181.026925117</v>
      </c>
      <c r="R26" s="42">
        <f t="shared" si="10"/>
        <v>21007.181026925118</v>
      </c>
      <c r="S26" s="41">
        <f t="shared" si="11"/>
        <v>0.29553445479709728</v>
      </c>
      <c r="T26" s="42">
        <f t="shared" si="12"/>
        <v>29.55344547970973</v>
      </c>
      <c r="U26" s="42">
        <f t="shared" si="13"/>
        <v>3469.5888313326755</v>
      </c>
      <c r="V26" s="44">
        <f t="shared" si="14"/>
        <v>0.2706960176772788</v>
      </c>
      <c r="W26" s="42">
        <f t="shared" si="15"/>
        <v>270.6960176772788</v>
      </c>
      <c r="X26" s="12"/>
      <c r="Y26" s="12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3"/>
    </row>
    <row r="27" spans="1:45" ht="18" x14ac:dyDescent="0.35">
      <c r="A27" s="5"/>
      <c r="B27" s="5"/>
      <c r="C27" s="4"/>
      <c r="D27" s="40">
        <v>122.845</v>
      </c>
      <c r="E27" s="40">
        <f t="shared" si="2"/>
        <v>2050</v>
      </c>
      <c r="F27" s="41">
        <v>0.12784999999999999</v>
      </c>
      <c r="G27" s="42">
        <f t="shared" si="3"/>
        <v>5.7532499999999995</v>
      </c>
      <c r="H27" s="43">
        <v>1.32098</v>
      </c>
      <c r="I27" s="3"/>
      <c r="J27" s="43">
        <f t="shared" si="4"/>
        <v>100.213879875</v>
      </c>
      <c r="K27" s="42">
        <f t="shared" si="5"/>
        <v>21513.464568207051</v>
      </c>
      <c r="L27" s="42">
        <f t="shared" si="6"/>
        <v>21.513464568207052</v>
      </c>
      <c r="M27" s="40">
        <f t="shared" si="0"/>
        <v>258896249.99999997</v>
      </c>
      <c r="N27" s="42">
        <f t="shared" si="7"/>
        <v>258.89624999999995</v>
      </c>
      <c r="O27" s="40">
        <f t="shared" si="8"/>
        <v>77448472.44554539</v>
      </c>
      <c r="P27" s="42">
        <f t="shared" si="9"/>
        <v>77.448472445545391</v>
      </c>
      <c r="Q27" s="40">
        <f t="shared" si="1"/>
        <v>21653632.882961519</v>
      </c>
      <c r="R27" s="42">
        <f t="shared" si="10"/>
        <v>21653.632882961519</v>
      </c>
      <c r="S27" s="41">
        <f t="shared" si="11"/>
        <v>0.29914868386678217</v>
      </c>
      <c r="T27" s="42">
        <f t="shared" si="12"/>
        <v>29.914868386678219</v>
      </c>
      <c r="U27" s="42">
        <f t="shared" si="13"/>
        <v>3620.0950936840063</v>
      </c>
      <c r="V27" s="44">
        <f t="shared" si="14"/>
        <v>0.26742554560469289</v>
      </c>
      <c r="W27" s="42">
        <f t="shared" si="15"/>
        <v>267.4255456046929</v>
      </c>
      <c r="X27" s="12"/>
      <c r="Y27" s="12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3"/>
    </row>
    <row r="28" spans="1:45" ht="18" x14ac:dyDescent="0.35">
      <c r="A28" s="5"/>
      <c r="B28" s="5"/>
      <c r="C28" s="4"/>
      <c r="D28" s="40">
        <v>123.79600000000001</v>
      </c>
      <c r="E28" s="40">
        <f t="shared" si="2"/>
        <v>2100</v>
      </c>
      <c r="F28" s="41">
        <v>0.13089999999999999</v>
      </c>
      <c r="G28" s="42">
        <f t="shared" si="3"/>
        <v>5.8904999999999994</v>
      </c>
      <c r="H28" s="43">
        <v>1.32287</v>
      </c>
      <c r="I28" s="3"/>
      <c r="J28" s="43">
        <f t="shared" si="4"/>
        <v>100.98968190000001</v>
      </c>
      <c r="K28" s="42">
        <f t="shared" si="5"/>
        <v>22208.79099217871</v>
      </c>
      <c r="L28" s="42">
        <f t="shared" si="6"/>
        <v>22.208790992178709</v>
      </c>
      <c r="M28" s="40">
        <f t="shared" si="0"/>
        <v>265072500</v>
      </c>
      <c r="N28" s="42">
        <f t="shared" si="7"/>
        <v>265.07249999999999</v>
      </c>
      <c r="O28" s="40">
        <f t="shared" si="8"/>
        <v>79951647.571843356</v>
      </c>
      <c r="P28" s="42">
        <f t="shared" si="9"/>
        <v>79.951647571843353</v>
      </c>
      <c r="Q28" s="40">
        <f t="shared" si="1"/>
        <v>22353489.620158341</v>
      </c>
      <c r="R28" s="42">
        <f t="shared" si="10"/>
        <v>22353.48962015834</v>
      </c>
      <c r="S28" s="41">
        <f t="shared" si="11"/>
        <v>0.30162181128500071</v>
      </c>
      <c r="T28" s="42">
        <f t="shared" si="12"/>
        <v>30.16218112850007</v>
      </c>
      <c r="U28" s="42">
        <f t="shared" si="13"/>
        <v>3767.9938680999107</v>
      </c>
      <c r="V28" s="44">
        <f t="shared" si="14"/>
        <v>0.26523280812874783</v>
      </c>
      <c r="W28" s="42">
        <f t="shared" si="15"/>
        <v>265.23280812874782</v>
      </c>
      <c r="X28" s="12"/>
      <c r="Y28" s="12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3"/>
    </row>
    <row r="29" spans="1:45" ht="18" x14ac:dyDescent="0.35">
      <c r="A29" s="5"/>
      <c r="B29" s="5"/>
      <c r="C29" s="4"/>
      <c r="D29" s="40">
        <v>124.794</v>
      </c>
      <c r="E29" s="40">
        <f t="shared" si="2"/>
        <v>2150</v>
      </c>
      <c r="F29" s="41">
        <v>0.13435</v>
      </c>
      <c r="G29" s="42">
        <f t="shared" si="3"/>
        <v>6.04575</v>
      </c>
      <c r="H29" s="43">
        <v>1.3216399999999999</v>
      </c>
      <c r="I29" s="3"/>
      <c r="J29" s="43">
        <f t="shared" si="4"/>
        <v>101.80382535</v>
      </c>
      <c r="K29" s="42">
        <f t="shared" si="5"/>
        <v>22920.874070927719</v>
      </c>
      <c r="L29" s="42">
        <f t="shared" si="6"/>
        <v>22.92087407092772</v>
      </c>
      <c r="M29" s="40">
        <f t="shared" si="0"/>
        <v>272058750</v>
      </c>
      <c r="N29" s="42">
        <f t="shared" si="7"/>
        <v>272.05874999999997</v>
      </c>
      <c r="O29" s="40">
        <f t="shared" si="8"/>
        <v>82515146.655339792</v>
      </c>
      <c r="P29" s="42">
        <f t="shared" si="9"/>
        <v>82.515146655339791</v>
      </c>
      <c r="Q29" s="40">
        <f t="shared" si="1"/>
        <v>23070212.188042026</v>
      </c>
      <c r="R29" s="42">
        <f t="shared" si="10"/>
        <v>23070.212188042027</v>
      </c>
      <c r="S29" s="41">
        <f t="shared" si="11"/>
        <v>0.3032989994085461</v>
      </c>
      <c r="T29" s="42">
        <f t="shared" si="12"/>
        <v>30.329899940854609</v>
      </c>
      <c r="U29" s="42">
        <f t="shared" si="13"/>
        <v>3910.431471345938</v>
      </c>
      <c r="V29" s="44">
        <f t="shared" si="14"/>
        <v>0.26376611909701481</v>
      </c>
      <c r="W29" s="42">
        <f t="shared" si="15"/>
        <v>263.76611909701478</v>
      </c>
      <c r="X29" s="12"/>
      <c r="Y29" s="12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3"/>
    </row>
    <row r="30" spans="1:45" ht="18" x14ac:dyDescent="0.35">
      <c r="A30" s="5"/>
      <c r="B30" s="5"/>
      <c r="C30" s="4"/>
      <c r="D30" s="40">
        <v>125.137</v>
      </c>
      <c r="E30" s="40">
        <f t="shared" si="2"/>
        <v>2200</v>
      </c>
      <c r="F30" s="41">
        <v>0.13769999999999999</v>
      </c>
      <c r="G30" s="42">
        <f t="shared" si="3"/>
        <v>6.1964999999999995</v>
      </c>
      <c r="H30" s="43">
        <v>1.3165199999999999</v>
      </c>
      <c r="I30" s="3"/>
      <c r="J30" s="43">
        <f t="shared" si="4"/>
        <v>102.08363617500001</v>
      </c>
      <c r="K30" s="42">
        <f t="shared" si="5"/>
        <v>23518.381440334972</v>
      </c>
      <c r="L30" s="42">
        <f t="shared" si="6"/>
        <v>23.51838144033497</v>
      </c>
      <c r="M30" s="40">
        <f t="shared" si="0"/>
        <v>278842500</v>
      </c>
      <c r="N30" s="42">
        <f t="shared" si="7"/>
        <v>278.84249999999997</v>
      </c>
      <c r="O30" s="40">
        <f t="shared" si="8"/>
        <v>84666173.185205892</v>
      </c>
      <c r="P30" s="42">
        <f t="shared" si="9"/>
        <v>84.666173185205892</v>
      </c>
      <c r="Q30" s="40">
        <f t="shared" si="1"/>
        <v>23671612.542735662</v>
      </c>
      <c r="R30" s="42">
        <f t="shared" si="10"/>
        <v>23671.612542735664</v>
      </c>
      <c r="S30" s="41">
        <f t="shared" si="11"/>
        <v>0.30363439283898935</v>
      </c>
      <c r="T30" s="42">
        <f t="shared" si="12"/>
        <v>30.363439283898934</v>
      </c>
      <c r="U30" s="42">
        <f t="shared" si="13"/>
        <v>4016.8065764204248</v>
      </c>
      <c r="V30" s="44">
        <f t="shared" si="14"/>
        <v>0.26347476401470182</v>
      </c>
      <c r="W30" s="42">
        <f t="shared" si="15"/>
        <v>263.4747640147018</v>
      </c>
      <c r="X30" s="12"/>
      <c r="Y30" s="12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3"/>
    </row>
    <row r="31" spans="1:45" ht="18" x14ac:dyDescent="0.35">
      <c r="A31" s="5"/>
      <c r="B31" s="5"/>
      <c r="C31" s="4"/>
      <c r="D31" s="40">
        <v>126.02800000000001</v>
      </c>
      <c r="E31" s="40">
        <f t="shared" si="2"/>
        <v>2250</v>
      </c>
      <c r="F31" s="41">
        <v>0.14105000000000001</v>
      </c>
      <c r="G31" s="42">
        <f t="shared" si="3"/>
        <v>6.3472500000000007</v>
      </c>
      <c r="H31" s="43">
        <v>1.3046500000000001</v>
      </c>
      <c r="I31" s="3"/>
      <c r="J31" s="43">
        <f t="shared" si="4"/>
        <v>102.81049170000001</v>
      </c>
      <c r="K31" s="42">
        <f t="shared" si="5"/>
        <v>24224.151407750585</v>
      </c>
      <c r="L31" s="42">
        <f t="shared" si="6"/>
        <v>24.224151407750586</v>
      </c>
      <c r="M31" s="40">
        <f t="shared" si="0"/>
        <v>285626250.00000006</v>
      </c>
      <c r="N31" s="42">
        <f t="shared" si="7"/>
        <v>285.62625000000003</v>
      </c>
      <c r="O31" s="40">
        <f t="shared" si="8"/>
        <v>87206945.067902103</v>
      </c>
      <c r="P31" s="42">
        <f t="shared" si="9"/>
        <v>87.206945067902097</v>
      </c>
      <c r="Q31" s="40">
        <f t="shared" si="1"/>
        <v>24381980.866990704</v>
      </c>
      <c r="R31" s="42">
        <f t="shared" si="10"/>
        <v>24381.980866990703</v>
      </c>
      <c r="S31" s="41">
        <f t="shared" si="11"/>
        <v>0.30531838396471644</v>
      </c>
      <c r="T31" s="42">
        <f t="shared" si="12"/>
        <v>30.531838396471645</v>
      </c>
      <c r="U31" s="42">
        <f t="shared" si="13"/>
        <v>4160.2943029112002</v>
      </c>
      <c r="V31" s="44">
        <f t="shared" si="14"/>
        <v>0.26202156241350028</v>
      </c>
      <c r="W31" s="42">
        <f t="shared" si="15"/>
        <v>262.02156241350025</v>
      </c>
      <c r="X31" s="12"/>
      <c r="Y31" s="12"/>
      <c r="Z31" s="12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3"/>
    </row>
    <row r="32" spans="1:45" ht="18" x14ac:dyDescent="0.35">
      <c r="A32" s="5"/>
      <c r="B32" s="5"/>
      <c r="C32" s="4"/>
      <c r="D32" s="40">
        <v>126.66</v>
      </c>
      <c r="E32" s="40">
        <f t="shared" si="2"/>
        <v>2300</v>
      </c>
      <c r="F32" s="41">
        <v>0.14495</v>
      </c>
      <c r="G32" s="42">
        <f t="shared" si="3"/>
        <v>6.5227499999999994</v>
      </c>
      <c r="H32" s="43">
        <v>1.2964599999999999</v>
      </c>
      <c r="I32" s="3"/>
      <c r="J32" s="43">
        <f t="shared" si="4"/>
        <v>103.32606149999999</v>
      </c>
      <c r="K32" s="42">
        <f t="shared" si="5"/>
        <v>24886.643672845479</v>
      </c>
      <c r="L32" s="42">
        <f t="shared" si="6"/>
        <v>24.88664367284548</v>
      </c>
      <c r="M32" s="40">
        <f t="shared" si="0"/>
        <v>293523750</v>
      </c>
      <c r="N32" s="42">
        <f t="shared" si="7"/>
        <v>293.52375000000001</v>
      </c>
      <c r="O32" s="40">
        <f t="shared" si="8"/>
        <v>89591917.222243726</v>
      </c>
      <c r="P32" s="42">
        <f t="shared" si="9"/>
        <v>89.591917222243723</v>
      </c>
      <c r="Q32" s="40">
        <f t="shared" si="1"/>
        <v>25048789.518413879</v>
      </c>
      <c r="R32" s="42">
        <f t="shared" si="10"/>
        <v>25048.78951841388</v>
      </c>
      <c r="S32" s="41">
        <f t="shared" si="11"/>
        <v>0.30522885191485777</v>
      </c>
      <c r="T32" s="42">
        <f t="shared" si="12"/>
        <v>30.522885191485777</v>
      </c>
      <c r="U32" s="42">
        <f t="shared" si="13"/>
        <v>4272.8184429056919</v>
      </c>
      <c r="V32" s="44">
        <f t="shared" si="14"/>
        <v>0.26209842057236332</v>
      </c>
      <c r="W32" s="42">
        <f t="shared" si="15"/>
        <v>262.0984205723633</v>
      </c>
      <c r="X32" s="12"/>
      <c r="Y32" s="12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3"/>
    </row>
    <row r="33" spans="1:45" ht="18" x14ac:dyDescent="0.35">
      <c r="A33" s="5"/>
      <c r="B33" s="5"/>
      <c r="C33" s="4"/>
      <c r="D33" s="40">
        <v>126.822</v>
      </c>
      <c r="E33" s="40">
        <f t="shared" si="2"/>
        <v>2350</v>
      </c>
      <c r="F33" s="41">
        <v>0.14985000000000001</v>
      </c>
      <c r="G33" s="42">
        <f t="shared" si="3"/>
        <v>6.7432499999999997</v>
      </c>
      <c r="H33" s="43">
        <v>1.2822899999999999</v>
      </c>
      <c r="I33" s="3"/>
      <c r="J33" s="43">
        <f t="shared" si="4"/>
        <v>103.45821705</v>
      </c>
      <c r="K33" s="42">
        <f t="shared" si="5"/>
        <v>25460.180013292629</v>
      </c>
      <c r="L33" s="42">
        <f t="shared" si="6"/>
        <v>25.460180013292629</v>
      </c>
      <c r="M33" s="40">
        <f t="shared" si="0"/>
        <v>303446250</v>
      </c>
      <c r="N33" s="42">
        <f t="shared" si="7"/>
        <v>303.44624999999996</v>
      </c>
      <c r="O33" s="40">
        <f t="shared" si="8"/>
        <v>91656648.04785347</v>
      </c>
      <c r="P33" s="42">
        <f t="shared" si="9"/>
        <v>91.656648047853466</v>
      </c>
      <c r="Q33" s="40">
        <f t="shared" si="1"/>
        <v>25626062.663876142</v>
      </c>
      <c r="R33" s="42">
        <f t="shared" si="10"/>
        <v>25626.062663876142</v>
      </c>
      <c r="S33" s="41">
        <f t="shared" si="11"/>
        <v>0.30205233397299674</v>
      </c>
      <c r="T33" s="42">
        <f t="shared" si="12"/>
        <v>30.205233397299676</v>
      </c>
      <c r="U33" s="42">
        <f t="shared" si="13"/>
        <v>4325.7975729680711</v>
      </c>
      <c r="V33" s="44">
        <f t="shared" si="14"/>
        <v>0.26485476522473067</v>
      </c>
      <c r="W33" s="42">
        <f t="shared" si="15"/>
        <v>264.85476522473067</v>
      </c>
      <c r="X33" s="12"/>
      <c r="Y33" s="12"/>
      <c r="Z33" s="12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3"/>
    </row>
    <row r="34" spans="1:45" ht="18" x14ac:dyDescent="0.35">
      <c r="A34" s="5"/>
      <c r="B34" s="5"/>
      <c r="C34" s="4"/>
      <c r="D34" s="40">
        <v>126.69</v>
      </c>
      <c r="E34" s="40">
        <f t="shared" si="2"/>
        <v>2400</v>
      </c>
      <c r="F34" s="41">
        <v>0.1537</v>
      </c>
      <c r="G34" s="42">
        <f t="shared" si="3"/>
        <v>6.9165000000000001</v>
      </c>
      <c r="H34" s="43">
        <v>1.2730399999999999</v>
      </c>
      <c r="I34" s="3"/>
      <c r="J34" s="43">
        <f t="shared" si="4"/>
        <v>103.35053475000001</v>
      </c>
      <c r="K34" s="42">
        <f t="shared" si="5"/>
        <v>25974.822457214133</v>
      </c>
      <c r="L34" s="42">
        <f t="shared" si="6"/>
        <v>25.974822457214135</v>
      </c>
      <c r="M34" s="40">
        <f t="shared" si="0"/>
        <v>311242500</v>
      </c>
      <c r="N34" s="42">
        <f t="shared" si="7"/>
        <v>311.24250000000001</v>
      </c>
      <c r="O34" s="40">
        <f t="shared" si="8"/>
        <v>93509360.845970884</v>
      </c>
      <c r="P34" s="42">
        <f t="shared" si="9"/>
        <v>93.509360845970889</v>
      </c>
      <c r="Q34" s="40">
        <f t="shared" si="1"/>
        <v>26144058.196921755</v>
      </c>
      <c r="R34" s="42">
        <f t="shared" si="10"/>
        <v>26144.058196921753</v>
      </c>
      <c r="S34" s="41">
        <f t="shared" si="11"/>
        <v>0.30043892092490865</v>
      </c>
      <c r="T34" s="42">
        <f t="shared" si="12"/>
        <v>30.043892092490864</v>
      </c>
      <c r="U34" s="42">
        <f t="shared" si="13"/>
        <v>4389.6642920220929</v>
      </c>
      <c r="V34" s="44">
        <f t="shared" si="14"/>
        <v>0.26627708471897721</v>
      </c>
      <c r="W34" s="42">
        <f t="shared" si="15"/>
        <v>266.27708471897722</v>
      </c>
      <c r="X34" s="12"/>
      <c r="Y34" s="12"/>
      <c r="Z34" s="12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3"/>
    </row>
    <row r="35" spans="1:45" ht="18" x14ac:dyDescent="0.35">
      <c r="A35" s="5"/>
      <c r="B35" s="5"/>
      <c r="C35" s="4"/>
      <c r="D35" s="40">
        <v>126.55200000000001</v>
      </c>
      <c r="E35" s="40">
        <f t="shared" si="2"/>
        <v>2450</v>
      </c>
      <c r="F35" s="41">
        <v>0.15565000000000001</v>
      </c>
      <c r="G35" s="42">
        <f t="shared" si="3"/>
        <v>7.0042500000000008</v>
      </c>
      <c r="H35" s="43">
        <v>1.2698400000000001</v>
      </c>
      <c r="I35" s="3"/>
      <c r="J35" s="43">
        <f t="shared" si="4"/>
        <v>103.2379578</v>
      </c>
      <c r="K35" s="42">
        <f t="shared" si="5"/>
        <v>26487.081466680938</v>
      </c>
      <c r="L35" s="42">
        <f t="shared" si="6"/>
        <v>26.487081466680937</v>
      </c>
      <c r="M35" s="40">
        <f t="shared" si="0"/>
        <v>315191250.00000006</v>
      </c>
      <c r="N35" s="42">
        <f t="shared" si="7"/>
        <v>315.19125000000003</v>
      </c>
      <c r="O35" s="40">
        <f t="shared" si="8"/>
        <v>95353493.28005138</v>
      </c>
      <c r="P35" s="42">
        <f t="shared" si="9"/>
        <v>95.353493280051381</v>
      </c>
      <c r="Q35" s="40">
        <f t="shared" si="1"/>
        <v>26659654.766540579</v>
      </c>
      <c r="R35" s="42">
        <f t="shared" si="10"/>
        <v>26659.654766540578</v>
      </c>
      <c r="S35" s="41">
        <f t="shared" si="11"/>
        <v>0.30252582608194661</v>
      </c>
      <c r="T35" s="42">
        <f t="shared" si="12"/>
        <v>30.252582608194661</v>
      </c>
      <c r="U35" s="42">
        <f t="shared" si="13"/>
        <v>4507.3272381792012</v>
      </c>
      <c r="V35" s="44">
        <f t="shared" si="14"/>
        <v>0.26444023320617266</v>
      </c>
      <c r="W35" s="42">
        <f t="shared" si="15"/>
        <v>264.44023320617265</v>
      </c>
      <c r="X35" s="12"/>
      <c r="Y35" s="12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3"/>
    </row>
    <row r="36" spans="1:45" ht="18" x14ac:dyDescent="0.35">
      <c r="A36" s="5"/>
      <c r="B36" s="5"/>
      <c r="C36" s="4"/>
      <c r="D36" s="40">
        <v>126.438</v>
      </c>
      <c r="E36" s="40">
        <f t="shared" si="2"/>
        <v>2500</v>
      </c>
      <c r="F36" s="41">
        <v>0.15959999999999999</v>
      </c>
      <c r="G36" s="42">
        <f t="shared" si="3"/>
        <v>7.1820000000000004</v>
      </c>
      <c r="H36" s="43">
        <v>1.2744599999999999</v>
      </c>
      <c r="I36" s="3"/>
      <c r="J36" s="43">
        <f t="shared" si="4"/>
        <v>103.14495945</v>
      </c>
      <c r="K36" s="42">
        <f t="shared" si="5"/>
        <v>27003.28723857809</v>
      </c>
      <c r="L36" s="42">
        <f t="shared" si="6"/>
        <v>27.003287238578089</v>
      </c>
      <c r="M36" s="40">
        <f t="shared" si="0"/>
        <v>323190000</v>
      </c>
      <c r="N36" s="42">
        <f t="shared" si="7"/>
        <v>323.19</v>
      </c>
      <c r="O36" s="40">
        <f t="shared" si="8"/>
        <v>97211834.058881119</v>
      </c>
      <c r="P36" s="42">
        <f t="shared" si="9"/>
        <v>97.211834058881124</v>
      </c>
      <c r="Q36" s="40">
        <f t="shared" si="1"/>
        <v>27179223.81323171</v>
      </c>
      <c r="R36" s="42">
        <f t="shared" si="10"/>
        <v>27179.223813231711</v>
      </c>
      <c r="S36" s="41">
        <f t="shared" si="11"/>
        <v>0.30078849611337333</v>
      </c>
      <c r="T36" s="42">
        <f t="shared" si="12"/>
        <v>30.078849611337333</v>
      </c>
      <c r="U36" s="42">
        <f t="shared" si="13"/>
        <v>4568.7814642177591</v>
      </c>
      <c r="V36" s="44">
        <f t="shared" si="14"/>
        <v>0.26596761855495421</v>
      </c>
      <c r="W36" s="42">
        <f t="shared" si="15"/>
        <v>265.96761855495419</v>
      </c>
      <c r="X36" s="12"/>
      <c r="Y36" s="12"/>
      <c r="Z36" s="12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3"/>
    </row>
    <row r="37" spans="1:45" ht="18" x14ac:dyDescent="0.35">
      <c r="A37" s="5"/>
      <c r="B37" s="5"/>
      <c r="C37" s="4"/>
      <c r="D37" s="40">
        <v>126.239</v>
      </c>
      <c r="E37" s="40">
        <f t="shared" si="2"/>
        <v>2550</v>
      </c>
      <c r="F37" s="41">
        <v>0.16259999999999999</v>
      </c>
      <c r="G37" s="42">
        <f t="shared" si="3"/>
        <v>7.3170000000000002</v>
      </c>
      <c r="H37" s="43">
        <v>1.2787599999999999</v>
      </c>
      <c r="I37" s="3"/>
      <c r="J37" s="43">
        <f t="shared" si="4"/>
        <v>102.98262022500001</v>
      </c>
      <c r="K37" s="42">
        <f t="shared" si="5"/>
        <v>27500.002667434455</v>
      </c>
      <c r="L37" s="42">
        <f t="shared" si="6"/>
        <v>27.500002667434455</v>
      </c>
      <c r="M37" s="40">
        <f t="shared" si="0"/>
        <v>329265000</v>
      </c>
      <c r="N37" s="42">
        <f t="shared" si="7"/>
        <v>329.26499999999999</v>
      </c>
      <c r="O37" s="40">
        <f t="shared" si="8"/>
        <v>99000009.60276404</v>
      </c>
      <c r="P37" s="42">
        <f t="shared" si="9"/>
        <v>99.000009602764038</v>
      </c>
      <c r="Q37" s="40">
        <f t="shared" si="1"/>
        <v>27679175.529965121</v>
      </c>
      <c r="R37" s="42">
        <f t="shared" si="10"/>
        <v>27679.175529965119</v>
      </c>
      <c r="S37" s="41">
        <f t="shared" si="11"/>
        <v>0.30066970252764197</v>
      </c>
      <c r="T37" s="42">
        <f t="shared" si="12"/>
        <v>30.066970252764197</v>
      </c>
      <c r="U37" s="42">
        <f t="shared" si="13"/>
        <v>4650.9849121088691</v>
      </c>
      <c r="V37" s="44">
        <f t="shared" si="14"/>
        <v>0.26607270146430939</v>
      </c>
      <c r="W37" s="42">
        <f t="shared" si="15"/>
        <v>266.07270146430938</v>
      </c>
      <c r="X37" s="12"/>
      <c r="Y37" s="12"/>
      <c r="Z37" s="12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3"/>
    </row>
    <row r="38" spans="1:45" ht="18" x14ac:dyDescent="0.35">
      <c r="A38" s="5"/>
      <c r="B38" s="5"/>
      <c r="C38" s="4"/>
      <c r="D38" s="40">
        <v>126.161</v>
      </c>
      <c r="E38" s="40">
        <f t="shared" si="2"/>
        <v>2600</v>
      </c>
      <c r="F38" s="41">
        <v>0.16805</v>
      </c>
      <c r="G38" s="42">
        <f t="shared" si="3"/>
        <v>7.5622499999999997</v>
      </c>
      <c r="H38" s="43">
        <v>1.27634</v>
      </c>
      <c r="I38" s="3"/>
      <c r="J38" s="43">
        <f t="shared" si="4"/>
        <v>102.918989775</v>
      </c>
      <c r="K38" s="42">
        <f t="shared" si="5"/>
        <v>28021.893656641998</v>
      </c>
      <c r="L38" s="42">
        <f t="shared" si="6"/>
        <v>28.021893656641996</v>
      </c>
      <c r="M38" s="40">
        <f t="shared" ref="M38:M69" si="16">G38*B$10*10^3</f>
        <v>340301250</v>
      </c>
      <c r="N38" s="42">
        <f t="shared" si="7"/>
        <v>340.30124999999998</v>
      </c>
      <c r="O38" s="40">
        <f t="shared" si="8"/>
        <v>100878817.16391119</v>
      </c>
      <c r="P38" s="42">
        <f t="shared" si="9"/>
        <v>100.87881716391119</v>
      </c>
      <c r="Q38" s="40">
        <f t="shared" ref="Q38:Q69" si="17">(K38*1.01325/B$7)*SQRT(B$9/293)</f>
        <v>28204466.83529612</v>
      </c>
      <c r="R38" s="42">
        <f t="shared" si="10"/>
        <v>28204.46683529612</v>
      </c>
      <c r="S38" s="41">
        <f t="shared" si="11"/>
        <v>0.29643974908676118</v>
      </c>
      <c r="T38" s="42">
        <f t="shared" si="12"/>
        <v>29.643974908676118</v>
      </c>
      <c r="U38" s="42">
        <f t="shared" si="13"/>
        <v>4672.5767575373584</v>
      </c>
      <c r="V38" s="44">
        <f t="shared" si="14"/>
        <v>0.26986934190322032</v>
      </c>
      <c r="W38" s="42">
        <f t="shared" si="15"/>
        <v>269.86934190322029</v>
      </c>
      <c r="X38" s="12"/>
      <c r="Y38" s="12"/>
      <c r="Z38" s="12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3"/>
    </row>
    <row r="39" spans="1:45" ht="18" x14ac:dyDescent="0.35">
      <c r="A39" s="5"/>
      <c r="B39" s="5"/>
      <c r="C39" s="4"/>
      <c r="D39" s="40">
        <v>125.84699999999999</v>
      </c>
      <c r="E39" s="40">
        <f t="shared" si="2"/>
        <v>2650</v>
      </c>
      <c r="F39" s="41">
        <v>0.17144999999999999</v>
      </c>
      <c r="G39" s="42">
        <f t="shared" si="3"/>
        <v>7.7152499999999993</v>
      </c>
      <c r="H39" s="43">
        <v>1.28027</v>
      </c>
      <c r="I39" s="3"/>
      <c r="J39" s="43">
        <f t="shared" si="4"/>
        <v>102.66283642499999</v>
      </c>
      <c r="K39" s="42">
        <f t="shared" si="5"/>
        <v>28489.691789336568</v>
      </c>
      <c r="L39" s="42">
        <f t="shared" si="6"/>
        <v>28.489691789336568</v>
      </c>
      <c r="M39" s="40">
        <f t="shared" si="16"/>
        <v>347186249.99999994</v>
      </c>
      <c r="N39" s="42">
        <f t="shared" si="7"/>
        <v>347.18624999999992</v>
      </c>
      <c r="O39" s="40">
        <f t="shared" si="8"/>
        <v>102562890.44161165</v>
      </c>
      <c r="P39" s="42">
        <f t="shared" si="9"/>
        <v>102.56289044161164</v>
      </c>
      <c r="Q39" s="40">
        <f t="shared" si="17"/>
        <v>28675312.848804925</v>
      </c>
      <c r="R39" s="42">
        <f t="shared" si="10"/>
        <v>28675.312848804926</v>
      </c>
      <c r="S39" s="41">
        <f t="shared" si="11"/>
        <v>0.29541172912697916</v>
      </c>
      <c r="T39" s="42">
        <f t="shared" si="12"/>
        <v>29.541172912697917</v>
      </c>
      <c r="U39" s="42">
        <f t="shared" si="13"/>
        <v>4734.106376502722</v>
      </c>
      <c r="V39" s="44">
        <f t="shared" si="14"/>
        <v>0.27080847546717746</v>
      </c>
      <c r="W39" s="42">
        <f t="shared" si="15"/>
        <v>270.80847546717746</v>
      </c>
      <c r="X39" s="12"/>
      <c r="Y39" s="12"/>
      <c r="Z39" s="12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3"/>
    </row>
    <row r="40" spans="1:45" ht="18" x14ac:dyDescent="0.35">
      <c r="A40" s="5"/>
      <c r="B40" s="5"/>
      <c r="C40" s="4"/>
      <c r="D40" s="40">
        <v>124.911</v>
      </c>
      <c r="E40" s="40">
        <f t="shared" si="2"/>
        <v>2700</v>
      </c>
      <c r="F40" s="41">
        <v>0.17465</v>
      </c>
      <c r="G40" s="42">
        <f t="shared" si="3"/>
        <v>7.8592500000000003</v>
      </c>
      <c r="H40" s="43">
        <v>1.2837099999999999</v>
      </c>
      <c r="I40" s="3"/>
      <c r="J40" s="43">
        <f t="shared" si="4"/>
        <v>101.899271025</v>
      </c>
      <c r="K40" s="42">
        <f t="shared" si="5"/>
        <v>28811.340113246573</v>
      </c>
      <c r="L40" s="42">
        <f t="shared" si="6"/>
        <v>28.811340113246573</v>
      </c>
      <c r="M40" s="40">
        <f t="shared" si="16"/>
        <v>353666250</v>
      </c>
      <c r="N40" s="42">
        <f t="shared" si="7"/>
        <v>353.66624999999999</v>
      </c>
      <c r="O40" s="40">
        <f t="shared" si="8"/>
        <v>103720824.40768766</v>
      </c>
      <c r="P40" s="42">
        <f t="shared" si="9"/>
        <v>103.72082440768766</v>
      </c>
      <c r="Q40" s="40">
        <f t="shared" si="17"/>
        <v>28999056.832545225</v>
      </c>
      <c r="R40" s="42">
        <f t="shared" si="10"/>
        <v>28999.056832545226</v>
      </c>
      <c r="S40" s="41">
        <f t="shared" si="11"/>
        <v>0.29327317607401798</v>
      </c>
      <c r="T40" s="42">
        <f t="shared" si="12"/>
        <v>29.327317607401799</v>
      </c>
      <c r="U40" s="42">
        <f t="shared" si="13"/>
        <v>4752.896187352826</v>
      </c>
      <c r="V40" s="44">
        <f t="shared" si="14"/>
        <v>0.2727832155362519</v>
      </c>
      <c r="W40" s="42">
        <f t="shared" si="15"/>
        <v>272.78321553625187</v>
      </c>
      <c r="X40" s="12"/>
      <c r="Y40" s="12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3"/>
    </row>
    <row r="41" spans="1:45" ht="18" x14ac:dyDescent="0.35">
      <c r="A41" s="5"/>
      <c r="B41" s="5"/>
      <c r="C41" s="4"/>
      <c r="D41" s="40">
        <v>123.92700000000001</v>
      </c>
      <c r="E41" s="40">
        <f t="shared" si="2"/>
        <v>2750</v>
      </c>
      <c r="F41" s="41">
        <v>0.1784</v>
      </c>
      <c r="G41" s="42">
        <f t="shared" si="3"/>
        <v>8.0280000000000005</v>
      </c>
      <c r="H41" s="43">
        <v>1.2811999999999999</v>
      </c>
      <c r="I41" s="3"/>
      <c r="J41" s="43">
        <f t="shared" si="4"/>
        <v>101.09654842500001</v>
      </c>
      <c r="K41" s="42">
        <f t="shared" si="5"/>
        <v>29113.715934899275</v>
      </c>
      <c r="L41" s="42">
        <f t="shared" si="6"/>
        <v>29.113715934899275</v>
      </c>
      <c r="M41" s="40">
        <f t="shared" si="16"/>
        <v>361260000</v>
      </c>
      <c r="N41" s="42">
        <f t="shared" si="7"/>
        <v>361.26</v>
      </c>
      <c r="O41" s="40">
        <f t="shared" si="8"/>
        <v>104809377.36563739</v>
      </c>
      <c r="P41" s="42">
        <f t="shared" si="9"/>
        <v>104.80937736563739</v>
      </c>
      <c r="Q41" s="40">
        <f t="shared" si="17"/>
        <v>29303402.746425949</v>
      </c>
      <c r="R41" s="42">
        <f t="shared" si="10"/>
        <v>29303.402746425949</v>
      </c>
      <c r="S41" s="41">
        <f t="shared" si="11"/>
        <v>0.29012173328250401</v>
      </c>
      <c r="T41" s="42">
        <f t="shared" si="12"/>
        <v>29.012173328250402</v>
      </c>
      <c r="U41" s="42">
        <f t="shared" si="13"/>
        <v>4751.1684727466809</v>
      </c>
      <c r="V41" s="44">
        <f t="shared" si="14"/>
        <v>0.27574631894984775</v>
      </c>
      <c r="W41" s="42">
        <f t="shared" si="15"/>
        <v>275.74631894984776</v>
      </c>
      <c r="X41" s="12"/>
      <c r="Y41" s="12"/>
      <c r="Z41" s="1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3"/>
    </row>
    <row r="42" spans="1:45" ht="18" x14ac:dyDescent="0.35">
      <c r="A42" s="5"/>
      <c r="B42" s="5"/>
      <c r="C42" s="4"/>
      <c r="D42" s="40">
        <v>123.68899999999999</v>
      </c>
      <c r="E42" s="40">
        <f t="shared" si="2"/>
        <v>2800</v>
      </c>
      <c r="F42" s="41">
        <v>0.18004999999999999</v>
      </c>
      <c r="G42" s="42">
        <f t="shared" si="3"/>
        <v>8.102249999999998</v>
      </c>
      <c r="H42" s="43">
        <v>1.2744800000000001</v>
      </c>
      <c r="I42" s="3"/>
      <c r="J42" s="43">
        <f t="shared" si="4"/>
        <v>100.902393975</v>
      </c>
      <c r="K42" s="42">
        <f t="shared" si="5"/>
        <v>29586.127166538408</v>
      </c>
      <c r="L42" s="42">
        <f t="shared" si="6"/>
        <v>29.586127166538407</v>
      </c>
      <c r="M42" s="40">
        <f t="shared" si="16"/>
        <v>364601249.99999988</v>
      </c>
      <c r="N42" s="42">
        <f t="shared" si="7"/>
        <v>364.60124999999988</v>
      </c>
      <c r="O42" s="40">
        <f t="shared" si="8"/>
        <v>106510057.79953827</v>
      </c>
      <c r="P42" s="42">
        <f t="shared" si="9"/>
        <v>106.51005779953827</v>
      </c>
      <c r="Q42" s="40">
        <f t="shared" si="17"/>
        <v>29778891.91495432</v>
      </c>
      <c r="R42" s="42">
        <f t="shared" si="10"/>
        <v>29778.891914954318</v>
      </c>
      <c r="S42" s="41">
        <f t="shared" si="11"/>
        <v>0.29212751684076316</v>
      </c>
      <c r="T42" s="42">
        <f t="shared" si="12"/>
        <v>29.212751684076316</v>
      </c>
      <c r="U42" s="42">
        <f t="shared" si="13"/>
        <v>4861.6435474289492</v>
      </c>
      <c r="V42" s="44">
        <f t="shared" si="14"/>
        <v>0.27385301071657514</v>
      </c>
      <c r="W42" s="42">
        <f t="shared" si="15"/>
        <v>273.85301071657511</v>
      </c>
      <c r="X42" s="12"/>
      <c r="Y42" s="12"/>
      <c r="Z42" s="12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3"/>
    </row>
    <row r="43" spans="1:45" ht="18" x14ac:dyDescent="0.35">
      <c r="A43" s="5"/>
      <c r="B43" s="5"/>
      <c r="C43" s="4"/>
      <c r="D43" s="40">
        <v>123.389</v>
      </c>
      <c r="E43" s="40">
        <f t="shared" si="2"/>
        <v>2850</v>
      </c>
      <c r="F43" s="41">
        <v>0.18310000000000001</v>
      </c>
      <c r="G43" s="42">
        <f t="shared" si="3"/>
        <v>8.2394999999999996</v>
      </c>
      <c r="H43" s="43">
        <v>1.2603599999999999</v>
      </c>
      <c r="I43" s="3"/>
      <c r="J43" s="43">
        <f t="shared" si="4"/>
        <v>100.657661475</v>
      </c>
      <c r="K43" s="42">
        <f t="shared" si="5"/>
        <v>30041.410132651894</v>
      </c>
      <c r="L43" s="42">
        <f t="shared" si="6"/>
        <v>30.041410132651894</v>
      </c>
      <c r="M43" s="40">
        <f t="shared" si="16"/>
        <v>370777500</v>
      </c>
      <c r="N43" s="42">
        <f t="shared" si="7"/>
        <v>370.77749999999997</v>
      </c>
      <c r="O43" s="40">
        <f t="shared" si="8"/>
        <v>108149076.47754681</v>
      </c>
      <c r="P43" s="42">
        <f t="shared" si="9"/>
        <v>108.14907647754681</v>
      </c>
      <c r="Q43" s="40">
        <f t="shared" si="17"/>
        <v>30237141.220863719</v>
      </c>
      <c r="R43" s="42">
        <f t="shared" si="10"/>
        <v>30237.141220863719</v>
      </c>
      <c r="S43" s="41">
        <f t="shared" si="11"/>
        <v>0.29168187518807592</v>
      </c>
      <c r="T43" s="42">
        <f t="shared" si="12"/>
        <v>29.168187518807592</v>
      </c>
      <c r="U43" s="42">
        <f t="shared" si="13"/>
        <v>4928.9258479421069</v>
      </c>
      <c r="V43" s="44">
        <f t="shared" si="14"/>
        <v>0.27427141281375866</v>
      </c>
      <c r="W43" s="42">
        <f t="shared" si="15"/>
        <v>274.27141281375867</v>
      </c>
      <c r="X43" s="12"/>
      <c r="Y43" s="12"/>
      <c r="Z43" s="12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3"/>
    </row>
    <row r="44" spans="1:45" ht="18" x14ac:dyDescent="0.35">
      <c r="A44" s="5"/>
      <c r="B44" s="5"/>
      <c r="C44" s="4"/>
      <c r="D44" s="40">
        <v>122.51900000000001</v>
      </c>
      <c r="E44" s="40">
        <f t="shared" si="2"/>
        <v>2900</v>
      </c>
      <c r="F44" s="41">
        <v>0.18790000000000001</v>
      </c>
      <c r="G44" s="42">
        <f t="shared" si="3"/>
        <v>8.4555000000000007</v>
      </c>
      <c r="H44" s="43">
        <v>1.2531000000000001</v>
      </c>
      <c r="I44" s="3"/>
      <c r="J44" s="43">
        <f t="shared" si="4"/>
        <v>99.947937225000004</v>
      </c>
      <c r="K44" s="42">
        <f t="shared" si="5"/>
        <v>30352.918181659668</v>
      </c>
      <c r="L44" s="42">
        <f t="shared" si="6"/>
        <v>30.352918181659668</v>
      </c>
      <c r="M44" s="40">
        <f t="shared" si="16"/>
        <v>380497500.00000006</v>
      </c>
      <c r="N44" s="42">
        <f t="shared" si="7"/>
        <v>380.49750000000006</v>
      </c>
      <c r="O44" s="40">
        <f t="shared" si="8"/>
        <v>109270505.45397481</v>
      </c>
      <c r="P44" s="42">
        <f t="shared" si="9"/>
        <v>109.27050545397481</v>
      </c>
      <c r="Q44" s="40">
        <f t="shared" si="17"/>
        <v>30550678.861996155</v>
      </c>
      <c r="R44" s="42">
        <f t="shared" si="10"/>
        <v>30550.678861996155</v>
      </c>
      <c r="S44" s="41">
        <f t="shared" si="11"/>
        <v>0.28717798527973193</v>
      </c>
      <c r="T44" s="42">
        <f t="shared" si="12"/>
        <v>28.717798527973194</v>
      </c>
      <c r="U44" s="42">
        <f t="shared" si="13"/>
        <v>4903.1380635578817</v>
      </c>
      <c r="V44" s="44">
        <f t="shared" si="14"/>
        <v>0.27857288546012421</v>
      </c>
      <c r="W44" s="42">
        <f t="shared" si="15"/>
        <v>278.57288546012421</v>
      </c>
      <c r="X44" s="12"/>
      <c r="Y44" s="12"/>
      <c r="Z44" s="12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3"/>
    </row>
    <row r="45" spans="1:45" ht="18" x14ac:dyDescent="0.35">
      <c r="A45" s="5"/>
      <c r="B45" s="5"/>
      <c r="C45" s="4"/>
      <c r="D45" s="40">
        <v>121.837</v>
      </c>
      <c r="E45" s="40">
        <f t="shared" si="2"/>
        <v>2950</v>
      </c>
      <c r="F45" s="41">
        <v>0.19255</v>
      </c>
      <c r="G45" s="42">
        <f t="shared" si="3"/>
        <v>8.6647499999999997</v>
      </c>
      <c r="H45" s="43">
        <v>1.23943</v>
      </c>
      <c r="I45" s="3"/>
      <c r="J45" s="43">
        <f t="shared" si="4"/>
        <v>99.391578675000005</v>
      </c>
      <c r="K45" s="42">
        <f t="shared" si="5"/>
        <v>30704.372250417076</v>
      </c>
      <c r="L45" s="42">
        <f t="shared" si="6"/>
        <v>30.704372250417077</v>
      </c>
      <c r="M45" s="40">
        <f t="shared" si="16"/>
        <v>389913750</v>
      </c>
      <c r="N45" s="42">
        <f t="shared" si="7"/>
        <v>389.91374999999999</v>
      </c>
      <c r="O45" s="40">
        <f t="shared" si="8"/>
        <v>110535740.10150148</v>
      </c>
      <c r="P45" s="42">
        <f t="shared" si="9"/>
        <v>110.53574010150147</v>
      </c>
      <c r="Q45" s="40">
        <f t="shared" si="17"/>
        <v>30904422.786224082</v>
      </c>
      <c r="R45" s="42">
        <f t="shared" si="10"/>
        <v>30904.42278622408</v>
      </c>
      <c r="S45" s="41">
        <f t="shared" si="11"/>
        <v>0.28348766900757277</v>
      </c>
      <c r="T45" s="42">
        <f t="shared" si="12"/>
        <v>28.348766900757276</v>
      </c>
      <c r="U45" s="42">
        <f t="shared" si="13"/>
        <v>4896.174891156491</v>
      </c>
      <c r="V45" s="44">
        <f t="shared" si="14"/>
        <v>0.28219922326802499</v>
      </c>
      <c r="W45" s="42">
        <f t="shared" si="15"/>
        <v>282.19922326802498</v>
      </c>
      <c r="X45" s="12"/>
      <c r="Y45" s="12"/>
      <c r="Z45" s="12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3"/>
    </row>
    <row r="46" spans="1:45" ht="18" x14ac:dyDescent="0.35">
      <c r="A46" s="5"/>
      <c r="B46" s="5"/>
      <c r="C46" s="4"/>
      <c r="D46" s="40">
        <v>121.709</v>
      </c>
      <c r="E46" s="40">
        <f t="shared" si="2"/>
        <v>3000</v>
      </c>
      <c r="F46" s="41">
        <v>0.19900000000000001</v>
      </c>
      <c r="G46" s="42">
        <f t="shared" si="3"/>
        <v>8.9550000000000001</v>
      </c>
      <c r="H46" s="43">
        <v>1.2273499999999999</v>
      </c>
      <c r="I46" s="3"/>
      <c r="J46" s="43">
        <f t="shared" si="4"/>
        <v>99.28715947500001</v>
      </c>
      <c r="K46" s="42">
        <f t="shared" si="5"/>
        <v>31191.981080245823</v>
      </c>
      <c r="L46" s="42">
        <f t="shared" si="6"/>
        <v>31.191981080245824</v>
      </c>
      <c r="M46" s="40">
        <f t="shared" si="16"/>
        <v>402975000</v>
      </c>
      <c r="N46" s="42">
        <f t="shared" si="7"/>
        <v>402.97499999999997</v>
      </c>
      <c r="O46" s="40">
        <f t="shared" si="8"/>
        <v>112291131.88888496</v>
      </c>
      <c r="P46" s="42">
        <f t="shared" si="9"/>
        <v>112.29113188888496</v>
      </c>
      <c r="Q46" s="40">
        <f t="shared" si="17"/>
        <v>31395208.57101142</v>
      </c>
      <c r="R46" s="42">
        <f t="shared" si="10"/>
        <v>31395.208571011419</v>
      </c>
      <c r="S46" s="41">
        <f t="shared" si="11"/>
        <v>0.27865533070013021</v>
      </c>
      <c r="T46" s="42">
        <f t="shared" si="12"/>
        <v>27.865533070013022</v>
      </c>
      <c r="U46" s="42">
        <f t="shared" si="13"/>
        <v>4889.1441392483093</v>
      </c>
      <c r="V46" s="44">
        <f t="shared" si="14"/>
        <v>0.28709301845759599</v>
      </c>
      <c r="W46" s="42">
        <f t="shared" si="15"/>
        <v>287.09301845759597</v>
      </c>
      <c r="X46" s="12"/>
      <c r="Y46" s="12"/>
      <c r="Z46" s="12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3"/>
    </row>
    <row r="47" spans="1:45" ht="18" x14ac:dyDescent="0.35">
      <c r="A47" s="5"/>
      <c r="B47" s="5"/>
      <c r="C47" s="4"/>
      <c r="D47" s="40">
        <v>121.123</v>
      </c>
      <c r="E47" s="40">
        <f t="shared" si="2"/>
        <v>3050</v>
      </c>
      <c r="F47" s="41">
        <v>0.20605000000000001</v>
      </c>
      <c r="G47" s="42">
        <f t="shared" si="3"/>
        <v>9.2722499999999997</v>
      </c>
      <c r="H47" s="43">
        <v>1.2193000000000001</v>
      </c>
      <c r="I47" s="3"/>
      <c r="J47" s="43">
        <f t="shared" si="4"/>
        <v>98.809115325000008</v>
      </c>
      <c r="K47" s="42">
        <f t="shared" si="5"/>
        <v>31559.162399293877</v>
      </c>
      <c r="L47" s="42">
        <f t="shared" si="6"/>
        <v>31.559162399293875</v>
      </c>
      <c r="M47" s="40">
        <f t="shared" si="16"/>
        <v>417251250</v>
      </c>
      <c r="N47" s="42">
        <f t="shared" si="7"/>
        <v>417.25124999999997</v>
      </c>
      <c r="O47" s="40">
        <f t="shared" si="8"/>
        <v>113612984.63745795</v>
      </c>
      <c r="P47" s="42">
        <f t="shared" si="9"/>
        <v>113.61298463745796</v>
      </c>
      <c r="Q47" s="40">
        <f t="shared" si="17"/>
        <v>31764782.214482032</v>
      </c>
      <c r="R47" s="42">
        <f t="shared" si="10"/>
        <v>31764.782214482031</v>
      </c>
      <c r="S47" s="41">
        <f t="shared" si="11"/>
        <v>0.27228914146442451</v>
      </c>
      <c r="T47" s="42">
        <f t="shared" si="12"/>
        <v>27.228914146442452</v>
      </c>
      <c r="U47" s="42">
        <f t="shared" si="13"/>
        <v>4833.684694710043</v>
      </c>
      <c r="V47" s="44">
        <f t="shared" si="14"/>
        <v>0.29380532609469584</v>
      </c>
      <c r="W47" s="42">
        <f t="shared" si="15"/>
        <v>293.80532609469583</v>
      </c>
      <c r="X47" s="12"/>
      <c r="Y47" s="12"/>
      <c r="Z47" s="12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3"/>
    </row>
    <row r="48" spans="1:45" ht="18" x14ac:dyDescent="0.35">
      <c r="A48" s="5"/>
      <c r="B48" s="5"/>
      <c r="C48" s="4"/>
      <c r="D48" s="40">
        <v>121.124</v>
      </c>
      <c r="E48" s="40">
        <f t="shared" si="2"/>
        <v>3100</v>
      </c>
      <c r="F48" s="41">
        <v>0.21004999999999999</v>
      </c>
      <c r="G48" s="42">
        <f t="shared" si="3"/>
        <v>9.4522499999999994</v>
      </c>
      <c r="H48" s="43">
        <v>1.20692</v>
      </c>
      <c r="I48" s="3"/>
      <c r="J48" s="43">
        <f t="shared" si="4"/>
        <v>98.8099311</v>
      </c>
      <c r="K48" s="42">
        <f t="shared" si="5"/>
        <v>32076.790543365605</v>
      </c>
      <c r="L48" s="42">
        <f t="shared" si="6"/>
        <v>32.076790543365604</v>
      </c>
      <c r="M48" s="40">
        <f t="shared" si="16"/>
        <v>425351250</v>
      </c>
      <c r="N48" s="42">
        <f t="shared" si="7"/>
        <v>425.35124999999999</v>
      </c>
      <c r="O48" s="40">
        <f t="shared" si="8"/>
        <v>115476445.95611618</v>
      </c>
      <c r="P48" s="42">
        <f t="shared" si="9"/>
        <v>115.47644595611618</v>
      </c>
      <c r="Q48" s="40">
        <f t="shared" si="17"/>
        <v>32285782.90063753</v>
      </c>
      <c r="R48" s="42">
        <f t="shared" si="10"/>
        <v>32285.782900637529</v>
      </c>
      <c r="S48" s="41">
        <f t="shared" si="11"/>
        <v>0.27148491030910615</v>
      </c>
      <c r="T48" s="42">
        <f t="shared" si="12"/>
        <v>27.148491030910616</v>
      </c>
      <c r="U48" s="42">
        <f t="shared" si="13"/>
        <v>4898.4550895641469</v>
      </c>
      <c r="V48" s="44">
        <f t="shared" si="14"/>
        <v>0.29467567795541172</v>
      </c>
      <c r="W48" s="42">
        <f t="shared" si="15"/>
        <v>294.67567795541174</v>
      </c>
      <c r="X48" s="12"/>
      <c r="Y48" s="12"/>
      <c r="Z48" s="12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3"/>
    </row>
    <row r="49" spans="1:45" ht="18" x14ac:dyDescent="0.35">
      <c r="A49" s="5"/>
      <c r="B49" s="5"/>
      <c r="C49" s="4"/>
      <c r="D49" s="40">
        <v>120.851</v>
      </c>
      <c r="E49" s="40">
        <f t="shared" si="2"/>
        <v>3150</v>
      </c>
      <c r="F49" s="41">
        <v>0.21604999999999999</v>
      </c>
      <c r="G49" s="42">
        <f t="shared" si="3"/>
        <v>9.7222500000000007</v>
      </c>
      <c r="H49" s="43">
        <v>1.1927399999999999</v>
      </c>
      <c r="I49" s="3"/>
      <c r="J49" s="43">
        <f t="shared" si="4"/>
        <v>98.587224524999996</v>
      </c>
      <c r="K49" s="42">
        <f t="shared" si="5"/>
        <v>32520.694532082482</v>
      </c>
      <c r="L49" s="42">
        <f t="shared" si="6"/>
        <v>32.52069453208248</v>
      </c>
      <c r="M49" s="40">
        <f t="shared" si="16"/>
        <v>437501250.00000006</v>
      </c>
      <c r="N49" s="42">
        <f t="shared" si="7"/>
        <v>437.50125000000003</v>
      </c>
      <c r="O49" s="40">
        <f t="shared" si="8"/>
        <v>117074500.31549694</v>
      </c>
      <c r="P49" s="42">
        <f t="shared" si="9"/>
        <v>117.07450031549693</v>
      </c>
      <c r="Q49" s="40">
        <f t="shared" si="17"/>
        <v>32732579.09083195</v>
      </c>
      <c r="R49" s="42">
        <f t="shared" si="10"/>
        <v>32732.57909083195</v>
      </c>
      <c r="S49" s="41">
        <f t="shared" si="11"/>
        <v>0.2675980932980121</v>
      </c>
      <c r="T49" s="42">
        <f t="shared" si="12"/>
        <v>26.759809329801211</v>
      </c>
      <c r="U49" s="42">
        <f t="shared" si="13"/>
        <v>4895.1426653507024</v>
      </c>
      <c r="V49" s="44">
        <f t="shared" si="14"/>
        <v>0.29895579230046138</v>
      </c>
      <c r="W49" s="42">
        <f t="shared" si="15"/>
        <v>298.95579230046138</v>
      </c>
      <c r="X49" s="12"/>
      <c r="Y49" s="12"/>
      <c r="Z49" s="12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3"/>
    </row>
    <row r="50" spans="1:45" ht="18" x14ac:dyDescent="0.35">
      <c r="A50" s="5"/>
      <c r="B50" s="5"/>
      <c r="C50" s="4"/>
      <c r="D50" s="40">
        <v>120.596</v>
      </c>
      <c r="E50" s="40">
        <f t="shared" si="2"/>
        <v>3200</v>
      </c>
      <c r="F50" s="41">
        <v>0.21795</v>
      </c>
      <c r="G50" s="42">
        <f t="shared" si="3"/>
        <v>9.8077500000000004</v>
      </c>
      <c r="H50" s="43">
        <v>1.1848099999999999</v>
      </c>
      <c r="I50" s="3"/>
      <c r="J50" s="43">
        <f t="shared" si="4"/>
        <v>98.379201900000012</v>
      </c>
      <c r="K50" s="42">
        <f t="shared" si="5"/>
        <v>32967.18698187382</v>
      </c>
      <c r="L50" s="42">
        <f t="shared" si="6"/>
        <v>32.967186981873823</v>
      </c>
      <c r="M50" s="40">
        <f t="shared" si="16"/>
        <v>441348750</v>
      </c>
      <c r="N50" s="42">
        <f t="shared" si="7"/>
        <v>441.34875</v>
      </c>
      <c r="O50" s="40">
        <f t="shared" si="8"/>
        <v>118681873.13474575</v>
      </c>
      <c r="P50" s="42">
        <f t="shared" si="9"/>
        <v>118.68187313474574</v>
      </c>
      <c r="Q50" s="40">
        <f t="shared" si="17"/>
        <v>33181980.606898475</v>
      </c>
      <c r="R50" s="42">
        <f t="shared" si="10"/>
        <v>33181.980606898476</v>
      </c>
      <c r="S50" s="41">
        <f t="shared" si="11"/>
        <v>0.26890723749584822</v>
      </c>
      <c r="T50" s="42">
        <f t="shared" si="12"/>
        <v>26.890723749584822</v>
      </c>
      <c r="U50" s="42">
        <f t="shared" si="13"/>
        <v>4986.6272883589399</v>
      </c>
      <c r="V50" s="44">
        <f t="shared" si="14"/>
        <v>0.29750036014272446</v>
      </c>
      <c r="W50" s="42">
        <f t="shared" si="15"/>
        <v>297.50036014272445</v>
      </c>
      <c r="X50" s="12"/>
      <c r="Y50" s="12"/>
      <c r="Z50" s="12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3"/>
    </row>
    <row r="51" spans="1:45" ht="18" x14ac:dyDescent="0.35">
      <c r="A51" s="5"/>
      <c r="B51" s="5"/>
      <c r="C51" s="4"/>
      <c r="D51" s="40">
        <v>120.84</v>
      </c>
      <c r="E51" s="40">
        <f t="shared" si="2"/>
        <v>3250</v>
      </c>
      <c r="F51" s="41">
        <v>0.22305</v>
      </c>
      <c r="G51" s="42">
        <f t="shared" si="3"/>
        <v>10.03725</v>
      </c>
      <c r="H51" s="43">
        <v>1.17378</v>
      </c>
      <c r="I51" s="3"/>
      <c r="J51" s="43">
        <f t="shared" si="4"/>
        <v>98.578251000000009</v>
      </c>
      <c r="K51" s="42">
        <f t="shared" si="5"/>
        <v>33550.043490744159</v>
      </c>
      <c r="L51" s="42">
        <f t="shared" si="6"/>
        <v>33.550043490744159</v>
      </c>
      <c r="M51" s="40">
        <f t="shared" si="16"/>
        <v>451676250</v>
      </c>
      <c r="N51" s="42">
        <f t="shared" si="7"/>
        <v>451.67624999999998</v>
      </c>
      <c r="O51" s="40">
        <f t="shared" si="8"/>
        <v>120780156.56667897</v>
      </c>
      <c r="P51" s="42">
        <f t="shared" si="9"/>
        <v>120.78015656667897</v>
      </c>
      <c r="Q51" s="40">
        <f t="shared" si="17"/>
        <v>33768634.645187333</v>
      </c>
      <c r="R51" s="42">
        <f t="shared" si="10"/>
        <v>33768.634645187332</v>
      </c>
      <c r="S51" s="41">
        <f t="shared" si="11"/>
        <v>0.2674042670312618</v>
      </c>
      <c r="T51" s="42">
        <f t="shared" si="12"/>
        <v>26.740426703126179</v>
      </c>
      <c r="U51" s="42">
        <f t="shared" si="13"/>
        <v>5046.4264435365367</v>
      </c>
      <c r="V51" s="44">
        <f t="shared" si="14"/>
        <v>0.29917248848780459</v>
      </c>
      <c r="W51" s="42">
        <f t="shared" si="15"/>
        <v>299.17248848780457</v>
      </c>
      <c r="X51" s="12"/>
      <c r="Y51" s="12"/>
      <c r="Z51" s="12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3"/>
    </row>
    <row r="52" spans="1:45" ht="18" x14ac:dyDescent="0.35">
      <c r="A52" s="5"/>
      <c r="B52" s="5"/>
      <c r="C52" s="4"/>
      <c r="D52" s="40">
        <v>121.633</v>
      </c>
      <c r="E52" s="40">
        <f t="shared" si="2"/>
        <v>3300</v>
      </c>
      <c r="F52" s="41">
        <v>0.22550000000000001</v>
      </c>
      <c r="G52" s="42">
        <f t="shared" si="3"/>
        <v>10.147499999999999</v>
      </c>
      <c r="H52" s="43">
        <v>1.1611800000000001</v>
      </c>
      <c r="I52" s="3"/>
      <c r="J52" s="43">
        <f t="shared" si="4"/>
        <v>99.225160575000004</v>
      </c>
      <c r="K52" s="42">
        <f t="shared" si="5"/>
        <v>34289.753906505633</v>
      </c>
      <c r="L52" s="42">
        <f t="shared" si="6"/>
        <v>34.289753906505631</v>
      </c>
      <c r="M52" s="40">
        <f t="shared" si="16"/>
        <v>456637499.99999994</v>
      </c>
      <c r="N52" s="42">
        <f t="shared" si="7"/>
        <v>456.63749999999993</v>
      </c>
      <c r="O52" s="40">
        <f t="shared" si="8"/>
        <v>123443114.06342028</v>
      </c>
      <c r="P52" s="42">
        <f t="shared" si="9"/>
        <v>123.44311406342028</v>
      </c>
      <c r="Q52" s="40">
        <f t="shared" si="17"/>
        <v>34513164.552577175</v>
      </c>
      <c r="R52" s="42">
        <f t="shared" si="10"/>
        <v>34513.164552577175</v>
      </c>
      <c r="S52" s="41">
        <f t="shared" si="11"/>
        <v>0.27033065410401097</v>
      </c>
      <c r="T52" s="42">
        <f t="shared" si="12"/>
        <v>27.033065410401097</v>
      </c>
      <c r="U52" s="42">
        <f t="shared" si="13"/>
        <v>5214.134026468817</v>
      </c>
      <c r="V52" s="44">
        <f t="shared" si="14"/>
        <v>0.29593388239729429</v>
      </c>
      <c r="W52" s="42">
        <f t="shared" si="15"/>
        <v>295.93388239729427</v>
      </c>
      <c r="X52" s="12"/>
      <c r="Y52" s="12"/>
      <c r="Z52" s="12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3"/>
    </row>
    <row r="53" spans="1:45" ht="18" x14ac:dyDescent="0.35">
      <c r="A53" s="5"/>
      <c r="B53" s="5"/>
      <c r="C53" s="4"/>
      <c r="D53" s="40">
        <v>122.181</v>
      </c>
      <c r="E53" s="40">
        <f t="shared" si="2"/>
        <v>3350</v>
      </c>
      <c r="F53" s="41">
        <v>0.22850000000000001</v>
      </c>
      <c r="G53" s="42">
        <f t="shared" si="3"/>
        <v>10.282500000000001</v>
      </c>
      <c r="H53" s="43">
        <v>1.1510400000000001</v>
      </c>
      <c r="I53" s="3"/>
      <c r="J53" s="43">
        <f t="shared" si="4"/>
        <v>99.672205274999996</v>
      </c>
      <c r="K53" s="42">
        <f t="shared" si="5"/>
        <v>34966.123910925446</v>
      </c>
      <c r="L53" s="42">
        <f t="shared" si="6"/>
        <v>34.966123910925447</v>
      </c>
      <c r="M53" s="40">
        <f t="shared" si="16"/>
        <v>462712500</v>
      </c>
      <c r="N53" s="42">
        <f t="shared" si="7"/>
        <v>462.71249999999998</v>
      </c>
      <c r="O53" s="40">
        <f t="shared" si="8"/>
        <v>125878046.07933161</v>
      </c>
      <c r="P53" s="42">
        <f t="shared" si="9"/>
        <v>125.87804607933161</v>
      </c>
      <c r="Q53" s="40">
        <f t="shared" si="17"/>
        <v>35193941.362017602</v>
      </c>
      <c r="R53" s="42">
        <f t="shared" si="10"/>
        <v>35193.941362017598</v>
      </c>
      <c r="S53" s="41">
        <f t="shared" si="11"/>
        <v>0.27204375520292107</v>
      </c>
      <c r="T53" s="42">
        <f t="shared" si="12"/>
        <v>27.204375520292107</v>
      </c>
      <c r="U53" s="42">
        <f t="shared" si="13"/>
        <v>5350.6775551605779</v>
      </c>
      <c r="V53" s="44">
        <f t="shared" si="14"/>
        <v>0.29407034151666867</v>
      </c>
      <c r="W53" s="42">
        <f t="shared" si="15"/>
        <v>294.07034151666869</v>
      </c>
      <c r="X53" s="12"/>
      <c r="Y53" s="12"/>
      <c r="Z53" s="12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3"/>
    </row>
    <row r="54" spans="1:45" ht="18" x14ac:dyDescent="0.35">
      <c r="A54" s="5"/>
      <c r="B54" s="5"/>
      <c r="C54" s="4"/>
      <c r="D54" s="40">
        <v>122.93300000000001</v>
      </c>
      <c r="E54" s="40">
        <f t="shared" si="2"/>
        <v>3400</v>
      </c>
      <c r="F54" s="41">
        <v>0.23419999999999999</v>
      </c>
      <c r="G54" s="42">
        <f t="shared" si="3"/>
        <v>10.539</v>
      </c>
      <c r="H54" s="43">
        <v>1.14117</v>
      </c>
      <c r="I54" s="3"/>
      <c r="J54" s="43">
        <f t="shared" si="4"/>
        <v>100.285668075</v>
      </c>
      <c r="K54" s="42">
        <f t="shared" si="5"/>
        <v>35706.428049606635</v>
      </c>
      <c r="L54" s="42">
        <f t="shared" si="6"/>
        <v>35.706428049606636</v>
      </c>
      <c r="M54" s="40">
        <f t="shared" si="16"/>
        <v>474255000</v>
      </c>
      <c r="N54" s="42">
        <f t="shared" si="7"/>
        <v>474.255</v>
      </c>
      <c r="O54" s="40">
        <f t="shared" si="8"/>
        <v>128543140.97858389</v>
      </c>
      <c r="P54" s="42">
        <f t="shared" si="9"/>
        <v>128.54314097858389</v>
      </c>
      <c r="Q54" s="40">
        <f t="shared" si="17"/>
        <v>35939068.86065533</v>
      </c>
      <c r="R54" s="42">
        <f t="shared" si="10"/>
        <v>35939.06886065533</v>
      </c>
      <c r="S54" s="41">
        <f t="shared" si="11"/>
        <v>0.27104224726905124</v>
      </c>
      <c r="T54" s="42">
        <f t="shared" si="12"/>
        <v>27.104224726905123</v>
      </c>
      <c r="U54" s="42">
        <f t="shared" si="13"/>
        <v>5443.8471565402888</v>
      </c>
      <c r="V54" s="44">
        <f t="shared" si="14"/>
        <v>0.29515693883908684</v>
      </c>
      <c r="W54" s="42">
        <f t="shared" si="15"/>
        <v>295.15693883908682</v>
      </c>
      <c r="X54" s="12"/>
      <c r="Y54" s="12"/>
      <c r="Z54" s="12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3"/>
    </row>
    <row r="55" spans="1:45" ht="18" x14ac:dyDescent="0.35">
      <c r="A55" s="5"/>
      <c r="B55" s="5"/>
      <c r="C55" s="4"/>
      <c r="D55" s="40">
        <v>123.47499999999999</v>
      </c>
      <c r="E55" s="40">
        <f t="shared" si="2"/>
        <v>3450</v>
      </c>
      <c r="F55" s="41">
        <v>0.23605000000000001</v>
      </c>
      <c r="G55" s="42">
        <f t="shared" si="3"/>
        <v>10.622250000000001</v>
      </c>
      <c r="H55" s="43">
        <v>1.12669</v>
      </c>
      <c r="I55" s="3"/>
      <c r="J55" s="43">
        <f t="shared" si="4"/>
        <v>100.727818125</v>
      </c>
      <c r="K55" s="42">
        <f t="shared" si="5"/>
        <v>36391.263944867314</v>
      </c>
      <c r="L55" s="42">
        <f t="shared" si="6"/>
        <v>36.391263944867312</v>
      </c>
      <c r="M55" s="40">
        <f t="shared" si="16"/>
        <v>478001250.00000006</v>
      </c>
      <c r="N55" s="42">
        <f t="shared" si="7"/>
        <v>478.00125000000003</v>
      </c>
      <c r="O55" s="40">
        <f t="shared" si="8"/>
        <v>131008550.20152234</v>
      </c>
      <c r="P55" s="42">
        <f t="shared" si="9"/>
        <v>131.00855020152233</v>
      </c>
      <c r="Q55" s="40">
        <f t="shared" si="17"/>
        <v>36628366.719400212</v>
      </c>
      <c r="R55" s="42">
        <f t="shared" si="10"/>
        <v>36628.366719400212</v>
      </c>
      <c r="S55" s="41">
        <f t="shared" si="11"/>
        <v>0.27407574813145846</v>
      </c>
      <c r="T55" s="42">
        <f t="shared" si="12"/>
        <v>27.407574813145846</v>
      </c>
      <c r="U55" s="42">
        <f t="shared" si="13"/>
        <v>5610.354126265619</v>
      </c>
      <c r="V55" s="44">
        <f t="shared" si="14"/>
        <v>0.29189010901332496</v>
      </c>
      <c r="W55" s="42">
        <f t="shared" si="15"/>
        <v>291.89010901332495</v>
      </c>
      <c r="X55" s="12"/>
      <c r="Y55" s="12"/>
      <c r="Z55" s="12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3"/>
    </row>
    <row r="56" spans="1:45" ht="18" x14ac:dyDescent="0.35">
      <c r="A56" s="5"/>
      <c r="B56" s="5"/>
      <c r="C56" s="4"/>
      <c r="D56" s="40">
        <v>123.428</v>
      </c>
      <c r="E56" s="40">
        <f t="shared" si="2"/>
        <v>3500</v>
      </c>
      <c r="F56" s="41">
        <v>0.24195</v>
      </c>
      <c r="G56" s="42">
        <f t="shared" si="3"/>
        <v>10.88775</v>
      </c>
      <c r="H56" s="43">
        <v>1.11975</v>
      </c>
      <c r="I56" s="3"/>
      <c r="J56" s="43">
        <f t="shared" si="4"/>
        <v>100.6894767</v>
      </c>
      <c r="K56" s="42">
        <f t="shared" si="5"/>
        <v>36904.620701027408</v>
      </c>
      <c r="L56" s="42">
        <f t="shared" si="6"/>
        <v>36.904620701027412</v>
      </c>
      <c r="M56" s="40">
        <f t="shared" si="16"/>
        <v>489948750</v>
      </c>
      <c r="N56" s="42">
        <f t="shared" si="7"/>
        <v>489.94874999999996</v>
      </c>
      <c r="O56" s="40">
        <f t="shared" si="8"/>
        <v>132856634.52369867</v>
      </c>
      <c r="P56" s="42">
        <f t="shared" si="9"/>
        <v>132.85663452369866</v>
      </c>
      <c r="Q56" s="40">
        <f t="shared" si="17"/>
        <v>37145068.187945001</v>
      </c>
      <c r="R56" s="42">
        <f t="shared" si="10"/>
        <v>37145.068187944998</v>
      </c>
      <c r="S56" s="41">
        <f t="shared" si="11"/>
        <v>0.27116435040134029</v>
      </c>
      <c r="T56" s="42">
        <f t="shared" si="12"/>
        <v>27.116435040134029</v>
      </c>
      <c r="U56" s="42">
        <f t="shared" si="13"/>
        <v>5629.0598433010991</v>
      </c>
      <c r="V56" s="44">
        <f t="shared" si="14"/>
        <v>0.29502403203664113</v>
      </c>
      <c r="W56" s="42">
        <f t="shared" si="15"/>
        <v>295.02403203664113</v>
      </c>
      <c r="X56" s="12"/>
      <c r="Y56" s="12"/>
      <c r="Z56" s="12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3"/>
    </row>
    <row r="57" spans="1:45" ht="18" x14ac:dyDescent="0.35">
      <c r="A57" s="5"/>
      <c r="B57" s="5"/>
      <c r="C57" s="4"/>
      <c r="D57" s="40">
        <v>124.205</v>
      </c>
      <c r="E57" s="40">
        <f t="shared" si="2"/>
        <v>3550</v>
      </c>
      <c r="F57" s="41">
        <v>0.24545</v>
      </c>
      <c r="G57" s="42">
        <f t="shared" si="3"/>
        <v>11.045250000000001</v>
      </c>
      <c r="H57" s="43">
        <v>1.10622</v>
      </c>
      <c r="I57" s="3"/>
      <c r="J57" s="43">
        <f t="shared" si="4"/>
        <v>101.323333875</v>
      </c>
      <c r="K57" s="42">
        <f t="shared" si="5"/>
        <v>37667.469225106222</v>
      </c>
      <c r="L57" s="42">
        <f t="shared" si="6"/>
        <v>37.667469225106224</v>
      </c>
      <c r="M57" s="40">
        <f t="shared" si="16"/>
        <v>497036250.00000006</v>
      </c>
      <c r="N57" s="42">
        <f t="shared" si="7"/>
        <v>497.03625000000005</v>
      </c>
      <c r="O57" s="40">
        <f t="shared" si="8"/>
        <v>135602889.2103824</v>
      </c>
      <c r="P57" s="42">
        <f t="shared" si="9"/>
        <v>135.60288921038241</v>
      </c>
      <c r="Q57" s="40">
        <f t="shared" si="17"/>
        <v>37912886.957132123</v>
      </c>
      <c r="R57" s="42">
        <f t="shared" si="10"/>
        <v>37912.886957132127</v>
      </c>
      <c r="S57" s="41">
        <f t="shared" si="11"/>
        <v>0.27282293637613431</v>
      </c>
      <c r="T57" s="42">
        <f t="shared" si="12"/>
        <v>27.282293637613432</v>
      </c>
      <c r="U57" s="42">
        <f t="shared" si="13"/>
        <v>5780.5591274162744</v>
      </c>
      <c r="V57" s="44">
        <f t="shared" si="14"/>
        <v>0.29323047784261785</v>
      </c>
      <c r="W57" s="42">
        <f t="shared" si="15"/>
        <v>293.23047784261786</v>
      </c>
      <c r="X57" s="12"/>
      <c r="Y57" s="12"/>
      <c r="Z57" s="12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3"/>
    </row>
    <row r="58" spans="1:45" ht="18" x14ac:dyDescent="0.35">
      <c r="A58" s="5"/>
      <c r="B58" s="5"/>
      <c r="C58" s="4"/>
      <c r="D58" s="40">
        <v>124.066</v>
      </c>
      <c r="E58" s="40">
        <f t="shared" si="2"/>
        <v>3600</v>
      </c>
      <c r="F58" s="41">
        <v>0.25505</v>
      </c>
      <c r="G58" s="42">
        <f t="shared" si="3"/>
        <v>11.47725</v>
      </c>
      <c r="H58" s="43">
        <v>1.09697</v>
      </c>
      <c r="I58" s="3"/>
      <c r="J58" s="43">
        <f t="shared" si="4"/>
        <v>101.20994115000001</v>
      </c>
      <c r="K58" s="42">
        <f t="shared" si="5"/>
        <v>38155.248910451432</v>
      </c>
      <c r="L58" s="42">
        <f t="shared" si="6"/>
        <v>38.155248910451434</v>
      </c>
      <c r="M58" s="40">
        <f t="shared" si="16"/>
        <v>516476250</v>
      </c>
      <c r="N58" s="42">
        <f t="shared" si="7"/>
        <v>516.47624999999994</v>
      </c>
      <c r="O58" s="40">
        <f t="shared" si="8"/>
        <v>137358896.07762516</v>
      </c>
      <c r="P58" s="42">
        <f t="shared" si="9"/>
        <v>137.35889607762516</v>
      </c>
      <c r="Q58" s="40">
        <f t="shared" si="17"/>
        <v>38403844.71062389</v>
      </c>
      <c r="R58" s="42">
        <f t="shared" si="10"/>
        <v>38403.844710623889</v>
      </c>
      <c r="S58" s="41">
        <f t="shared" si="11"/>
        <v>0.26595394478957196</v>
      </c>
      <c r="T58" s="42">
        <f t="shared" si="12"/>
        <v>26.595394478957196</v>
      </c>
      <c r="U58" s="42">
        <f t="shared" si="13"/>
        <v>5707.9906662164485</v>
      </c>
      <c r="V58" s="44">
        <f t="shared" si="14"/>
        <v>0.30080396086359085</v>
      </c>
      <c r="W58" s="42">
        <f t="shared" si="15"/>
        <v>300.80396086359087</v>
      </c>
      <c r="X58" s="12"/>
      <c r="Y58" s="12"/>
      <c r="Z58" s="12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3"/>
    </row>
    <row r="59" spans="1:45" ht="18" x14ac:dyDescent="0.35">
      <c r="A59" s="5"/>
      <c r="B59" s="5"/>
      <c r="C59" s="4"/>
      <c r="D59" s="40">
        <v>123.967</v>
      </c>
      <c r="E59" s="40">
        <f t="shared" si="2"/>
        <v>3650</v>
      </c>
      <c r="F59" s="41">
        <v>0.25755</v>
      </c>
      <c r="G59" s="42">
        <f t="shared" si="3"/>
        <v>11.58975</v>
      </c>
      <c r="H59" s="43">
        <v>1.0940099999999999</v>
      </c>
      <c r="I59" s="3"/>
      <c r="J59" s="43">
        <f t="shared" si="4"/>
        <v>101.129179425</v>
      </c>
      <c r="K59" s="42">
        <f t="shared" si="5"/>
        <v>38654.313602659196</v>
      </c>
      <c r="L59" s="42">
        <f t="shared" si="6"/>
        <v>38.654313602659194</v>
      </c>
      <c r="M59" s="40">
        <f t="shared" si="16"/>
        <v>521538750</v>
      </c>
      <c r="N59" s="42">
        <f t="shared" si="7"/>
        <v>521.53874999999994</v>
      </c>
      <c r="O59" s="40">
        <f t="shared" si="8"/>
        <v>139155528.96957311</v>
      </c>
      <c r="P59" s="42">
        <f t="shared" si="9"/>
        <v>139.15552896957311</v>
      </c>
      <c r="Q59" s="40">
        <f t="shared" si="17"/>
        <v>38906160.997043207</v>
      </c>
      <c r="R59" s="42">
        <f t="shared" si="10"/>
        <v>38906.160997043204</v>
      </c>
      <c r="S59" s="41">
        <f t="shared" si="11"/>
        <v>0.26681723835395377</v>
      </c>
      <c r="T59" s="42">
        <f t="shared" si="12"/>
        <v>26.681723835395378</v>
      </c>
      <c r="U59" s="42">
        <f t="shared" si="13"/>
        <v>5801.4209283351711</v>
      </c>
      <c r="V59" s="44">
        <f t="shared" si="14"/>
        <v>0.29983070244462168</v>
      </c>
      <c r="W59" s="42">
        <f t="shared" si="15"/>
        <v>299.83070244462169</v>
      </c>
      <c r="X59" s="12"/>
      <c r="Y59" s="12"/>
      <c r="Z59" s="12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3"/>
    </row>
    <row r="60" spans="1:45" ht="18" x14ac:dyDescent="0.35">
      <c r="A60" s="5"/>
      <c r="B60" s="5"/>
      <c r="C60" s="4"/>
      <c r="D60" s="40">
        <v>123.815</v>
      </c>
      <c r="E60" s="40">
        <f t="shared" si="2"/>
        <v>3700</v>
      </c>
      <c r="F60" s="41">
        <v>0.26445000000000002</v>
      </c>
      <c r="G60" s="42">
        <f t="shared" si="3"/>
        <v>11.90025</v>
      </c>
      <c r="H60" s="43">
        <v>1.09659</v>
      </c>
      <c r="I60" s="3"/>
      <c r="J60" s="43">
        <f t="shared" si="4"/>
        <v>101.00518162500001</v>
      </c>
      <c r="K60" s="42">
        <f t="shared" si="5"/>
        <v>39135.780176671011</v>
      </c>
      <c r="L60" s="42">
        <f t="shared" si="6"/>
        <v>39.135780176671012</v>
      </c>
      <c r="M60" s="40">
        <f t="shared" si="16"/>
        <v>535511250</v>
      </c>
      <c r="N60" s="42">
        <f t="shared" si="7"/>
        <v>535.51125000000002</v>
      </c>
      <c r="O60" s="40">
        <f t="shared" si="8"/>
        <v>140888808.63601565</v>
      </c>
      <c r="P60" s="42">
        <f t="shared" si="9"/>
        <v>140.88880863601565</v>
      </c>
      <c r="Q60" s="40">
        <f t="shared" si="17"/>
        <v>39390764.506906323</v>
      </c>
      <c r="R60" s="42">
        <f t="shared" si="10"/>
        <v>39390.764506906322</v>
      </c>
      <c r="S60" s="41">
        <f t="shared" si="11"/>
        <v>0.26309215471386577</v>
      </c>
      <c r="T60" s="42">
        <f t="shared" si="12"/>
        <v>26.309215471386576</v>
      </c>
      <c r="U60" s="42">
        <f t="shared" si="13"/>
        <v>5791.678162362321</v>
      </c>
      <c r="V60" s="44">
        <f t="shared" si="14"/>
        <v>0.30407596185073077</v>
      </c>
      <c r="W60" s="42">
        <f t="shared" si="15"/>
        <v>304.07596185073078</v>
      </c>
      <c r="X60" s="12"/>
      <c r="Y60" s="12"/>
      <c r="Z60" s="12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3"/>
    </row>
    <row r="61" spans="1:45" ht="18" x14ac:dyDescent="0.35">
      <c r="A61" s="5"/>
      <c r="B61" s="5"/>
      <c r="C61" s="4"/>
      <c r="D61" s="40">
        <v>123.767</v>
      </c>
      <c r="E61" s="40">
        <f t="shared" si="2"/>
        <v>3750</v>
      </c>
      <c r="F61" s="41">
        <v>0.2651</v>
      </c>
      <c r="G61" s="42">
        <f t="shared" si="3"/>
        <v>11.929500000000001</v>
      </c>
      <c r="H61" s="43">
        <v>1.0980799999999999</v>
      </c>
      <c r="I61" s="3"/>
      <c r="J61" s="43">
        <f t="shared" si="4"/>
        <v>100.966024425</v>
      </c>
      <c r="K61" s="42">
        <f t="shared" si="5"/>
        <v>39649.265074468451</v>
      </c>
      <c r="L61" s="42">
        <f t="shared" si="6"/>
        <v>39.649265074468452</v>
      </c>
      <c r="M61" s="40">
        <f t="shared" si="16"/>
        <v>536827500</v>
      </c>
      <c r="N61" s="42">
        <f t="shared" si="7"/>
        <v>536.82749999999999</v>
      </c>
      <c r="O61" s="40">
        <f t="shared" si="8"/>
        <v>142737354.26808643</v>
      </c>
      <c r="P61" s="42">
        <f t="shared" si="9"/>
        <v>142.73735426808642</v>
      </c>
      <c r="Q61" s="40">
        <f t="shared" si="17"/>
        <v>39907594.951979414</v>
      </c>
      <c r="R61" s="42">
        <f t="shared" si="10"/>
        <v>39907.594951979416</v>
      </c>
      <c r="S61" s="41">
        <f t="shared" si="11"/>
        <v>0.26589054075673552</v>
      </c>
      <c r="T61" s="42">
        <f t="shared" si="12"/>
        <v>26.589054075673552</v>
      </c>
      <c r="U61" s="42">
        <f t="shared" si="13"/>
        <v>5930.0800488323803</v>
      </c>
      <c r="V61" s="44">
        <f t="shared" si="14"/>
        <v>0.3008756903209745</v>
      </c>
      <c r="W61" s="42">
        <f t="shared" si="15"/>
        <v>300.87569032097451</v>
      </c>
      <c r="X61" s="12"/>
      <c r="Y61" s="12"/>
      <c r="Z61" s="12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3"/>
    </row>
    <row r="62" spans="1:45" ht="18" x14ac:dyDescent="0.35">
      <c r="A62" s="5"/>
      <c r="B62" s="5"/>
      <c r="C62" s="4"/>
      <c r="D62" s="40">
        <v>123.509</v>
      </c>
      <c r="E62" s="40">
        <f t="shared" si="2"/>
        <v>3800</v>
      </c>
      <c r="F62" s="41">
        <v>0.26929999999999998</v>
      </c>
      <c r="G62" s="42">
        <f t="shared" si="3"/>
        <v>12.118499999999999</v>
      </c>
      <c r="H62" s="43">
        <v>1.09907</v>
      </c>
      <c r="I62" s="3"/>
      <c r="J62" s="43">
        <f t="shared" si="4"/>
        <v>100.755554475</v>
      </c>
      <c r="K62" s="42">
        <f t="shared" si="5"/>
        <v>40094.168567956651</v>
      </c>
      <c r="L62" s="42">
        <f t="shared" si="6"/>
        <v>40.09416856795665</v>
      </c>
      <c r="M62" s="40">
        <f t="shared" si="16"/>
        <v>545332500</v>
      </c>
      <c r="N62" s="42">
        <f t="shared" si="7"/>
        <v>545.33249999999998</v>
      </c>
      <c r="O62" s="40">
        <f t="shared" si="8"/>
        <v>144339006.84464395</v>
      </c>
      <c r="P62" s="42">
        <f t="shared" si="9"/>
        <v>144.33900684464396</v>
      </c>
      <c r="Q62" s="40">
        <f t="shared" si="17"/>
        <v>40355397.159094743</v>
      </c>
      <c r="R62" s="42">
        <f t="shared" si="10"/>
        <v>40355.39715909474</v>
      </c>
      <c r="S62" s="41">
        <f t="shared" si="11"/>
        <v>0.26468073486293947</v>
      </c>
      <c r="T62" s="42">
        <f t="shared" si="12"/>
        <v>26.468073486293946</v>
      </c>
      <c r="U62" s="42">
        <f t="shared" si="13"/>
        <v>5969.3366251605021</v>
      </c>
      <c r="V62" s="44">
        <f t="shared" si="14"/>
        <v>0.30225093655352991</v>
      </c>
      <c r="W62" s="42">
        <f t="shared" si="15"/>
        <v>302.25093655352993</v>
      </c>
      <c r="X62" s="12"/>
      <c r="Y62" s="12"/>
      <c r="Z62" s="12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3"/>
    </row>
    <row r="63" spans="1:45" ht="18" x14ac:dyDescent="0.35">
      <c r="A63" s="5"/>
      <c r="B63" s="5"/>
      <c r="C63" s="4"/>
      <c r="D63" s="40">
        <v>122.672</v>
      </c>
      <c r="E63" s="40">
        <f t="shared" si="2"/>
        <v>3850</v>
      </c>
      <c r="F63" s="41">
        <v>0.27374999999999999</v>
      </c>
      <c r="G63" s="42">
        <f t="shared" si="3"/>
        <v>12.318750000000001</v>
      </c>
      <c r="H63" s="43">
        <v>1.1053299999999999</v>
      </c>
      <c r="I63" s="3"/>
      <c r="J63" s="43">
        <f t="shared" si="4"/>
        <v>100.07275079999999</v>
      </c>
      <c r="K63" s="42">
        <f t="shared" si="5"/>
        <v>40346.436738017939</v>
      </c>
      <c r="L63" s="42">
        <f t="shared" si="6"/>
        <v>40.346436738017943</v>
      </c>
      <c r="M63" s="40">
        <f t="shared" si="16"/>
        <v>554343750.00000012</v>
      </c>
      <c r="N63" s="42">
        <f t="shared" si="7"/>
        <v>554.34375000000011</v>
      </c>
      <c r="O63" s="40">
        <f t="shared" si="8"/>
        <v>145247172.25686458</v>
      </c>
      <c r="P63" s="42">
        <f t="shared" si="9"/>
        <v>145.24717225686459</v>
      </c>
      <c r="Q63" s="40">
        <f t="shared" si="17"/>
        <v>40609308.951184072</v>
      </c>
      <c r="R63" s="42">
        <f t="shared" si="10"/>
        <v>40609.308951184074</v>
      </c>
      <c r="S63" s="41">
        <f t="shared" si="11"/>
        <v>0.26201643340772679</v>
      </c>
      <c r="T63" s="42">
        <f t="shared" si="12"/>
        <v>26.20164334077268</v>
      </c>
      <c r="U63" s="42">
        <f t="shared" si="13"/>
        <v>5946.4290683283416</v>
      </c>
      <c r="V63" s="44">
        <f t="shared" si="14"/>
        <v>0.30532436061180585</v>
      </c>
      <c r="W63" s="42">
        <f t="shared" si="15"/>
        <v>305.32436061180584</v>
      </c>
      <c r="X63" s="12"/>
      <c r="Y63" s="12"/>
      <c r="Z63" s="12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3"/>
    </row>
    <row r="64" spans="1:45" ht="18" x14ac:dyDescent="0.35">
      <c r="A64" s="5"/>
      <c r="B64" s="5"/>
      <c r="C64" s="4"/>
      <c r="D64" s="40">
        <v>122.157</v>
      </c>
      <c r="E64" s="40">
        <f t="shared" si="2"/>
        <v>3900</v>
      </c>
      <c r="F64" s="41">
        <v>0.27589999999999998</v>
      </c>
      <c r="G64" s="42">
        <f t="shared" si="3"/>
        <v>12.415499999999998</v>
      </c>
      <c r="H64" s="43">
        <v>1.11704</v>
      </c>
      <c r="I64" s="3"/>
      <c r="J64" s="43">
        <f t="shared" si="4"/>
        <v>99.652626675000008</v>
      </c>
      <c r="K64" s="42">
        <f t="shared" si="5"/>
        <v>40698.834783503822</v>
      </c>
      <c r="L64" s="42">
        <f t="shared" si="6"/>
        <v>40.69883478350382</v>
      </c>
      <c r="M64" s="40">
        <f t="shared" si="16"/>
        <v>558697499.99999988</v>
      </c>
      <c r="N64" s="42">
        <f t="shared" si="7"/>
        <v>558.69749999999988</v>
      </c>
      <c r="O64" s="40">
        <f t="shared" si="8"/>
        <v>146515805.22061375</v>
      </c>
      <c r="P64" s="42">
        <f t="shared" si="9"/>
        <v>146.51580522061374</v>
      </c>
      <c r="Q64" s="40">
        <f t="shared" si="17"/>
        <v>40964003.002503969</v>
      </c>
      <c r="R64" s="42">
        <f t="shared" si="10"/>
        <v>40964.003002503967</v>
      </c>
      <c r="S64" s="41">
        <f t="shared" si="11"/>
        <v>0.26224532098427822</v>
      </c>
      <c r="T64" s="42">
        <f t="shared" si="12"/>
        <v>26.224532098427822</v>
      </c>
      <c r="U64" s="42">
        <f t="shared" si="13"/>
        <v>6003.6069327109126</v>
      </c>
      <c r="V64" s="44">
        <f t="shared" si="14"/>
        <v>0.30505787367240028</v>
      </c>
      <c r="W64" s="42">
        <f t="shared" si="15"/>
        <v>305.05787367240026</v>
      </c>
      <c r="X64" s="12"/>
      <c r="Y64" s="12"/>
      <c r="Z64" s="12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3"/>
    </row>
    <row r="65" spans="1:45" ht="18" x14ac:dyDescent="0.35">
      <c r="A65" s="5"/>
      <c r="B65" s="5"/>
      <c r="C65" s="4"/>
      <c r="D65" s="40">
        <v>121.184</v>
      </c>
      <c r="E65" s="40">
        <f t="shared" si="2"/>
        <v>3950</v>
      </c>
      <c r="F65" s="41">
        <v>0.28284999999999999</v>
      </c>
      <c r="G65" s="42">
        <f t="shared" si="3"/>
        <v>12.728249999999999</v>
      </c>
      <c r="H65" s="43">
        <v>1.12259</v>
      </c>
      <c r="I65" s="3"/>
      <c r="J65" s="43">
        <f t="shared" si="4"/>
        <v>98.8588776</v>
      </c>
      <c r="K65" s="42">
        <f t="shared" si="5"/>
        <v>40892.285942021845</v>
      </c>
      <c r="L65" s="42">
        <f t="shared" si="6"/>
        <v>40.892285942021843</v>
      </c>
      <c r="M65" s="40">
        <f t="shared" si="16"/>
        <v>572771250</v>
      </c>
      <c r="N65" s="42">
        <f t="shared" si="7"/>
        <v>572.77125000000001</v>
      </c>
      <c r="O65" s="40">
        <f t="shared" si="8"/>
        <v>147212229.39127865</v>
      </c>
      <c r="P65" s="42">
        <f t="shared" si="9"/>
        <v>147.21222939127864</v>
      </c>
      <c r="Q65" s="40">
        <f t="shared" si="17"/>
        <v>41158714.56809362</v>
      </c>
      <c r="R65" s="42">
        <f t="shared" si="10"/>
        <v>41158.714568093623</v>
      </c>
      <c r="S65" s="41">
        <f t="shared" si="11"/>
        <v>0.25701749064967672</v>
      </c>
      <c r="T65" s="42">
        <f t="shared" si="12"/>
        <v>25.701749064967672</v>
      </c>
      <c r="U65" s="42">
        <f t="shared" si="13"/>
        <v>5911.8934048579722</v>
      </c>
      <c r="V65" s="44">
        <f t="shared" si="14"/>
        <v>0.31126286307511508</v>
      </c>
      <c r="W65" s="42">
        <f t="shared" si="15"/>
        <v>311.26286307511509</v>
      </c>
      <c r="X65" s="12"/>
      <c r="Y65" s="12"/>
      <c r="Z65" s="12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3"/>
    </row>
    <row r="66" spans="1:45" ht="18" x14ac:dyDescent="0.35">
      <c r="A66" s="5"/>
      <c r="B66" s="5"/>
      <c r="C66" s="4"/>
      <c r="D66" s="40">
        <v>120.004</v>
      </c>
      <c r="E66" s="40">
        <f t="shared" si="2"/>
        <v>4000</v>
      </c>
      <c r="F66" s="41">
        <v>0.28455000000000003</v>
      </c>
      <c r="G66" s="42">
        <f t="shared" si="3"/>
        <v>12.80475</v>
      </c>
      <c r="H66" s="43">
        <v>1.1246100000000001</v>
      </c>
      <c r="I66" s="3"/>
      <c r="J66" s="43">
        <f t="shared" si="4"/>
        <v>97.896263100000013</v>
      </c>
      <c r="K66" s="42">
        <f t="shared" si="5"/>
        <v>41006.690795847142</v>
      </c>
      <c r="L66" s="42">
        <f t="shared" si="6"/>
        <v>41.006690795847142</v>
      </c>
      <c r="M66" s="40">
        <f t="shared" si="16"/>
        <v>576213750</v>
      </c>
      <c r="N66" s="42">
        <f t="shared" si="7"/>
        <v>576.21375</v>
      </c>
      <c r="O66" s="40">
        <f t="shared" si="8"/>
        <v>147624086.86504972</v>
      </c>
      <c r="P66" s="42">
        <f t="shared" si="9"/>
        <v>147.62408686504972</v>
      </c>
      <c r="Q66" s="40">
        <f t="shared" si="17"/>
        <v>41273864.812579237</v>
      </c>
      <c r="R66" s="42">
        <f t="shared" si="10"/>
        <v>41273.864812579239</v>
      </c>
      <c r="S66" s="41">
        <f t="shared" si="11"/>
        <v>0.25619674446340396</v>
      </c>
      <c r="T66" s="42">
        <f t="shared" si="12"/>
        <v>25.619674446340397</v>
      </c>
      <c r="U66" s="42">
        <f t="shared" si="13"/>
        <v>5909.5016342513245</v>
      </c>
      <c r="V66" s="44">
        <f t="shared" si="14"/>
        <v>0.3122600178529103</v>
      </c>
      <c r="W66" s="42">
        <f t="shared" si="15"/>
        <v>312.26001785291032</v>
      </c>
      <c r="X66" s="12"/>
      <c r="Y66" s="12"/>
      <c r="Z66" s="12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3"/>
    </row>
    <row r="67" spans="1:45" ht="18" x14ac:dyDescent="0.35">
      <c r="A67" s="5"/>
      <c r="B67" s="5"/>
      <c r="C67" s="4"/>
      <c r="D67" s="40">
        <v>118.73399999999999</v>
      </c>
      <c r="E67" s="40">
        <f t="shared" si="2"/>
        <v>4050</v>
      </c>
      <c r="F67" s="41">
        <v>0.28710000000000002</v>
      </c>
      <c r="G67" s="42">
        <f t="shared" si="3"/>
        <v>12.919500000000001</v>
      </c>
      <c r="H67" s="43">
        <v>1.1222000000000001</v>
      </c>
      <c r="I67" s="3"/>
      <c r="J67" s="43">
        <f t="shared" si="4"/>
        <v>96.860228849999999</v>
      </c>
      <c r="K67" s="42">
        <f t="shared" si="5"/>
        <v>41079.876756325131</v>
      </c>
      <c r="L67" s="42">
        <f t="shared" si="6"/>
        <v>41.079876756325135</v>
      </c>
      <c r="M67" s="40">
        <f t="shared" si="16"/>
        <v>581377500</v>
      </c>
      <c r="N67" s="42">
        <f t="shared" si="7"/>
        <v>581.37749999999994</v>
      </c>
      <c r="O67" s="40">
        <f t="shared" si="8"/>
        <v>147887556.32277048</v>
      </c>
      <c r="P67" s="42">
        <f t="shared" si="9"/>
        <v>147.88755632277048</v>
      </c>
      <c r="Q67" s="40">
        <f t="shared" si="17"/>
        <v>41347527.607121371</v>
      </c>
      <c r="R67" s="42">
        <f t="shared" si="10"/>
        <v>41347.527607121374</v>
      </c>
      <c r="S67" s="41">
        <f t="shared" si="11"/>
        <v>0.25437440616943463</v>
      </c>
      <c r="T67" s="42">
        <f t="shared" si="12"/>
        <v>25.437440616943462</v>
      </c>
      <c r="U67" s="42">
        <f t="shared" si="13"/>
        <v>5877.9389561646185</v>
      </c>
      <c r="V67" s="44">
        <f t="shared" si="14"/>
        <v>0.31449704867994194</v>
      </c>
      <c r="W67" s="42">
        <f t="shared" si="15"/>
        <v>314.49704867994194</v>
      </c>
      <c r="X67" s="12"/>
      <c r="Y67" s="12"/>
      <c r="Z67" s="12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3"/>
    </row>
    <row r="68" spans="1:45" ht="18" x14ac:dyDescent="0.35">
      <c r="A68" s="5"/>
      <c r="B68" s="5"/>
      <c r="C68" s="4"/>
      <c r="D68" s="40">
        <v>117.44199999999999</v>
      </c>
      <c r="E68" s="40">
        <f t="shared" si="2"/>
        <v>4100</v>
      </c>
      <c r="F68" s="41">
        <v>0.28894999999999998</v>
      </c>
      <c r="G68" s="42">
        <f t="shared" si="3"/>
        <v>13.002749999999999</v>
      </c>
      <c r="H68" s="43">
        <v>1.1239399999999999</v>
      </c>
      <c r="I68" s="3"/>
      <c r="J68" s="43">
        <f t="shared" si="4"/>
        <v>95.806247549999995</v>
      </c>
      <c r="K68" s="42">
        <f t="shared" si="5"/>
        <v>41134.507807714959</v>
      </c>
      <c r="L68" s="42">
        <f t="shared" si="6"/>
        <v>41.134507807714961</v>
      </c>
      <c r="M68" s="40">
        <f t="shared" si="16"/>
        <v>585123750</v>
      </c>
      <c r="N68" s="42">
        <f t="shared" si="7"/>
        <v>585.12374999999997</v>
      </c>
      <c r="O68" s="40">
        <f t="shared" si="8"/>
        <v>148084228.10777384</v>
      </c>
      <c r="P68" s="42">
        <f t="shared" si="9"/>
        <v>148.08422810777384</v>
      </c>
      <c r="Q68" s="40">
        <f t="shared" si="17"/>
        <v>41402514.600362509</v>
      </c>
      <c r="R68" s="42">
        <f t="shared" si="10"/>
        <v>41402.514600362512</v>
      </c>
      <c r="S68" s="41">
        <f t="shared" si="11"/>
        <v>0.25308189610791537</v>
      </c>
      <c r="T68" s="42">
        <f t="shared" si="12"/>
        <v>25.308189610791537</v>
      </c>
      <c r="U68" s="42">
        <f t="shared" si="13"/>
        <v>5855.849567686324</v>
      </c>
      <c r="V68" s="44">
        <f t="shared" si="14"/>
        <v>0.31610321097755484</v>
      </c>
      <c r="W68" s="42">
        <f t="shared" si="15"/>
        <v>316.10321097755485</v>
      </c>
      <c r="X68" s="12"/>
      <c r="Y68" s="12"/>
      <c r="Z68" s="12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3"/>
    </row>
    <row r="69" spans="1:45" ht="18" x14ac:dyDescent="0.35">
      <c r="A69" s="5"/>
      <c r="B69" s="5"/>
      <c r="C69" s="4"/>
      <c r="D69" s="40">
        <v>116.5</v>
      </c>
      <c r="E69" s="40">
        <f t="shared" si="2"/>
        <v>4150</v>
      </c>
      <c r="F69" s="41">
        <v>0.29304999999999998</v>
      </c>
      <c r="G69" s="42">
        <f t="shared" si="3"/>
        <v>13.187249999999999</v>
      </c>
      <c r="H69" s="43">
        <v>1.12233</v>
      </c>
      <c r="I69" s="3"/>
      <c r="J69" s="43">
        <f t="shared" si="4"/>
        <v>95.037787500000007</v>
      </c>
      <c r="K69" s="42">
        <f t="shared" si="5"/>
        <v>41302.185411574195</v>
      </c>
      <c r="L69" s="42">
        <f t="shared" si="6"/>
        <v>41.302185411574193</v>
      </c>
      <c r="M69" s="40">
        <f t="shared" si="16"/>
        <v>593426250</v>
      </c>
      <c r="N69" s="42">
        <f t="shared" si="7"/>
        <v>593.42624999999998</v>
      </c>
      <c r="O69" s="40">
        <f t="shared" si="8"/>
        <v>148687867.4816671</v>
      </c>
      <c r="P69" s="42">
        <f t="shared" si="9"/>
        <v>148.6878674816671</v>
      </c>
      <c r="Q69" s="40">
        <f t="shared" si="17"/>
        <v>41571284.68688909</v>
      </c>
      <c r="R69" s="42">
        <f t="shared" si="10"/>
        <v>41571.284686889092</v>
      </c>
      <c r="S69" s="41">
        <f t="shared" si="11"/>
        <v>0.25055829175346911</v>
      </c>
      <c r="T69" s="42">
        <f t="shared" si="12"/>
        <v>25.055829175346911</v>
      </c>
      <c r="U69" s="42">
        <f t="shared" si="13"/>
        <v>5821.0903251051095</v>
      </c>
      <c r="V69" s="44">
        <f t="shared" si="14"/>
        <v>0.31928697885086993</v>
      </c>
      <c r="W69" s="42">
        <f t="shared" si="15"/>
        <v>319.28697885086996</v>
      </c>
      <c r="X69" s="12"/>
      <c r="Y69" s="12"/>
      <c r="Z69" s="12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3"/>
    </row>
    <row r="70" spans="1:45" ht="18" x14ac:dyDescent="0.35">
      <c r="A70" s="5"/>
      <c r="B70" s="5"/>
      <c r="C70" s="4"/>
      <c r="D70" s="40">
        <v>115.931</v>
      </c>
      <c r="E70" s="40">
        <f t="shared" si="2"/>
        <v>4200</v>
      </c>
      <c r="F70" s="41">
        <v>0.2949</v>
      </c>
      <c r="G70" s="42">
        <f t="shared" si="3"/>
        <v>13.2705</v>
      </c>
      <c r="H70" s="43">
        <v>1.1217900000000001</v>
      </c>
      <c r="I70" s="3"/>
      <c r="J70" s="43">
        <f t="shared" si="4"/>
        <v>94.573611525000004</v>
      </c>
      <c r="K70" s="42">
        <f t="shared" si="5"/>
        <v>41595.646846655298</v>
      </c>
      <c r="L70" s="42">
        <f t="shared" si="6"/>
        <v>41.595646846655299</v>
      </c>
      <c r="M70" s="40">
        <f t="shared" ref="M70:M96" si="18">G70*B$10*10^3</f>
        <v>597172500</v>
      </c>
      <c r="N70" s="42">
        <f t="shared" si="7"/>
        <v>597.17250000000001</v>
      </c>
      <c r="O70" s="40">
        <f t="shared" si="8"/>
        <v>149744328.64795908</v>
      </c>
      <c r="P70" s="42">
        <f t="shared" si="9"/>
        <v>149.74432864795909</v>
      </c>
      <c r="Q70" s="40">
        <f t="shared" ref="Q70:Q96" si="19">(K70*1.01325/B$7)*SQRT(B$9/293)</f>
        <v>41866658.133616209</v>
      </c>
      <c r="R70" s="42">
        <f t="shared" si="10"/>
        <v>41866.658133616213</v>
      </c>
      <c r="S70" s="41">
        <f t="shared" si="11"/>
        <v>0.25075556668794874</v>
      </c>
      <c r="T70" s="42">
        <f t="shared" si="12"/>
        <v>25.075556668794874</v>
      </c>
      <c r="U70" s="42">
        <f t="shared" si="13"/>
        <v>5867.0662481914715</v>
      </c>
      <c r="V70" s="44">
        <f t="shared" si="14"/>
        <v>0.31903578874304916</v>
      </c>
      <c r="W70" s="42">
        <f t="shared" si="15"/>
        <v>319.03578874304918</v>
      </c>
      <c r="X70" s="12"/>
      <c r="Y70" s="12"/>
      <c r="Z70" s="12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3"/>
    </row>
    <row r="71" spans="1:45" ht="18" x14ac:dyDescent="0.35">
      <c r="A71" s="5"/>
      <c r="B71" s="5"/>
      <c r="C71" s="4"/>
      <c r="D71" s="40">
        <v>115.03400000000001</v>
      </c>
      <c r="E71" s="40">
        <f t="shared" ref="E71:E96" si="20">E70+50</f>
        <v>4250</v>
      </c>
      <c r="F71" s="41">
        <v>0.29715000000000003</v>
      </c>
      <c r="G71" s="42">
        <f t="shared" ref="G71:G96" si="21">F71*0.75*60</f>
        <v>13.37175</v>
      </c>
      <c r="H71" s="43">
        <v>1.12456</v>
      </c>
      <c r="I71" s="3"/>
      <c r="J71" s="43">
        <f t="shared" ref="J71:J96" si="22">D71*B$6</f>
        <v>93.841861350000002</v>
      </c>
      <c r="K71" s="42">
        <f t="shared" ref="K71:K96" si="23">J71*(2*PI())*(E71/60)</f>
        <v>41765.161147316525</v>
      </c>
      <c r="L71" s="42">
        <f t="shared" ref="L71:L96" si="24">K71/1000</f>
        <v>41.765161147316526</v>
      </c>
      <c r="M71" s="40">
        <f t="shared" si="18"/>
        <v>601728750</v>
      </c>
      <c r="N71" s="42">
        <f t="shared" ref="N71:N96" si="25">M71*10^-6</f>
        <v>601.72874999999999</v>
      </c>
      <c r="O71" s="40">
        <f t="shared" ref="O71:O96" si="26">K71*3600</f>
        <v>150354580.1303395</v>
      </c>
      <c r="P71" s="42">
        <f t="shared" ref="P71:P96" si="27">O71/1000000</f>
        <v>150.35458013033951</v>
      </c>
      <c r="Q71" s="40">
        <f t="shared" si="19"/>
        <v>42037276.883715376</v>
      </c>
      <c r="R71" s="42">
        <f t="shared" ref="R71:R96" si="28">Q71/1000</f>
        <v>42037.276883715378</v>
      </c>
      <c r="S71" s="41">
        <f t="shared" ref="S71:S96" si="29">O71/M71</f>
        <v>0.24987102599026473</v>
      </c>
      <c r="T71" s="42">
        <f t="shared" ref="T71:T96" si="30">S71*100</f>
        <v>24.987102599026471</v>
      </c>
      <c r="U71" s="42">
        <f t="shared" ref="U71:U96" si="31">L71/W71*B$10</f>
        <v>5870.1958124224057</v>
      </c>
      <c r="V71" s="44">
        <f t="shared" ref="V71:V96" si="32">G71/L71</f>
        <v>0.32016517194401284</v>
      </c>
      <c r="W71" s="42">
        <f t="shared" ref="W71:W96" si="33">V71*1000</f>
        <v>320.16517194401285</v>
      </c>
      <c r="X71" s="12"/>
      <c r="Y71" s="12"/>
      <c r="Z71" s="12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3"/>
    </row>
    <row r="72" spans="1:45" ht="18" x14ac:dyDescent="0.35">
      <c r="A72" s="5"/>
      <c r="B72" s="5"/>
      <c r="C72" s="4"/>
      <c r="D72" s="40">
        <v>114.39100000000001</v>
      </c>
      <c r="E72" s="40">
        <f t="shared" si="20"/>
        <v>4300</v>
      </c>
      <c r="F72" s="41">
        <v>0.30220000000000002</v>
      </c>
      <c r="G72" s="42">
        <f t="shared" si="21"/>
        <v>13.599</v>
      </c>
      <c r="H72" s="43">
        <v>1.1227799999999999</v>
      </c>
      <c r="I72" s="3"/>
      <c r="J72" s="43">
        <f t="shared" si="22"/>
        <v>93.317318025000006</v>
      </c>
      <c r="K72" s="42">
        <f t="shared" si="23"/>
        <v>42020.316775606079</v>
      </c>
      <c r="L72" s="42">
        <f t="shared" si="24"/>
        <v>42.020316775606076</v>
      </c>
      <c r="M72" s="40">
        <f t="shared" si="18"/>
        <v>611955000</v>
      </c>
      <c r="N72" s="42">
        <f t="shared" si="25"/>
        <v>611.95499999999993</v>
      </c>
      <c r="O72" s="40">
        <f t="shared" si="26"/>
        <v>151273140.39218187</v>
      </c>
      <c r="P72" s="42">
        <f t="shared" si="27"/>
        <v>151.27314039218189</v>
      </c>
      <c r="Q72" s="40">
        <f t="shared" si="19"/>
        <v>42294094.946909547</v>
      </c>
      <c r="R72" s="42">
        <f t="shared" si="28"/>
        <v>42294.09494690955</v>
      </c>
      <c r="S72" s="41">
        <f t="shared" si="29"/>
        <v>0.24719651018813782</v>
      </c>
      <c r="T72" s="42">
        <f t="shared" si="30"/>
        <v>24.719651018813781</v>
      </c>
      <c r="U72" s="42">
        <f t="shared" si="31"/>
        <v>5842.8425609605611</v>
      </c>
      <c r="V72" s="44">
        <f t="shared" si="32"/>
        <v>0.32362916425928956</v>
      </c>
      <c r="W72" s="42">
        <f t="shared" si="33"/>
        <v>323.62916425928955</v>
      </c>
      <c r="X72" s="12"/>
      <c r="Y72" s="12"/>
      <c r="Z72" s="12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3"/>
    </row>
    <row r="73" spans="1:45" ht="18" x14ac:dyDescent="0.35">
      <c r="A73" s="5"/>
      <c r="B73" s="5"/>
      <c r="C73" s="4"/>
      <c r="D73" s="40">
        <v>114.01600000000001</v>
      </c>
      <c r="E73" s="40">
        <f t="shared" si="20"/>
        <v>4350</v>
      </c>
      <c r="F73" s="41">
        <v>0.30604999999999999</v>
      </c>
      <c r="G73" s="42">
        <f t="shared" si="21"/>
        <v>13.77225</v>
      </c>
      <c r="H73" s="43">
        <v>1.1194299999999999</v>
      </c>
      <c r="I73" s="3"/>
      <c r="J73" s="43">
        <f t="shared" si="22"/>
        <v>93.011402400000009</v>
      </c>
      <c r="K73" s="42">
        <f t="shared" si="23"/>
        <v>42369.57107958899</v>
      </c>
      <c r="L73" s="42">
        <f t="shared" si="24"/>
        <v>42.369571079588987</v>
      </c>
      <c r="M73" s="40">
        <f t="shared" si="18"/>
        <v>619751250</v>
      </c>
      <c r="N73" s="42">
        <f t="shared" si="25"/>
        <v>619.75125000000003</v>
      </c>
      <c r="O73" s="40">
        <f t="shared" si="26"/>
        <v>152530455.88652036</v>
      </c>
      <c r="P73" s="42">
        <f t="shared" si="27"/>
        <v>152.53045588652034</v>
      </c>
      <c r="Q73" s="40">
        <f t="shared" si="19"/>
        <v>42645624.774067946</v>
      </c>
      <c r="R73" s="42">
        <f t="shared" si="28"/>
        <v>42645.624774067946</v>
      </c>
      <c r="S73" s="41">
        <f t="shared" si="29"/>
        <v>0.24611560829691001</v>
      </c>
      <c r="T73" s="42">
        <f t="shared" si="30"/>
        <v>24.611560829691001</v>
      </c>
      <c r="U73" s="42">
        <f t="shared" si="31"/>
        <v>5865.6446772368672</v>
      </c>
      <c r="V73" s="44">
        <f t="shared" si="32"/>
        <v>0.32505049376425266</v>
      </c>
      <c r="W73" s="42">
        <f t="shared" si="33"/>
        <v>325.05049376425268</v>
      </c>
      <c r="X73" s="12"/>
      <c r="Y73" s="12"/>
      <c r="Z73" s="12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3"/>
    </row>
    <row r="74" spans="1:45" ht="18" x14ac:dyDescent="0.35">
      <c r="A74" s="5"/>
      <c r="B74" s="5"/>
      <c r="C74" s="4"/>
      <c r="D74" s="40">
        <v>113.871</v>
      </c>
      <c r="E74" s="40">
        <f t="shared" si="20"/>
        <v>4400</v>
      </c>
      <c r="F74" s="41">
        <v>0.30919999999999997</v>
      </c>
      <c r="G74" s="42">
        <f t="shared" si="21"/>
        <v>13.914</v>
      </c>
      <c r="H74" s="43">
        <v>1.1198600000000001</v>
      </c>
      <c r="I74" s="3"/>
      <c r="J74" s="43">
        <f t="shared" si="22"/>
        <v>92.893115025</v>
      </c>
      <c r="K74" s="42">
        <f t="shared" si="23"/>
        <v>42802.074733969705</v>
      </c>
      <c r="L74" s="42">
        <f t="shared" si="24"/>
        <v>42.802074733969704</v>
      </c>
      <c r="M74" s="40">
        <f t="shared" si="18"/>
        <v>626130000</v>
      </c>
      <c r="N74" s="42">
        <f t="shared" si="25"/>
        <v>626.13</v>
      </c>
      <c r="O74" s="40">
        <f t="shared" si="26"/>
        <v>154087469.04229093</v>
      </c>
      <c r="P74" s="42">
        <f t="shared" si="27"/>
        <v>154.08746904229093</v>
      </c>
      <c r="Q74" s="40">
        <f t="shared" si="19"/>
        <v>43080946.352459341</v>
      </c>
      <c r="R74" s="42">
        <f t="shared" si="28"/>
        <v>43080.946352459345</v>
      </c>
      <c r="S74" s="41">
        <f t="shared" si="29"/>
        <v>0.24609501068834097</v>
      </c>
      <c r="T74" s="42">
        <f t="shared" si="30"/>
        <v>24.609501068834096</v>
      </c>
      <c r="U74" s="42">
        <f t="shared" si="31"/>
        <v>5925.0245845159361</v>
      </c>
      <c r="V74" s="44">
        <f t="shared" si="32"/>
        <v>0.3250776997722778</v>
      </c>
      <c r="W74" s="42">
        <f t="shared" si="33"/>
        <v>325.07769977227781</v>
      </c>
      <c r="X74" s="12"/>
      <c r="Y74" s="12"/>
      <c r="Z74" s="12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3"/>
    </row>
    <row r="75" spans="1:45" ht="18" x14ac:dyDescent="0.35">
      <c r="A75" s="5"/>
      <c r="B75" s="5"/>
      <c r="C75" s="4"/>
      <c r="D75" s="40">
        <v>113.985</v>
      </c>
      <c r="E75" s="40">
        <f t="shared" si="20"/>
        <v>4450</v>
      </c>
      <c r="F75" s="41">
        <v>0.30990000000000001</v>
      </c>
      <c r="G75" s="42">
        <f t="shared" si="21"/>
        <v>13.945499999999999</v>
      </c>
      <c r="H75" s="43">
        <v>1.11873</v>
      </c>
      <c r="I75" s="3"/>
      <c r="J75" s="43">
        <f t="shared" si="22"/>
        <v>92.986113375000002</v>
      </c>
      <c r="K75" s="42">
        <f t="shared" si="23"/>
        <v>43331.799448607198</v>
      </c>
      <c r="L75" s="42">
        <f t="shared" si="24"/>
        <v>43.3317994486072</v>
      </c>
      <c r="M75" s="40">
        <f t="shared" si="18"/>
        <v>627547500</v>
      </c>
      <c r="N75" s="42">
        <f t="shared" si="25"/>
        <v>627.54750000000001</v>
      </c>
      <c r="O75" s="40">
        <f t="shared" si="26"/>
        <v>155994478.01498592</v>
      </c>
      <c r="P75" s="42">
        <f t="shared" si="27"/>
        <v>155.99447801498593</v>
      </c>
      <c r="Q75" s="40">
        <f t="shared" si="19"/>
        <v>43614122.422888421</v>
      </c>
      <c r="R75" s="42">
        <f t="shared" si="28"/>
        <v>43614.122422888424</v>
      </c>
      <c r="S75" s="41">
        <f t="shared" si="29"/>
        <v>0.24857796105471844</v>
      </c>
      <c r="T75" s="42">
        <f t="shared" si="30"/>
        <v>24.857796105471845</v>
      </c>
      <c r="U75" s="42">
        <f t="shared" si="31"/>
        <v>6058.8733251187969</v>
      </c>
      <c r="V75" s="44">
        <f t="shared" si="32"/>
        <v>0.32183062271715202</v>
      </c>
      <c r="W75" s="42">
        <f t="shared" si="33"/>
        <v>321.83062271715204</v>
      </c>
      <c r="X75" s="12"/>
      <c r="Y75" s="12"/>
      <c r="Z75" s="12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3"/>
    </row>
    <row r="76" spans="1:45" ht="18" x14ac:dyDescent="0.35">
      <c r="A76" s="5"/>
      <c r="B76" s="5"/>
      <c r="C76" s="4"/>
      <c r="D76" s="40">
        <v>113.306</v>
      </c>
      <c r="E76" s="40">
        <f t="shared" si="20"/>
        <v>4500</v>
      </c>
      <c r="F76" s="41">
        <v>0.31445000000000001</v>
      </c>
      <c r="G76" s="42">
        <f t="shared" si="21"/>
        <v>14.15025</v>
      </c>
      <c r="H76" s="43">
        <v>1.1156299999999999</v>
      </c>
      <c r="I76" s="3"/>
      <c r="J76" s="43">
        <f t="shared" si="22"/>
        <v>92.432202149999995</v>
      </c>
      <c r="K76" s="42">
        <f t="shared" si="23"/>
        <v>43557.649084435005</v>
      </c>
      <c r="L76" s="42">
        <f t="shared" si="24"/>
        <v>43.557649084435006</v>
      </c>
      <c r="M76" s="40">
        <f t="shared" si="18"/>
        <v>636761250</v>
      </c>
      <c r="N76" s="42">
        <f t="shared" si="25"/>
        <v>636.76125000000002</v>
      </c>
      <c r="O76" s="40">
        <f t="shared" si="26"/>
        <v>156807536.70396602</v>
      </c>
      <c r="P76" s="42">
        <f t="shared" si="27"/>
        <v>156.80753670396601</v>
      </c>
      <c r="Q76" s="40">
        <f t="shared" si="19"/>
        <v>43841443.554055415</v>
      </c>
      <c r="R76" s="42">
        <f t="shared" si="28"/>
        <v>43841.443554055419</v>
      </c>
      <c r="S76" s="41">
        <f t="shared" si="29"/>
        <v>0.24625797613150302</v>
      </c>
      <c r="T76" s="42">
        <f t="shared" si="30"/>
        <v>24.625797613150301</v>
      </c>
      <c r="U76" s="42">
        <f t="shared" si="31"/>
        <v>6033.6104110757888</v>
      </c>
      <c r="V76" s="44">
        <f t="shared" si="32"/>
        <v>0.32486257402391544</v>
      </c>
      <c r="W76" s="42">
        <f t="shared" si="33"/>
        <v>324.86257402391544</v>
      </c>
      <c r="X76" s="12"/>
      <c r="Y76" s="12"/>
      <c r="Z76" s="12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3"/>
    </row>
    <row r="77" spans="1:45" ht="18" x14ac:dyDescent="0.35">
      <c r="A77" s="5"/>
      <c r="B77" s="5"/>
      <c r="C77" s="4"/>
      <c r="D77" s="40">
        <v>113.074</v>
      </c>
      <c r="E77" s="40">
        <f t="shared" si="20"/>
        <v>4550</v>
      </c>
      <c r="F77" s="41">
        <v>0.31709999999999999</v>
      </c>
      <c r="G77" s="42">
        <f t="shared" si="21"/>
        <v>14.269500000000001</v>
      </c>
      <c r="H77" s="43">
        <v>1.1095299999999999</v>
      </c>
      <c r="I77" s="3"/>
      <c r="J77" s="43">
        <f t="shared" si="22"/>
        <v>92.242942350000007</v>
      </c>
      <c r="K77" s="42">
        <f t="shared" si="23"/>
        <v>43951.445421560471</v>
      </c>
      <c r="L77" s="42">
        <f t="shared" si="24"/>
        <v>43.951445421560472</v>
      </c>
      <c r="M77" s="40">
        <f t="shared" si="18"/>
        <v>642127500</v>
      </c>
      <c r="N77" s="42">
        <f t="shared" si="25"/>
        <v>642.12749999999994</v>
      </c>
      <c r="O77" s="40">
        <f t="shared" si="26"/>
        <v>158225203.5176177</v>
      </c>
      <c r="P77" s="42">
        <f t="shared" si="27"/>
        <v>158.2252035176177</v>
      </c>
      <c r="Q77" s="40">
        <f t="shared" si="19"/>
        <v>44237805.622458443</v>
      </c>
      <c r="R77" s="42">
        <f t="shared" si="28"/>
        <v>44237.805622458443</v>
      </c>
      <c r="S77" s="41">
        <f t="shared" si="29"/>
        <v>0.24640776717648397</v>
      </c>
      <c r="T77" s="42">
        <f t="shared" si="30"/>
        <v>24.640776717648396</v>
      </c>
      <c r="U77" s="42">
        <f t="shared" si="31"/>
        <v>6091.8623609095202</v>
      </c>
      <c r="V77" s="44">
        <f t="shared" si="32"/>
        <v>0.32466509037721131</v>
      </c>
      <c r="W77" s="42">
        <f t="shared" si="33"/>
        <v>324.6650903772113</v>
      </c>
      <c r="X77" s="12"/>
      <c r="Y77" s="12"/>
      <c r="Z77" s="12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3"/>
    </row>
    <row r="78" spans="1:45" ht="18" x14ac:dyDescent="0.35">
      <c r="A78" s="5"/>
      <c r="B78" s="5"/>
      <c r="C78" s="4"/>
      <c r="D78" s="40">
        <v>112.19499999999999</v>
      </c>
      <c r="E78" s="40">
        <f t="shared" si="20"/>
        <v>4600</v>
      </c>
      <c r="F78" s="41">
        <v>0.31940000000000002</v>
      </c>
      <c r="G78" s="42">
        <f t="shared" si="21"/>
        <v>14.373000000000001</v>
      </c>
      <c r="H78" s="43">
        <v>1.1056900000000001</v>
      </c>
      <c r="I78" s="3"/>
      <c r="J78" s="43">
        <f t="shared" si="22"/>
        <v>91.525876124999996</v>
      </c>
      <c r="K78" s="42">
        <f t="shared" si="23"/>
        <v>44089.00974064265</v>
      </c>
      <c r="L78" s="42">
        <f t="shared" si="24"/>
        <v>44.089009740642652</v>
      </c>
      <c r="M78" s="40">
        <f t="shared" si="18"/>
        <v>646785000</v>
      </c>
      <c r="N78" s="42">
        <f t="shared" si="25"/>
        <v>646.78499999999997</v>
      </c>
      <c r="O78" s="40">
        <f t="shared" si="26"/>
        <v>158720435.06631353</v>
      </c>
      <c r="P78" s="42">
        <f t="shared" si="27"/>
        <v>158.72043506631354</v>
      </c>
      <c r="Q78" s="40">
        <f t="shared" si="19"/>
        <v>44376266.224829391</v>
      </c>
      <c r="R78" s="42">
        <f t="shared" si="28"/>
        <v>44376.266224829393</v>
      </c>
      <c r="S78" s="41">
        <f t="shared" si="29"/>
        <v>0.24539906625279426</v>
      </c>
      <c r="T78" s="42">
        <f t="shared" si="30"/>
        <v>24.539906625279425</v>
      </c>
      <c r="U78" s="42">
        <f t="shared" si="31"/>
        <v>6085.9135250797817</v>
      </c>
      <c r="V78" s="44">
        <f t="shared" si="32"/>
        <v>0.32599961043694098</v>
      </c>
      <c r="W78" s="42">
        <f t="shared" si="33"/>
        <v>325.999610436941</v>
      </c>
      <c r="X78" s="12"/>
      <c r="Y78" s="12"/>
      <c r="Z78" s="12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3"/>
    </row>
    <row r="79" spans="1:45" ht="18" x14ac:dyDescent="0.35">
      <c r="A79" s="5"/>
      <c r="B79" s="5"/>
      <c r="C79" s="4"/>
      <c r="D79" s="40">
        <v>111.06100000000001</v>
      </c>
      <c r="E79" s="40">
        <f t="shared" si="20"/>
        <v>4650</v>
      </c>
      <c r="F79" s="41">
        <v>0.32055</v>
      </c>
      <c r="G79" s="42">
        <f t="shared" si="21"/>
        <v>14.42475</v>
      </c>
      <c r="H79" s="43">
        <v>1.09782</v>
      </c>
      <c r="I79" s="3"/>
      <c r="J79" s="43">
        <f t="shared" si="22"/>
        <v>90.600787275000002</v>
      </c>
      <c r="K79" s="42">
        <f t="shared" si="23"/>
        <v>44117.768995451697</v>
      </c>
      <c r="L79" s="42">
        <f t="shared" si="24"/>
        <v>44.117768995451698</v>
      </c>
      <c r="M79" s="40">
        <f t="shared" si="18"/>
        <v>649113750</v>
      </c>
      <c r="N79" s="42">
        <f t="shared" si="25"/>
        <v>649.11374999999998</v>
      </c>
      <c r="O79" s="40">
        <f t="shared" si="26"/>
        <v>158823968.3836261</v>
      </c>
      <c r="P79" s="42">
        <f t="shared" si="27"/>
        <v>158.8239683836261</v>
      </c>
      <c r="Q79" s="40">
        <f t="shared" si="19"/>
        <v>44405212.857002392</v>
      </c>
      <c r="R79" s="42">
        <f t="shared" si="28"/>
        <v>44405.212857002392</v>
      </c>
      <c r="S79" s="41">
        <f t="shared" si="29"/>
        <v>0.244678176026353</v>
      </c>
      <c r="T79" s="42">
        <f t="shared" si="30"/>
        <v>24.4678176026353</v>
      </c>
      <c r="U79" s="42">
        <f t="shared" si="31"/>
        <v>6071.9935770895008</v>
      </c>
      <c r="V79" s="44">
        <f t="shared" si="32"/>
        <v>0.32696009631600165</v>
      </c>
      <c r="W79" s="42">
        <f t="shared" si="33"/>
        <v>326.96009631600162</v>
      </c>
      <c r="X79" s="12"/>
      <c r="Y79" s="12"/>
      <c r="Z79" s="12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3"/>
    </row>
    <row r="80" spans="1:45" ht="18" x14ac:dyDescent="0.35">
      <c r="A80" s="5"/>
      <c r="B80" s="5"/>
      <c r="C80" s="4"/>
      <c r="D80" s="40">
        <v>109.973</v>
      </c>
      <c r="E80" s="40">
        <f t="shared" si="20"/>
        <v>4700</v>
      </c>
      <c r="F80" s="41">
        <v>0.32069999999999999</v>
      </c>
      <c r="G80" s="42">
        <f t="shared" si="21"/>
        <v>14.4315</v>
      </c>
      <c r="H80" s="43">
        <v>1.09558</v>
      </c>
      <c r="I80" s="3"/>
      <c r="J80" s="43">
        <f t="shared" si="22"/>
        <v>89.713224074999999</v>
      </c>
      <c r="K80" s="42">
        <f t="shared" si="23"/>
        <v>44155.310223807079</v>
      </c>
      <c r="L80" s="42">
        <f t="shared" si="24"/>
        <v>44.155310223807078</v>
      </c>
      <c r="M80" s="40">
        <f t="shared" si="18"/>
        <v>649417500</v>
      </c>
      <c r="N80" s="42">
        <f t="shared" si="25"/>
        <v>649.41750000000002</v>
      </c>
      <c r="O80" s="40">
        <f t="shared" si="26"/>
        <v>158959116.80570549</v>
      </c>
      <c r="P80" s="42">
        <f t="shared" si="27"/>
        <v>158.95911680570549</v>
      </c>
      <c r="Q80" s="40">
        <f t="shared" si="19"/>
        <v>44442998.680583045</v>
      </c>
      <c r="R80" s="42">
        <f t="shared" si="28"/>
        <v>44442.998680583041</v>
      </c>
      <c r="S80" s="41">
        <f t="shared" si="29"/>
        <v>0.24477184061979465</v>
      </c>
      <c r="T80" s="42">
        <f t="shared" si="30"/>
        <v>24.477184061979465</v>
      </c>
      <c r="U80" s="42">
        <f t="shared" si="31"/>
        <v>6079.4868130983514</v>
      </c>
      <c r="V80" s="44">
        <f t="shared" si="32"/>
        <v>0.32683498149717483</v>
      </c>
      <c r="W80" s="42">
        <f t="shared" si="33"/>
        <v>326.83498149717485</v>
      </c>
      <c r="X80" s="12"/>
      <c r="Y80" s="12"/>
      <c r="Z80" s="12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3"/>
    </row>
    <row r="81" spans="1:45" ht="18" x14ac:dyDescent="0.35">
      <c r="A81" s="5"/>
      <c r="B81" s="5"/>
      <c r="C81" s="4"/>
      <c r="D81" s="40">
        <v>108.654</v>
      </c>
      <c r="E81" s="40">
        <f t="shared" si="20"/>
        <v>4750</v>
      </c>
      <c r="F81" s="41">
        <v>0.32485000000000003</v>
      </c>
      <c r="G81" s="42">
        <f t="shared" si="21"/>
        <v>14.61825</v>
      </c>
      <c r="H81" s="43">
        <v>1.0882700000000001</v>
      </c>
      <c r="I81" s="3"/>
      <c r="J81" s="43">
        <f t="shared" si="22"/>
        <v>88.637216850000002</v>
      </c>
      <c r="K81" s="42">
        <f t="shared" si="23"/>
        <v>44089.82130434586</v>
      </c>
      <c r="L81" s="42">
        <f t="shared" si="24"/>
        <v>44.089821304345861</v>
      </c>
      <c r="M81" s="40">
        <f t="shared" si="18"/>
        <v>657821250</v>
      </c>
      <c r="N81" s="42">
        <f t="shared" si="25"/>
        <v>657.82124999999996</v>
      </c>
      <c r="O81" s="40">
        <f t="shared" si="26"/>
        <v>158723356.69564509</v>
      </c>
      <c r="P81" s="42">
        <f t="shared" si="27"/>
        <v>158.72335669564509</v>
      </c>
      <c r="Q81" s="40">
        <f t="shared" si="19"/>
        <v>44377083.076175429</v>
      </c>
      <c r="R81" s="42">
        <f t="shared" si="28"/>
        <v>44377.083076175426</v>
      </c>
      <c r="S81" s="41">
        <f t="shared" si="29"/>
        <v>0.2412864538742783</v>
      </c>
      <c r="T81" s="42">
        <f t="shared" si="30"/>
        <v>24.128645387427831</v>
      </c>
      <c r="U81" s="42">
        <f t="shared" si="31"/>
        <v>5984.0306068928749</v>
      </c>
      <c r="V81" s="44">
        <f t="shared" si="32"/>
        <v>0.33155611811379926</v>
      </c>
      <c r="W81" s="42">
        <f t="shared" si="33"/>
        <v>331.55611811379924</v>
      </c>
      <c r="X81" s="12"/>
      <c r="Y81" s="12"/>
      <c r="Z81" s="12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3"/>
    </row>
    <row r="82" spans="1:45" ht="18" x14ac:dyDescent="0.35">
      <c r="A82" s="5"/>
      <c r="B82" s="5"/>
      <c r="C82" s="4"/>
      <c r="D82" s="40">
        <v>107.07599999999999</v>
      </c>
      <c r="E82" s="40">
        <f t="shared" si="20"/>
        <v>4800</v>
      </c>
      <c r="F82" s="41">
        <v>0.32455000000000001</v>
      </c>
      <c r="G82" s="42">
        <f t="shared" si="21"/>
        <v>14.604750000000001</v>
      </c>
      <c r="H82" s="43">
        <v>1.08396</v>
      </c>
      <c r="I82" s="3"/>
      <c r="J82" s="43">
        <f t="shared" si="22"/>
        <v>87.349923899999993</v>
      </c>
      <c r="K82" s="42">
        <f t="shared" si="23"/>
        <v>43906.860674538795</v>
      </c>
      <c r="L82" s="42">
        <f t="shared" si="24"/>
        <v>43.906860674538798</v>
      </c>
      <c r="M82" s="40">
        <f t="shared" si="18"/>
        <v>657213750</v>
      </c>
      <c r="N82" s="42">
        <f t="shared" si="25"/>
        <v>657.21375</v>
      </c>
      <c r="O82" s="40">
        <f t="shared" si="26"/>
        <v>158064698.42833966</v>
      </c>
      <c r="P82" s="42">
        <f t="shared" si="27"/>
        <v>158.06469842833965</v>
      </c>
      <c r="Q82" s="40">
        <f t="shared" si="19"/>
        <v>44192930.389037706</v>
      </c>
      <c r="R82" s="42">
        <f t="shared" si="28"/>
        <v>44192.930389037705</v>
      </c>
      <c r="S82" s="41">
        <f t="shared" si="29"/>
        <v>0.24050729070768781</v>
      </c>
      <c r="T82" s="42">
        <f t="shared" si="30"/>
        <v>24.050729070768782</v>
      </c>
      <c r="U82" s="42">
        <f t="shared" si="31"/>
        <v>5939.9550586762025</v>
      </c>
      <c r="V82" s="44">
        <f t="shared" si="32"/>
        <v>0.33263024902322763</v>
      </c>
      <c r="W82" s="42">
        <f t="shared" si="33"/>
        <v>332.63024902322763</v>
      </c>
      <c r="X82" s="12"/>
      <c r="Y82" s="12"/>
      <c r="Z82" s="12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3"/>
    </row>
    <row r="83" spans="1:45" ht="18" x14ac:dyDescent="0.35">
      <c r="A83" s="5"/>
      <c r="B83" s="5"/>
      <c r="C83" s="4"/>
      <c r="D83" s="40">
        <v>105.24</v>
      </c>
      <c r="E83" s="40">
        <f t="shared" si="20"/>
        <v>4850</v>
      </c>
      <c r="F83" s="41">
        <v>0.32569999999999999</v>
      </c>
      <c r="G83" s="42">
        <f t="shared" si="21"/>
        <v>14.656499999999999</v>
      </c>
      <c r="H83" s="43">
        <v>1.0822099999999999</v>
      </c>
      <c r="I83" s="3"/>
      <c r="J83" s="43">
        <f t="shared" si="22"/>
        <v>85.852160999999995</v>
      </c>
      <c r="K83" s="42">
        <f t="shared" si="23"/>
        <v>43603.523790605977</v>
      </c>
      <c r="L83" s="42">
        <f t="shared" si="24"/>
        <v>43.603523790605976</v>
      </c>
      <c r="M83" s="40">
        <f t="shared" si="18"/>
        <v>659542500</v>
      </c>
      <c r="N83" s="42">
        <f t="shared" si="25"/>
        <v>659.54250000000002</v>
      </c>
      <c r="O83" s="40">
        <f t="shared" si="26"/>
        <v>156972685.64618152</v>
      </c>
      <c r="P83" s="42">
        <f t="shared" si="27"/>
        <v>156.97268564618153</v>
      </c>
      <c r="Q83" s="40">
        <f t="shared" si="19"/>
        <v>43887617.151194572</v>
      </c>
      <c r="R83" s="42">
        <f t="shared" si="28"/>
        <v>43887.617151194572</v>
      </c>
      <c r="S83" s="41">
        <f t="shared" si="29"/>
        <v>0.23800238141769714</v>
      </c>
      <c r="T83" s="42">
        <f t="shared" si="30"/>
        <v>23.800238141769714</v>
      </c>
      <c r="U83" s="42">
        <f t="shared" si="31"/>
        <v>5837.4801564566824</v>
      </c>
      <c r="V83" s="44">
        <f t="shared" si="32"/>
        <v>0.33613109046837225</v>
      </c>
      <c r="W83" s="42">
        <f t="shared" si="33"/>
        <v>336.13109046837224</v>
      </c>
      <c r="X83" s="12"/>
      <c r="Y83" s="12"/>
      <c r="Z83" s="12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3"/>
    </row>
    <row r="84" spans="1:45" ht="18" x14ac:dyDescent="0.35">
      <c r="A84" s="5"/>
      <c r="B84" s="5"/>
      <c r="C84" s="4"/>
      <c r="D84" s="40">
        <v>103.63200000000001</v>
      </c>
      <c r="E84" s="40">
        <f t="shared" si="20"/>
        <v>4900</v>
      </c>
      <c r="F84" s="41">
        <v>0.32769999999999999</v>
      </c>
      <c r="G84" s="42">
        <f t="shared" si="21"/>
        <v>14.746499999999999</v>
      </c>
      <c r="H84" s="43">
        <v>1.0846</v>
      </c>
      <c r="I84" s="3"/>
      <c r="J84" s="43">
        <f t="shared" si="22"/>
        <v>84.540394800000001</v>
      </c>
      <c r="K84" s="42">
        <f t="shared" si="23"/>
        <v>43379.942261759257</v>
      </c>
      <c r="L84" s="42">
        <f t="shared" si="24"/>
        <v>43.379942261759254</v>
      </c>
      <c r="M84" s="40">
        <f t="shared" si="18"/>
        <v>663592500</v>
      </c>
      <c r="N84" s="42">
        <f t="shared" si="25"/>
        <v>663.59249999999997</v>
      </c>
      <c r="O84" s="40">
        <f t="shared" si="26"/>
        <v>156167792.14233333</v>
      </c>
      <c r="P84" s="42">
        <f t="shared" si="27"/>
        <v>156.16779214233333</v>
      </c>
      <c r="Q84" s="40">
        <f t="shared" si="19"/>
        <v>43662578.904578887</v>
      </c>
      <c r="R84" s="42">
        <f t="shared" si="28"/>
        <v>43662.578904578884</v>
      </c>
      <c r="S84" s="41">
        <f t="shared" si="29"/>
        <v>0.23533688542642259</v>
      </c>
      <c r="T84" s="42">
        <f t="shared" si="30"/>
        <v>23.53368854264226</v>
      </c>
      <c r="U84" s="42">
        <f t="shared" si="31"/>
        <v>5742.5065322965102</v>
      </c>
      <c r="V84" s="44">
        <f t="shared" si="32"/>
        <v>0.33993821178963374</v>
      </c>
      <c r="W84" s="42">
        <f t="shared" si="33"/>
        <v>339.93821178963373</v>
      </c>
      <c r="X84" s="12"/>
      <c r="Y84" s="12"/>
      <c r="Z84" s="12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4"/>
    </row>
    <row r="85" spans="1:45" ht="18" x14ac:dyDescent="0.35">
      <c r="A85" s="5"/>
      <c r="B85" s="5"/>
      <c r="C85" s="4"/>
      <c r="D85" s="40">
        <v>102.33499999999999</v>
      </c>
      <c r="E85" s="40">
        <f t="shared" si="20"/>
        <v>4950</v>
      </c>
      <c r="F85" s="41">
        <v>0.32845000000000002</v>
      </c>
      <c r="G85" s="42">
        <f t="shared" si="21"/>
        <v>14.780250000000001</v>
      </c>
      <c r="H85" s="43">
        <v>1.08823</v>
      </c>
      <c r="I85" s="3"/>
      <c r="J85" s="43">
        <f t="shared" si="22"/>
        <v>83.482334624999993</v>
      </c>
      <c r="K85" s="42">
        <f t="shared" si="23"/>
        <v>43274.135711800089</v>
      </c>
      <c r="L85" s="42">
        <f t="shared" si="24"/>
        <v>43.274135711800092</v>
      </c>
      <c r="M85" s="40">
        <f t="shared" si="18"/>
        <v>665111250</v>
      </c>
      <c r="N85" s="42">
        <f t="shared" si="25"/>
        <v>665.11124999999993</v>
      </c>
      <c r="O85" s="40">
        <f t="shared" si="26"/>
        <v>155786888.56248033</v>
      </c>
      <c r="P85" s="42">
        <f t="shared" si="27"/>
        <v>155.78688856248033</v>
      </c>
      <c r="Q85" s="40">
        <f t="shared" si="19"/>
        <v>43556082.985143647</v>
      </c>
      <c r="R85" s="42">
        <f t="shared" si="28"/>
        <v>43556.08298514365</v>
      </c>
      <c r="S85" s="41">
        <f t="shared" si="29"/>
        <v>0.23422681327744843</v>
      </c>
      <c r="T85" s="42">
        <f t="shared" si="30"/>
        <v>23.422681327744844</v>
      </c>
      <c r="U85" s="42">
        <f t="shared" si="31"/>
        <v>5701.4791341248037</v>
      </c>
      <c r="V85" s="44">
        <f t="shared" si="32"/>
        <v>0.34154928242667798</v>
      </c>
      <c r="W85" s="42">
        <f t="shared" si="33"/>
        <v>341.54928242667796</v>
      </c>
      <c r="X85" s="12"/>
      <c r="Y85" s="12"/>
      <c r="Z85" s="12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4"/>
    </row>
    <row r="86" spans="1:45" ht="18" x14ac:dyDescent="0.35">
      <c r="A86" s="5"/>
      <c r="B86" s="5"/>
      <c r="C86" s="4"/>
      <c r="D86" s="40">
        <v>101.10599999999999</v>
      </c>
      <c r="E86" s="40">
        <f t="shared" si="20"/>
        <v>5000</v>
      </c>
      <c r="F86" s="41">
        <v>0.32869999999999999</v>
      </c>
      <c r="G86" s="42">
        <f t="shared" si="21"/>
        <v>14.791499999999999</v>
      </c>
      <c r="H86" s="43">
        <v>1.08687</v>
      </c>
      <c r="I86" s="3"/>
      <c r="J86" s="43">
        <f t="shared" si="22"/>
        <v>82.479747149999994</v>
      </c>
      <c r="K86" s="42">
        <f t="shared" si="23"/>
        <v>43186.294619397268</v>
      </c>
      <c r="L86" s="42">
        <f t="shared" si="24"/>
        <v>43.186294619397266</v>
      </c>
      <c r="M86" s="40">
        <f t="shared" si="18"/>
        <v>665617500</v>
      </c>
      <c r="N86" s="42">
        <f t="shared" si="25"/>
        <v>665.61749999999995</v>
      </c>
      <c r="O86" s="40">
        <f t="shared" si="26"/>
        <v>155470660.62983015</v>
      </c>
      <c r="P86" s="42">
        <f t="shared" si="27"/>
        <v>155.47066062983015</v>
      </c>
      <c r="Q86" s="40">
        <f t="shared" si="19"/>
        <v>43467669.574979112</v>
      </c>
      <c r="R86" s="42">
        <f t="shared" si="28"/>
        <v>43467.669574979111</v>
      </c>
      <c r="S86" s="41">
        <f t="shared" si="29"/>
        <v>0.23357357736211887</v>
      </c>
      <c r="T86" s="42">
        <f t="shared" si="30"/>
        <v>23.357357736211888</v>
      </c>
      <c r="U86" s="42">
        <f t="shared" si="31"/>
        <v>5674.0372465877144</v>
      </c>
      <c r="V86" s="44">
        <f t="shared" si="32"/>
        <v>0.3425044943160358</v>
      </c>
      <c r="W86" s="42">
        <f t="shared" si="33"/>
        <v>342.50449431603579</v>
      </c>
      <c r="X86" s="12"/>
      <c r="Y86" s="12"/>
      <c r="Z86" s="12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4"/>
    </row>
    <row r="87" spans="1:45" ht="18" x14ac:dyDescent="0.35">
      <c r="A87" s="5"/>
      <c r="B87" s="5"/>
      <c r="C87" s="4"/>
      <c r="D87" s="40">
        <v>99.314899999999994</v>
      </c>
      <c r="E87" s="40">
        <f t="shared" si="20"/>
        <v>5050</v>
      </c>
      <c r="F87" s="41">
        <v>0.32984999999999998</v>
      </c>
      <c r="G87" s="42">
        <f t="shared" si="21"/>
        <v>14.843249999999999</v>
      </c>
      <c r="H87" s="43">
        <v>1.0891</v>
      </c>
      <c r="I87" s="3"/>
      <c r="J87" s="43">
        <f t="shared" si="22"/>
        <v>81.018612547499998</v>
      </c>
      <c r="K87" s="42">
        <f t="shared" si="23"/>
        <v>42845.458793849415</v>
      </c>
      <c r="L87" s="42">
        <f t="shared" si="24"/>
        <v>42.845458793849417</v>
      </c>
      <c r="M87" s="40">
        <f t="shared" si="18"/>
        <v>667946250</v>
      </c>
      <c r="N87" s="42">
        <f t="shared" si="25"/>
        <v>667.94624999999996</v>
      </c>
      <c r="O87" s="40">
        <f t="shared" si="26"/>
        <v>154243651.65785789</v>
      </c>
      <c r="P87" s="42">
        <f t="shared" si="27"/>
        <v>154.2436516578579</v>
      </c>
      <c r="Q87" s="40">
        <f t="shared" si="19"/>
        <v>43124613.075809702</v>
      </c>
      <c r="R87" s="42">
        <f t="shared" si="28"/>
        <v>43124.613075809699</v>
      </c>
      <c r="S87" s="41">
        <f t="shared" si="29"/>
        <v>0.23092225109109887</v>
      </c>
      <c r="T87" s="42">
        <f t="shared" si="30"/>
        <v>23.092225109109886</v>
      </c>
      <c r="U87" s="42">
        <f t="shared" si="31"/>
        <v>5565.3580089599773</v>
      </c>
      <c r="V87" s="44">
        <f t="shared" si="32"/>
        <v>0.34643694846210371</v>
      </c>
      <c r="W87" s="42">
        <f t="shared" si="33"/>
        <v>346.43694846210371</v>
      </c>
      <c r="X87" s="12"/>
      <c r="Y87" s="12"/>
      <c r="Z87" s="12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4"/>
    </row>
    <row r="88" spans="1:45" ht="18" x14ac:dyDescent="0.35">
      <c r="A88" s="5"/>
      <c r="B88" s="5"/>
      <c r="C88" s="4"/>
      <c r="D88" s="40">
        <v>97.581500000000005</v>
      </c>
      <c r="E88" s="40">
        <f t="shared" si="20"/>
        <v>5100</v>
      </c>
      <c r="F88" s="41">
        <v>0.32969999999999999</v>
      </c>
      <c r="G88" s="42">
        <f t="shared" si="21"/>
        <v>14.836499999999999</v>
      </c>
      <c r="H88" s="43">
        <v>1.09185</v>
      </c>
      <c r="I88" s="3"/>
      <c r="J88" s="43">
        <f t="shared" si="22"/>
        <v>79.604548162500009</v>
      </c>
      <c r="K88" s="42">
        <f t="shared" si="23"/>
        <v>42514.460828939635</v>
      </c>
      <c r="L88" s="42">
        <f t="shared" si="24"/>
        <v>42.514460828939633</v>
      </c>
      <c r="M88" s="40">
        <f t="shared" si="18"/>
        <v>667642500</v>
      </c>
      <c r="N88" s="42">
        <f t="shared" si="25"/>
        <v>667.64249999999993</v>
      </c>
      <c r="O88" s="40">
        <f t="shared" si="26"/>
        <v>153052058.98418269</v>
      </c>
      <c r="P88" s="42">
        <f t="shared" si="27"/>
        <v>153.05205898418268</v>
      </c>
      <c r="Q88" s="40">
        <f t="shared" si="19"/>
        <v>42791458.534641296</v>
      </c>
      <c r="R88" s="42">
        <f t="shared" si="28"/>
        <v>42791.458534641293</v>
      </c>
      <c r="S88" s="41">
        <f t="shared" si="29"/>
        <v>0.22924253471608336</v>
      </c>
      <c r="T88" s="42">
        <f t="shared" si="30"/>
        <v>22.924253471608335</v>
      </c>
      <c r="U88" s="42">
        <f t="shared" si="31"/>
        <v>5482.1940539139896</v>
      </c>
      <c r="V88" s="44">
        <f t="shared" si="32"/>
        <v>0.34897537710041426</v>
      </c>
      <c r="W88" s="42">
        <f t="shared" si="33"/>
        <v>348.97537710041428</v>
      </c>
      <c r="X88" s="12"/>
      <c r="Y88" s="12"/>
      <c r="Z88" s="12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4"/>
    </row>
    <row r="89" spans="1:45" ht="18" x14ac:dyDescent="0.35">
      <c r="A89" s="5"/>
      <c r="B89" s="5"/>
      <c r="C89" s="4"/>
      <c r="D89" s="40">
        <v>95.848600000000005</v>
      </c>
      <c r="E89" s="40">
        <f t="shared" si="20"/>
        <v>5150</v>
      </c>
      <c r="F89" s="41">
        <v>0.33095000000000002</v>
      </c>
      <c r="G89" s="42">
        <f t="shared" si="21"/>
        <v>14.892749999999999</v>
      </c>
      <c r="H89" s="43">
        <v>1.0940700000000001</v>
      </c>
      <c r="I89" s="3"/>
      <c r="J89" s="43">
        <f t="shared" si="22"/>
        <v>78.190891665000009</v>
      </c>
      <c r="K89" s="42">
        <f t="shared" si="23"/>
        <v>42168.874792895229</v>
      </c>
      <c r="L89" s="42">
        <f t="shared" si="24"/>
        <v>42.168874792895231</v>
      </c>
      <c r="M89" s="40">
        <f t="shared" si="18"/>
        <v>670173750</v>
      </c>
      <c r="N89" s="42">
        <f t="shared" si="25"/>
        <v>670.17374999999993</v>
      </c>
      <c r="O89" s="40">
        <f t="shared" si="26"/>
        <v>151807949.25442281</v>
      </c>
      <c r="P89" s="42">
        <f t="shared" si="27"/>
        <v>151.80794925442282</v>
      </c>
      <c r="Q89" s="40">
        <f t="shared" si="19"/>
        <v>42443620.875566982</v>
      </c>
      <c r="R89" s="42">
        <f t="shared" si="28"/>
        <v>42443.62087556698</v>
      </c>
      <c r="S89" s="41">
        <f t="shared" si="29"/>
        <v>0.22652028560417775</v>
      </c>
      <c r="T89" s="42">
        <f t="shared" si="30"/>
        <v>22.652028560417776</v>
      </c>
      <c r="U89" s="42">
        <f t="shared" si="31"/>
        <v>5373.0593784525608</v>
      </c>
      <c r="V89" s="44">
        <f t="shared" si="32"/>
        <v>0.35316925275201283</v>
      </c>
      <c r="W89" s="42">
        <f t="shared" si="33"/>
        <v>353.16925275201282</v>
      </c>
      <c r="X89" s="12"/>
      <c r="Y89" s="12"/>
      <c r="Z89" s="12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4"/>
    </row>
    <row r="90" spans="1:45" ht="18" x14ac:dyDescent="0.35">
      <c r="A90" s="5"/>
      <c r="B90" s="5"/>
      <c r="C90" s="4"/>
      <c r="D90" s="40">
        <v>94.803299999999993</v>
      </c>
      <c r="E90" s="40">
        <f t="shared" si="20"/>
        <v>5200</v>
      </c>
      <c r="F90" s="41">
        <v>0.33379999999999999</v>
      </c>
      <c r="G90" s="42">
        <f t="shared" si="21"/>
        <v>15.020999999999997</v>
      </c>
      <c r="H90" s="43">
        <v>1.0934600000000001</v>
      </c>
      <c r="I90" s="3"/>
      <c r="J90" s="43">
        <f t="shared" si="22"/>
        <v>77.3381620575</v>
      </c>
      <c r="K90" s="42">
        <f t="shared" si="23"/>
        <v>42113.933638743008</v>
      </c>
      <c r="L90" s="42">
        <f t="shared" si="24"/>
        <v>42.113933638743006</v>
      </c>
      <c r="M90" s="40">
        <f t="shared" si="18"/>
        <v>675944999.99999988</v>
      </c>
      <c r="N90" s="42">
        <f t="shared" si="25"/>
        <v>675.94499999999982</v>
      </c>
      <c r="O90" s="40">
        <f t="shared" si="26"/>
        <v>151610161.09947482</v>
      </c>
      <c r="P90" s="42">
        <f t="shared" si="27"/>
        <v>151.61016109947482</v>
      </c>
      <c r="Q90" s="40">
        <f t="shared" si="19"/>
        <v>42388321.759127289</v>
      </c>
      <c r="R90" s="42">
        <f t="shared" si="28"/>
        <v>42388.321759127291</v>
      </c>
      <c r="S90" s="41">
        <f t="shared" si="29"/>
        <v>0.22429363498431801</v>
      </c>
      <c r="T90" s="42">
        <f t="shared" si="30"/>
        <v>22.429363498431801</v>
      </c>
      <c r="U90" s="42">
        <f t="shared" si="31"/>
        <v>5313.3115833686334</v>
      </c>
      <c r="V90" s="44">
        <f t="shared" si="32"/>
        <v>0.35667530202358783</v>
      </c>
      <c r="W90" s="42">
        <f t="shared" si="33"/>
        <v>356.67530202358785</v>
      </c>
      <c r="X90" s="12"/>
      <c r="Y90" s="12"/>
      <c r="Z90" s="12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4"/>
    </row>
    <row r="91" spans="1:45" ht="18" x14ac:dyDescent="0.35">
      <c r="A91" s="5"/>
      <c r="B91" s="5"/>
      <c r="C91" s="4"/>
      <c r="D91" s="40">
        <v>93.0976</v>
      </c>
      <c r="E91" s="40">
        <f t="shared" si="20"/>
        <v>5250</v>
      </c>
      <c r="F91" s="41">
        <v>0.33129999999999998</v>
      </c>
      <c r="G91" s="42">
        <f t="shared" si="21"/>
        <v>14.9085</v>
      </c>
      <c r="H91" s="43">
        <v>1.0880399999999999</v>
      </c>
      <c r="I91" s="3"/>
      <c r="J91" s="43">
        <f t="shared" si="22"/>
        <v>75.946694640000004</v>
      </c>
      <c r="K91" s="42">
        <f t="shared" si="23"/>
        <v>41753.876140453984</v>
      </c>
      <c r="L91" s="42">
        <f t="shared" si="24"/>
        <v>41.753876140453983</v>
      </c>
      <c r="M91" s="40">
        <f t="shared" si="18"/>
        <v>670882500</v>
      </c>
      <c r="N91" s="42">
        <f t="shared" si="25"/>
        <v>670.88249999999994</v>
      </c>
      <c r="O91" s="40">
        <f t="shared" si="26"/>
        <v>150313954.10563433</v>
      </c>
      <c r="P91" s="42">
        <f t="shared" si="27"/>
        <v>150.31395410563434</v>
      </c>
      <c r="Q91" s="40">
        <f t="shared" si="19"/>
        <v>42025918.350787841</v>
      </c>
      <c r="R91" s="42">
        <f t="shared" si="28"/>
        <v>42025.918350787841</v>
      </c>
      <c r="S91" s="41">
        <f t="shared" si="29"/>
        <v>0.22405406923810703</v>
      </c>
      <c r="T91" s="42">
        <f t="shared" si="30"/>
        <v>22.405406923810702</v>
      </c>
      <c r="U91" s="42">
        <f t="shared" si="31"/>
        <v>5262.2582938495989</v>
      </c>
      <c r="V91" s="44">
        <f t="shared" si="32"/>
        <v>0.35705667061544105</v>
      </c>
      <c r="W91" s="42">
        <f t="shared" si="33"/>
        <v>357.05667061544108</v>
      </c>
      <c r="X91" s="12"/>
      <c r="Y91" s="12"/>
      <c r="Z91" s="12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4"/>
    </row>
    <row r="92" spans="1:45" ht="18" x14ac:dyDescent="0.35">
      <c r="A92" s="5"/>
      <c r="B92" s="5"/>
      <c r="C92" s="4"/>
      <c r="D92" s="40">
        <v>91.788600000000002</v>
      </c>
      <c r="E92" s="40">
        <f t="shared" si="20"/>
        <v>5300</v>
      </c>
      <c r="F92" s="41">
        <v>0.33239999999999997</v>
      </c>
      <c r="G92" s="42">
        <f t="shared" si="21"/>
        <v>14.957999999999998</v>
      </c>
      <c r="H92" s="43">
        <v>1.0833900000000001</v>
      </c>
      <c r="I92" s="3"/>
      <c r="J92" s="43">
        <f t="shared" si="22"/>
        <v>74.878845165000001</v>
      </c>
      <c r="K92" s="42">
        <f t="shared" si="23"/>
        <v>41558.859945405115</v>
      </c>
      <c r="L92" s="42">
        <f t="shared" si="24"/>
        <v>41.558859945405118</v>
      </c>
      <c r="M92" s="40">
        <f t="shared" si="18"/>
        <v>673109999.99999988</v>
      </c>
      <c r="N92" s="42">
        <f t="shared" si="25"/>
        <v>673.1099999999999</v>
      </c>
      <c r="O92" s="40">
        <f t="shared" si="26"/>
        <v>149611895.80345842</v>
      </c>
      <c r="P92" s="42">
        <f t="shared" si="27"/>
        <v>149.61189580345842</v>
      </c>
      <c r="Q92" s="40">
        <f t="shared" si="19"/>
        <v>41829631.551865615</v>
      </c>
      <c r="R92" s="42">
        <f t="shared" si="28"/>
        <v>41829.631551865612</v>
      </c>
      <c r="S92" s="41">
        <f t="shared" si="29"/>
        <v>0.22226960794440501</v>
      </c>
      <c r="T92" s="42">
        <f t="shared" si="30"/>
        <v>22.226960794440501</v>
      </c>
      <c r="U92" s="42">
        <f t="shared" si="31"/>
        <v>5195.9652225084183</v>
      </c>
      <c r="V92" s="44">
        <f t="shared" si="32"/>
        <v>0.35992325149558879</v>
      </c>
      <c r="W92" s="42">
        <f t="shared" si="33"/>
        <v>359.92325149558877</v>
      </c>
      <c r="X92" s="12"/>
      <c r="Y92" s="12"/>
      <c r="Z92" s="12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4"/>
    </row>
    <row r="93" spans="1:45" ht="18" x14ac:dyDescent="0.35">
      <c r="A93" s="5"/>
      <c r="B93" s="5"/>
      <c r="C93" s="4"/>
      <c r="D93" s="40">
        <v>90.593800000000002</v>
      </c>
      <c r="E93" s="40">
        <f t="shared" si="20"/>
        <v>5350</v>
      </c>
      <c r="F93" s="41">
        <v>0.33079999999999998</v>
      </c>
      <c r="G93" s="42">
        <f t="shared" si="21"/>
        <v>14.885999999999999</v>
      </c>
      <c r="H93" s="43">
        <v>1.0800700000000001</v>
      </c>
      <c r="I93" s="3"/>
      <c r="J93" s="43">
        <f t="shared" si="22"/>
        <v>73.90415719500001</v>
      </c>
      <c r="K93" s="42">
        <f t="shared" si="23"/>
        <v>41404.855054251049</v>
      </c>
      <c r="L93" s="42">
        <f t="shared" si="24"/>
        <v>41.404855054251051</v>
      </c>
      <c r="M93" s="40">
        <f t="shared" si="18"/>
        <v>669870000</v>
      </c>
      <c r="N93" s="42">
        <f t="shared" si="25"/>
        <v>669.87</v>
      </c>
      <c r="O93" s="40">
        <f t="shared" si="26"/>
        <v>149057478.19530377</v>
      </c>
      <c r="P93" s="42">
        <f t="shared" si="27"/>
        <v>149.05747819530376</v>
      </c>
      <c r="Q93" s="40">
        <f t="shared" si="19"/>
        <v>41674623.260910988</v>
      </c>
      <c r="R93" s="42">
        <f t="shared" si="28"/>
        <v>41674.623260910987</v>
      </c>
      <c r="S93" s="41">
        <f t="shared" si="29"/>
        <v>0.22251702299745288</v>
      </c>
      <c r="T93" s="42">
        <f t="shared" si="30"/>
        <v>22.251702299745286</v>
      </c>
      <c r="U93" s="42">
        <f t="shared" si="31"/>
        <v>5182.4728599260552</v>
      </c>
      <c r="V93" s="44">
        <f t="shared" si="32"/>
        <v>0.3595230554604163</v>
      </c>
      <c r="W93" s="42">
        <f t="shared" si="33"/>
        <v>359.52305546041629</v>
      </c>
      <c r="X93" s="12"/>
      <c r="Y93" s="12"/>
      <c r="Z93" s="12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4"/>
    </row>
    <row r="94" spans="1:45" ht="18" x14ac:dyDescent="0.35">
      <c r="A94" s="5"/>
      <c r="B94" s="5"/>
      <c r="C94" s="4"/>
      <c r="D94" s="40">
        <v>89.6374</v>
      </c>
      <c r="E94" s="40">
        <f t="shared" si="20"/>
        <v>5400</v>
      </c>
      <c r="F94" s="41">
        <v>0.33879999999999999</v>
      </c>
      <c r="G94" s="42">
        <f t="shared" si="21"/>
        <v>15.245999999999999</v>
      </c>
      <c r="H94" s="43">
        <v>1.0789500000000001</v>
      </c>
      <c r="I94" s="3"/>
      <c r="J94" s="43">
        <f t="shared" si="22"/>
        <v>73.123949984999996</v>
      </c>
      <c r="K94" s="42">
        <f t="shared" si="23"/>
        <v>41350.619533381825</v>
      </c>
      <c r="L94" s="42">
        <f t="shared" si="24"/>
        <v>41.350619533381824</v>
      </c>
      <c r="M94" s="40">
        <f t="shared" si="18"/>
        <v>686069999.99999988</v>
      </c>
      <c r="N94" s="42">
        <f t="shared" si="25"/>
        <v>686.06999999999982</v>
      </c>
      <c r="O94" s="40">
        <f t="shared" si="26"/>
        <v>148862230.32017457</v>
      </c>
      <c r="P94" s="42">
        <f t="shared" si="27"/>
        <v>148.86223032017458</v>
      </c>
      <c r="Q94" s="40">
        <f t="shared" si="19"/>
        <v>41620034.375220589</v>
      </c>
      <c r="R94" s="42">
        <f t="shared" si="28"/>
        <v>41620.034375220588</v>
      </c>
      <c r="S94" s="41">
        <f t="shared" si="29"/>
        <v>0.21697819511154051</v>
      </c>
      <c r="T94" s="42">
        <f t="shared" si="30"/>
        <v>21.697819511154051</v>
      </c>
      <c r="U94" s="42">
        <f t="shared" si="31"/>
        <v>5046.8528211171742</v>
      </c>
      <c r="V94" s="44">
        <f t="shared" si="32"/>
        <v>0.36870064274834136</v>
      </c>
      <c r="W94" s="42">
        <f t="shared" si="33"/>
        <v>368.70064274834135</v>
      </c>
      <c r="X94" s="12"/>
      <c r="Y94" s="12"/>
      <c r="Z94" s="12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4"/>
    </row>
    <row r="95" spans="1:45" ht="18" x14ac:dyDescent="0.35">
      <c r="A95" s="5"/>
      <c r="B95" s="5"/>
      <c r="C95" s="4"/>
      <c r="D95" s="40">
        <v>88.925600000000003</v>
      </c>
      <c r="E95" s="40">
        <f t="shared" si="20"/>
        <v>5450</v>
      </c>
      <c r="F95" s="41">
        <v>0.34379999999999999</v>
      </c>
      <c r="G95" s="42">
        <f t="shared" si="21"/>
        <v>15.471000000000002</v>
      </c>
      <c r="H95" s="43">
        <v>1.0792299999999999</v>
      </c>
      <c r="I95" s="3"/>
      <c r="J95" s="43">
        <f t="shared" si="22"/>
        <v>72.543281340000007</v>
      </c>
      <c r="K95" s="42">
        <f t="shared" si="23"/>
        <v>41402.094883382546</v>
      </c>
      <c r="L95" s="42">
        <f t="shared" si="24"/>
        <v>41.402094883382546</v>
      </c>
      <c r="M95" s="40">
        <f t="shared" si="18"/>
        <v>696195000.00000012</v>
      </c>
      <c r="N95" s="42">
        <f t="shared" si="25"/>
        <v>696.19500000000005</v>
      </c>
      <c r="O95" s="40">
        <f t="shared" si="26"/>
        <v>149047541.58017716</v>
      </c>
      <c r="P95" s="42">
        <f t="shared" si="27"/>
        <v>149.04754158017715</v>
      </c>
      <c r="Q95" s="40">
        <f t="shared" si="19"/>
        <v>41671845.10649094</v>
      </c>
      <c r="R95" s="42">
        <f t="shared" si="28"/>
        <v>41671.845106490939</v>
      </c>
      <c r="S95" s="41">
        <f t="shared" si="29"/>
        <v>0.21408878486656344</v>
      </c>
      <c r="T95" s="42">
        <f t="shared" si="30"/>
        <v>21.408878486656345</v>
      </c>
      <c r="U95" s="42">
        <f t="shared" si="31"/>
        <v>4985.8448537888626</v>
      </c>
      <c r="V95" s="44">
        <f t="shared" si="32"/>
        <v>0.3736767437391087</v>
      </c>
      <c r="W95" s="42">
        <f t="shared" si="33"/>
        <v>373.6767437391087</v>
      </c>
      <c r="X95" s="12"/>
      <c r="Y95" s="12"/>
      <c r="Z95" s="12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4"/>
    </row>
    <row r="96" spans="1:45" ht="18" x14ac:dyDescent="0.35">
      <c r="A96" s="5"/>
      <c r="B96" s="5"/>
      <c r="C96" s="4"/>
      <c r="D96" s="40">
        <v>88.647400000000005</v>
      </c>
      <c r="E96" s="40">
        <f t="shared" si="20"/>
        <v>5500</v>
      </c>
      <c r="F96" s="41">
        <v>0.3488</v>
      </c>
      <c r="G96" s="42">
        <f t="shared" si="21"/>
        <v>15.696</v>
      </c>
      <c r="H96" s="43">
        <v>1.0836600000000001</v>
      </c>
      <c r="I96" s="3"/>
      <c r="J96" s="43">
        <f t="shared" si="22"/>
        <v>72.316332735000003</v>
      </c>
      <c r="K96" s="42">
        <f t="shared" si="23"/>
        <v>41651.217603385703</v>
      </c>
      <c r="L96" s="42">
        <f t="shared" si="24"/>
        <v>41.651217603385703</v>
      </c>
      <c r="M96" s="40">
        <f t="shared" si="18"/>
        <v>706320000</v>
      </c>
      <c r="N96" s="42">
        <f t="shared" si="25"/>
        <v>706.31999999999994</v>
      </c>
      <c r="O96" s="40">
        <f t="shared" si="26"/>
        <v>149944383.37218854</v>
      </c>
      <c r="P96" s="42">
        <f t="shared" si="27"/>
        <v>149.94438337218853</v>
      </c>
      <c r="Q96" s="40">
        <f t="shared" si="19"/>
        <v>41922590.954731725</v>
      </c>
      <c r="R96" s="42">
        <f t="shared" si="28"/>
        <v>41922.590954731728</v>
      </c>
      <c r="S96" s="41">
        <f t="shared" si="29"/>
        <v>0.21228959023132368</v>
      </c>
      <c r="T96" s="42">
        <f t="shared" si="30"/>
        <v>21.228959023132369</v>
      </c>
      <c r="U96" s="42">
        <f t="shared" si="31"/>
        <v>4973.6924536828756</v>
      </c>
      <c r="V96" s="44">
        <f t="shared" si="32"/>
        <v>0.37684372518137665</v>
      </c>
      <c r="W96" s="42">
        <f t="shared" si="33"/>
        <v>376.84372518137667</v>
      </c>
      <c r="X96" s="12"/>
      <c r="Y96" s="12"/>
      <c r="Z96" s="12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4"/>
    </row>
    <row r="97" spans="1:44" ht="18" x14ac:dyDescent="0.35">
      <c r="A97" s="5"/>
      <c r="B97" s="5"/>
      <c r="C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12"/>
      <c r="V97" s="12"/>
      <c r="W97" s="12"/>
      <c r="X97" s="12"/>
      <c r="Y97" s="12"/>
      <c r="Z97" s="12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4"/>
    </row>
    <row r="98" spans="1:44" ht="18" x14ac:dyDescent="0.35">
      <c r="A98" s="5"/>
      <c r="B98" s="5"/>
      <c r="C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12"/>
      <c r="V98" s="12"/>
      <c r="W98" s="12"/>
      <c r="X98" s="12"/>
      <c r="Y98" s="12"/>
      <c r="Z98" s="12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4"/>
    </row>
    <row r="99" spans="1:44" ht="18" x14ac:dyDescent="0.35">
      <c r="A99" s="5"/>
      <c r="B99" s="5"/>
      <c r="C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12"/>
      <c r="V99" s="12"/>
      <c r="W99" s="12"/>
      <c r="X99" s="12"/>
      <c r="Y99" s="12"/>
      <c r="Z99" s="12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4"/>
    </row>
    <row r="100" spans="1:44" ht="18" x14ac:dyDescent="0.35">
      <c r="A100" s="5"/>
      <c r="B100" s="5"/>
      <c r="C100" s="4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12"/>
      <c r="V100" s="12"/>
      <c r="W100" s="12"/>
      <c r="X100" s="12"/>
      <c r="Y100" s="12"/>
      <c r="Z100" s="12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4"/>
    </row>
    <row r="101" spans="1:44" ht="18" x14ac:dyDescent="0.35">
      <c r="A101" s="5"/>
      <c r="B101" s="5"/>
      <c r="C101" s="4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12"/>
      <c r="V101" s="12"/>
      <c r="W101" s="12"/>
      <c r="X101" s="12"/>
      <c r="Y101" s="12"/>
      <c r="Z101" s="12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4"/>
    </row>
    <row r="102" spans="1:44" ht="18" x14ac:dyDescent="0.35">
      <c r="A102" s="5"/>
      <c r="B102" s="5"/>
      <c r="C102" s="4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12"/>
      <c r="V102" s="12"/>
      <c r="W102" s="12"/>
      <c r="X102" s="12"/>
      <c r="Y102" s="12"/>
      <c r="Z102" s="12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4"/>
    </row>
    <row r="103" spans="1:44" ht="18" x14ac:dyDescent="0.35">
      <c r="A103" s="5"/>
      <c r="B103" s="5"/>
      <c r="C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12"/>
      <c r="V103" s="12"/>
      <c r="W103" s="12"/>
      <c r="X103" s="12"/>
      <c r="Y103" s="12"/>
      <c r="Z103" s="12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4"/>
    </row>
    <row r="104" spans="1:44" ht="18" x14ac:dyDescent="0.35">
      <c r="A104" s="5"/>
      <c r="B104" s="5"/>
      <c r="C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12"/>
      <c r="V104" s="12"/>
      <c r="W104" s="12"/>
      <c r="X104" s="12"/>
      <c r="Y104" s="12"/>
      <c r="Z104" s="12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4"/>
    </row>
    <row r="105" spans="1:44" ht="18" x14ac:dyDescent="0.35">
      <c r="A105" s="5"/>
      <c r="B105" s="5"/>
      <c r="C105" s="4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12"/>
      <c r="V105" s="12"/>
      <c r="W105" s="12"/>
      <c r="X105" s="12"/>
      <c r="Y105" s="12"/>
      <c r="Z105" s="12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4"/>
    </row>
    <row r="106" spans="1:44" ht="18" x14ac:dyDescent="0.35">
      <c r="A106" s="5"/>
      <c r="B106" s="5"/>
      <c r="C106" s="4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12"/>
      <c r="V106" s="12"/>
      <c r="W106" s="12"/>
      <c r="X106" s="12"/>
      <c r="Y106" s="12"/>
      <c r="Z106" s="12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4"/>
    </row>
    <row r="107" spans="1:44" ht="18" x14ac:dyDescent="0.35">
      <c r="A107" s="5"/>
      <c r="B107" s="5"/>
      <c r="C107" s="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12"/>
      <c r="V107" s="12"/>
      <c r="W107" s="12"/>
      <c r="X107" s="12"/>
      <c r="Y107" s="12"/>
      <c r="Z107" s="12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4"/>
    </row>
    <row r="108" spans="1:44" ht="18" x14ac:dyDescent="0.35">
      <c r="A108" s="5"/>
      <c r="B108" s="5"/>
      <c r="C108" s="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12"/>
      <c r="V108" s="12"/>
      <c r="W108" s="12"/>
      <c r="X108" s="12"/>
      <c r="Y108" s="12"/>
      <c r="Z108" s="12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4"/>
    </row>
    <row r="109" spans="1:44" ht="18" x14ac:dyDescent="0.35">
      <c r="A109" s="5"/>
      <c r="B109" s="5"/>
      <c r="C109" s="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12"/>
      <c r="V109" s="12"/>
      <c r="W109" s="12"/>
      <c r="X109" s="12"/>
      <c r="Y109" s="12"/>
      <c r="Z109" s="12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4"/>
    </row>
    <row r="110" spans="1:44" ht="18" x14ac:dyDescent="0.35">
      <c r="A110" s="5"/>
      <c r="B110" s="5"/>
      <c r="C110" s="4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12"/>
      <c r="V110" s="12"/>
      <c r="W110" s="12"/>
      <c r="X110" s="12"/>
      <c r="Y110" s="12"/>
      <c r="Z110" s="12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4"/>
    </row>
    <row r="111" spans="1:44" ht="18" x14ac:dyDescent="0.35">
      <c r="A111" s="5"/>
      <c r="B111" s="5"/>
      <c r="C111" s="4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12"/>
      <c r="V111" s="12"/>
      <c r="W111" s="12"/>
      <c r="X111" s="12"/>
      <c r="Y111" s="12"/>
      <c r="Z111" s="12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4"/>
    </row>
    <row r="112" spans="1:44" ht="18" x14ac:dyDescent="0.35">
      <c r="A112" s="5"/>
      <c r="B112" s="5"/>
      <c r="C112" s="4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12"/>
      <c r="V112" s="12"/>
      <c r="W112" s="12"/>
      <c r="X112" s="12"/>
      <c r="Y112" s="12"/>
      <c r="Z112" s="12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4"/>
    </row>
    <row r="113" spans="1:44" ht="18" x14ac:dyDescent="0.35">
      <c r="A113" s="5"/>
      <c r="B113" s="5"/>
      <c r="C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12"/>
      <c r="V113" s="12"/>
      <c r="W113" s="12"/>
      <c r="X113" s="12"/>
      <c r="Y113" s="12"/>
      <c r="Z113" s="12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4"/>
    </row>
  </sheetData>
  <mergeCells count="12">
    <mergeCell ref="S3:T4"/>
    <mergeCell ref="M3:N4"/>
    <mergeCell ref="O3:P4"/>
    <mergeCell ref="V3:W4"/>
    <mergeCell ref="A1:AS1"/>
    <mergeCell ref="D3:H3"/>
    <mergeCell ref="F4:G4"/>
    <mergeCell ref="J3:J4"/>
    <mergeCell ref="K3:L4"/>
    <mergeCell ref="U3:U4"/>
    <mergeCell ref="Q3:R4"/>
    <mergeCell ref="A3:B4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</dc:creator>
  <cp:lastModifiedBy>Michael Aganon</cp:lastModifiedBy>
  <dcterms:created xsi:type="dcterms:W3CDTF">2023-03-16T21:29:58Z</dcterms:created>
  <dcterms:modified xsi:type="dcterms:W3CDTF">2023-03-25T22:18:25Z</dcterms:modified>
</cp:coreProperties>
</file>