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Consolidated Cash Flow" sheetId="1" state="visible" r:id="rId3"/>
    <sheet name="Key Metrics" sheetId="2" state="visible" r:id="rId4"/>
    <sheet name="Notes &amp; Sources" sheetId="3" state="visible" r:id="rId5"/>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<sst xmlns="http://schemas.openxmlformats.org/spreadsheetml/2006/main" count="139" uniqueCount="124">
  <si>
    <t xml:space="preserve">Oil and Natural Gas Corporation Limited (ONGC) - Consolidated Statement of Cash Flows</t>
  </si>
  <si>
    <t xml:space="preserve">Five years, FY2021-22 to FY2025-26 | Amounts in ` Million | Latest available (restated) figures - see 'Notes &amp; Sources'</t>
  </si>
  <si>
    <t xml:space="preserve">Particulars</t>
  </si>
  <si>
    <t xml:space="preserve">FY2021-22</t>
  </si>
  <si>
    <t xml:space="preserve">FY2022-23</t>
  </si>
  <si>
    <t xml:space="preserve">FY2023-24</t>
  </si>
  <si>
    <t xml:space="preserve">FY2024-25</t>
  </si>
  <si>
    <t xml:space="preserve">FY2025-26</t>
  </si>
  <si>
    <t xml:space="preserve">Year ended 31-Mar-2022</t>
  </si>
  <si>
    <t xml:space="preserve">Year ended 31-Mar-2023</t>
  </si>
  <si>
    <t xml:space="preserve">Year ended 31-Mar-2024</t>
  </si>
  <si>
    <t xml:space="preserve">Year ended 31-Mar-2025</t>
  </si>
  <si>
    <t xml:space="preserve">Year ended 31-Mar-2026</t>
  </si>
  <si>
    <t xml:space="preserve">A. CASH FLOW FROM OPERATING ACTIVITIES</t>
  </si>
  <si>
    <t xml:space="preserve">Net profit after tax</t>
  </si>
  <si>
    <t xml:space="preserve">Adjustments for:</t>
  </si>
  <si>
    <t xml:space="preserve">  Income tax expense</t>
  </si>
  <si>
    <t xml:space="preserve">  Share of profit of joint ventures and associates</t>
  </si>
  <si>
    <t xml:space="preserve">  Exceptional items</t>
  </si>
  <si>
    <t xml:space="preserve">  Depreciation, depletion, amortisation and impairment</t>
  </si>
  <si>
    <t xml:space="preserve">  Exploratory well costs written off</t>
  </si>
  <si>
    <t xml:space="preserve">  Finance cost</t>
  </si>
  <si>
    <t xml:space="preserve">  Unrealised foreign exchange loss / (gain)</t>
  </si>
  <si>
    <t xml:space="preserve">  Other impairment and write-offs</t>
  </si>
  <si>
    <t xml:space="preserve">  Excess provision written back</t>
  </si>
  <si>
    <t xml:space="preserve">  Gain on revaluation of financial liability towards CCDs</t>
  </si>
  <si>
    <t xml:space="preserve">  Interest income (net of interest on income tax refund)</t>
  </si>
  <si>
    <t xml:space="preserve">  Loss / (gain) on fair valuation of financial instruments</t>
  </si>
  <si>
    <t xml:space="preserve">  Loss / (gain) on derecognition of financial instruments</t>
  </si>
  <si>
    <t xml:space="preserve">  Amortisation of financial guarantee</t>
  </si>
  <si>
    <t xml:space="preserve">  Amortisation of prepayments</t>
  </si>
  <si>
    <t xml:space="preserve">  Liabilities no longer required written back</t>
  </si>
  <si>
    <t xml:space="preserve">  Amortisation of government grant</t>
  </si>
  <si>
    <t xml:space="preserve">  Loss / (profit) on sale of investment</t>
  </si>
  <si>
    <t xml:space="preserve">  Loss / (profit) on sale of non-current assets</t>
  </si>
  <si>
    <t xml:space="preserve">  Pass-through gain from AIF - Startup Fund Trust</t>
  </si>
  <si>
    <t xml:space="preserve">  Dividend income</t>
  </si>
  <si>
    <t xml:space="preserve">  Remeasurement of defined benefit plans</t>
  </si>
  <si>
    <t xml:space="preserve">  Other expenditure / income</t>
  </si>
  <si>
    <t xml:space="preserve">Total adjustments</t>
  </si>
  <si>
    <t xml:space="preserve">Operating profit before working capital changes</t>
  </si>
  <si>
    <t xml:space="preserve">Working capital changes:</t>
  </si>
  <si>
    <t xml:space="preserve">  Receivables</t>
  </si>
  <si>
    <t xml:space="preserve">  Loans and advances</t>
  </si>
  <si>
    <t xml:space="preserve">  Other assets</t>
  </si>
  <si>
    <t xml:space="preserve">  Inventories</t>
  </si>
  <si>
    <t xml:space="preserve">  Trade payables and other liabilities</t>
  </si>
  <si>
    <t xml:space="preserve">Total working capital changes</t>
  </si>
  <si>
    <t xml:space="preserve">Cash generated from operations</t>
  </si>
  <si>
    <t xml:space="preserve">Income taxes paid (net of refund)</t>
  </si>
  <si>
    <t xml:space="preserve">Net cash generated by operating activities (A)</t>
  </si>
  <si>
    <t xml:space="preserve">B. CASH FLOW FROM INVESTING ACTIVITIES</t>
  </si>
  <si>
    <t xml:space="preserve">Payments for property, plant and equipment</t>
  </si>
  <si>
    <t xml:space="preserve">Proceeds from disposal of property, plant and equipment</t>
  </si>
  <si>
    <t xml:space="preserve">Capital grants received</t>
  </si>
  <si>
    <t xml:space="preserve">Exploratory and development drilling</t>
  </si>
  <si>
    <t xml:space="preserve">Redemption / (investment) in term deposits</t>
  </si>
  <si>
    <t xml:space="preserve">Redemption / (investment) in mutual funds</t>
  </si>
  <si>
    <t xml:space="preserve">Investment in joint ventures and associates</t>
  </si>
  <si>
    <t xml:space="preserve">Repayment / (grant) of loan to joint ventures / associates</t>
  </si>
  <si>
    <t xml:space="preserve">Payment for acquisition of subsidiary, net of cash acquired</t>
  </si>
  <si>
    <t xml:space="preserve">Investments - others</t>
  </si>
  <si>
    <t xml:space="preserve">Pass-through gain from AIF - Startup Fund Trust</t>
  </si>
  <si>
    <t xml:space="preserve">Withdrawal / (deposit) in site restoration fund</t>
  </si>
  <si>
    <t xml:space="preserve">Funds received on behalf of S-1 LLC</t>
  </si>
  <si>
    <t xml:space="preserve">Earmarked deposits held on behalf of S-1 LLC</t>
  </si>
  <si>
    <t xml:space="preserve">Extinguishment of S-1 LLC abandonment fund liability</t>
  </si>
  <si>
    <t xml:space="preserve">Dividend received from associates and joint ventures</t>
  </si>
  <si>
    <t xml:space="preserve">Dividend received from other investments</t>
  </si>
  <si>
    <t xml:space="preserve">Interest received</t>
  </si>
  <si>
    <t xml:space="preserve">Net cash used in investing activities (B)</t>
  </si>
  <si>
    <t xml:space="preserve">C. CASH FLOW FROM FINANCING ACTIVITIES</t>
  </si>
  <si>
    <t xml:space="preserve">Change in non-controlling interests</t>
  </si>
  <si>
    <t xml:space="preserve">Proceeds from non-current borrowings</t>
  </si>
  <si>
    <t xml:space="preserve">Repayment of non-current borrowings</t>
  </si>
  <si>
    <t xml:space="preserve">Proceeds / (repayment) of current borrowings (net)</t>
  </si>
  <si>
    <t xml:space="preserve">Dividend paid on equity shares</t>
  </si>
  <si>
    <t xml:space="preserve">Share issue expenses</t>
  </si>
  <si>
    <t xml:space="preserve">Interest paid</t>
  </si>
  <si>
    <t xml:space="preserve">Payment of lease liabilities (net of interest)</t>
  </si>
  <si>
    <t xml:space="preserve">Interest expense on lease liabilities</t>
  </si>
  <si>
    <t xml:space="preserve">Net cash (used in) / generated by financing activities (C)</t>
  </si>
  <si>
    <t xml:space="preserve">NET CHANGE IN CASH AND CASH EQUIVALENTS</t>
  </si>
  <si>
    <t xml:space="preserve">Net increase / (decrease) in cash and cash equivalents (A+B+C)</t>
  </si>
  <si>
    <t xml:space="preserve">Cash and cash equivalents at the beginning of the year</t>
  </si>
  <si>
    <t xml:space="preserve">Effect of exchange rate changes on foreign currency cash</t>
  </si>
  <si>
    <t xml:space="preserve">Cash and cash equivalents at the end of the year</t>
  </si>
  <si>
    <t xml:space="preserve">CHECKS (against totals printed in the annual reports)</t>
  </si>
  <si>
    <t xml:space="preserve">Operating profit before working capital changes - as reported</t>
  </si>
  <si>
    <t xml:space="preserve">   Difference: computed less reported</t>
  </si>
  <si>
    <t xml:space="preserve">Net cash from operating activities (A) - as reported</t>
  </si>
  <si>
    <t xml:space="preserve">Net cash used in investing activities (B) - as reported</t>
  </si>
  <si>
    <t xml:space="preserve">Net cash from financing activities (C) - as reported</t>
  </si>
  <si>
    <t xml:space="preserve">Net increase / (decrease) in cash and cash equivalents - as reported</t>
  </si>
  <si>
    <t xml:space="preserve">Closing cash and cash equivalents - as reported</t>
  </si>
  <si>
    <t xml:space="preserve">Blue = figures keyed from annual reports; black = formulas. Negative figures (in brackets) are cash outflows. Cash and cash equivalents are net of cash credit / bank overdraft.</t>
  </si>
  <si>
    <t xml:space="preserve">Key cash flow metrics (calculated from 'Consolidated Cash Flow')</t>
  </si>
  <si>
    <t xml:space="preserve">Metric (` Million unless stated)</t>
  </si>
  <si>
    <t xml:space="preserve">Net cash from operating activities (A)</t>
  </si>
  <si>
    <t xml:space="preserve">Capital expenditure (PP&amp;E payments + exploratory &amp; development drilling)</t>
  </si>
  <si>
    <t xml:space="preserve">Free cash flow (A less capital expenditure)</t>
  </si>
  <si>
    <t xml:space="preserve">Dividends paid on equity shares</t>
  </si>
  <si>
    <t xml:space="preserve">Net borrowings raised / (repaid)</t>
  </si>
  <si>
    <t xml:space="preserve">Total lease payments (principal + interest)</t>
  </si>
  <si>
    <t xml:space="preserve">Operating cash flow as % of operating profit before working capital</t>
  </si>
  <si>
    <t xml:space="preserve">Free cash flow as % of net cash from operations</t>
  </si>
  <si>
    <t xml:space="preserve">Notes &amp; Sources</t>
  </si>
  <si>
    <t xml:space="preserve">Scope</t>
  </si>
  <si>
    <t xml:space="preserve">Consolidated Statement of Cash Flows of ONGC and its subsidiaries, joint ventures and associates, in ` Million.</t>
  </si>
  <si>
    <t xml:space="preserve">Integrated Annual Report 2025-26 (ONGC-AnnualReport_07082026.pdf), pp. 437-438.</t>
  </si>
  <si>
    <t xml:space="preserve">Comparative column in the FY2025-26 report (net cash from operations 908,556.05). The FY2024-25 report itself printed 908,681.91; the difference is a later restatement.</t>
  </si>
  <si>
    <t xml:space="preserve">Restated column from the FY2024-25 report, pp. 425-426 (net cash from operations 988,466.05). The FY2023-24 report originally showed 992,626.94.</t>
  </si>
  <si>
    <t xml:space="preserve">Restated comparative column from the FY2023-24 report, pp. 427-428 (net cash from operations 860,621.01). The FY2022-23 report originally showed 842,113.34.</t>
  </si>
  <si>
    <t xml:space="preserve">Comparative column from the FY2022-23 report, pp. 409-410 (net cash from operations 782,482.46). The FY2021-22 report originally showed 780,000.38. No later restatement of this year was available in the files provided.</t>
  </si>
  <si>
    <t xml:space="preserve">Comparability</t>
  </si>
  <si>
    <t xml:space="preserve">Each year uses the latest figures in the files provided, so years are on slightly different restatement bases. Line items that were merged or added in later reports (for example the CCD revaluation line, which appears only for FY22 and FY23) show zero where not separately reported.</t>
  </si>
  <si>
    <t xml:space="preserve">Opening cash</t>
  </si>
  <si>
    <t xml:space="preserve">Opening cash for a year can differ slightly from the prior year's closing cash (for example 23,568.79 vs 23,568.67 for FY2024-25) because each comes from a different report version.</t>
  </si>
  <si>
    <t xml:space="preserve">Cash definition</t>
  </si>
  <si>
    <t xml:space="preserve">Cash and cash equivalents are shown net of cash credit and bank overdraft, so the balance can be negative. This differs from 'Cash and cash equivalents' on the balance sheet.</t>
  </si>
  <si>
    <t xml:space="preserve">Sign convention</t>
  </si>
  <si>
    <t xml:space="preserve">Outflows are negative, as in the reports (shown in brackets).</t>
  </si>
  <si>
    <t xml:space="preserve">Colour code</t>
  </si>
  <si>
    <t xml:space="preserve">Blue = figures keyed from reports; black = formulas; green = links to another sheet.</t>
  </si>
</sst>
</file>

<file path=xl/styles.xml><?xml version="1.0" encoding="utf-8"?>
<styleSheet xmlns="http://schemas.openxmlformats.org/spreadsheetml/2006/main">
  <numFmts count="3">
    <numFmt numFmtId="164" formatCode="General"/>
    <numFmt numFmtId="165" formatCode="#,##0.00;\(#,##0.00\);\-"/>
    <numFmt numFmtId="166" formatCode="0.0%"/>
  </numFmts>
  <fonts count="14">
    <font>
      <sz val="11"/>
      <color theme="1"/>
      <name val="Calibri"/>
      <family val="2"/>
      <charset val="1"/>
    </font>
    <font>
      <sz val="10"/>
      <name val="Arial"/>
      <family val="0"/>
    </font>
    <font>
      <sz val="10"/>
      <name val="Arial"/>
      <family val="0"/>
    </font>
    <font>
      <sz val="10"/>
      <name val="Arial"/>
      <family val="0"/>
    </font>
    <font>
      <b val="true"/>
      <sz val="13"/>
      <name val="Arial"/>
      <family val="0"/>
      <charset val="1"/>
    </font>
    <font>
      <i val="true"/>
      <sz val="9"/>
      <name val="Arial"/>
      <family val="0"/>
      <charset val="1"/>
    </font>
    <font>
      <b val="true"/>
      <sz val="10"/>
      <color rgb="FFFFFFFF"/>
      <name val="Arial"/>
      <family val="0"/>
      <charset val="1"/>
    </font>
    <font>
      <i val="true"/>
      <sz val="9"/>
      <color rgb="FFFFFFFF"/>
      <name val="Arial"/>
      <family val="0"/>
      <charset val="1"/>
    </font>
    <font>
      <b val="true"/>
      <sz val="10"/>
      <name val="Arial"/>
      <family val="0"/>
      <charset val="1"/>
    </font>
    <font>
      <sz val="10"/>
      <name val="Arial"/>
      <family val="0"/>
      <charset val="1"/>
    </font>
    <font>
      <sz val="10"/>
      <color rgb="FF0000FF"/>
      <name val="Arial"/>
      <family val="0"/>
      <charset val="1"/>
    </font>
    <font>
      <i val="true"/>
      <sz val="10"/>
      <name val="Arial"/>
      <family val="0"/>
      <charset val="1"/>
    </font>
    <font>
      <b val="true"/>
      <sz val="12"/>
      <name val="Arial"/>
      <family val="0"/>
      <charset val="1"/>
    </font>
    <font>
      <sz val="10"/>
      <color rgb="FF008000"/>
      <name val="Arial"/>
      <family val="0"/>
      <charset val="1"/>
    </font>
  </fonts>
  <fills count="5">
    <fill>
      <patternFill patternType="none"/>
    </fill>
    <fill>
      <patternFill patternType="gray125"/>
    </fill>
    <fill>
      <patternFill patternType="solid">
        <fgColor rgb="FF1F3864"/>
        <bgColor rgb="FF333333"/>
      </patternFill>
    </fill>
    <fill>
      <patternFill patternType="solid">
        <fgColor rgb="FFD9E1F2"/>
        <bgColor rgb="FFF2F2F2"/>
      </patternFill>
    </fill>
    <fill>
      <patternFill patternType="solid">
        <fgColor rgb="FFF2F2F2"/>
        <bgColor rgb="FFFFFFFF"/>
      </patternFill>
    </fill>
  </fills>
  <borders count="2">
    <border diagonalUp="false" diagonalDown="false">
      <left/>
      <right/>
      <top/>
      <bottom/>
      <diagonal/>
    </border>
    <border diagonalUp="false" diagonalDown="false">
      <left/>
      <right/>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19">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6" fillId="2" borderId="0" xfId="0" applyFont="true" applyBorder="false" applyAlignment="true" applyProtection="false">
      <alignment horizontal="left" vertical="bottom" textRotation="0" wrapText="false" indent="0" shrinkToFit="false"/>
      <protection locked="true" hidden="false"/>
    </xf>
    <xf numFmtId="164" fontId="6" fillId="2" borderId="0" xfId="0" applyFont="true" applyBorder="false" applyAlignment="true" applyProtection="false">
      <alignment horizontal="center" vertical="bottom" textRotation="0" wrapText="false" indent="0" shrinkToFit="false"/>
      <protection locked="true" hidden="false"/>
    </xf>
    <xf numFmtId="164" fontId="7" fillId="2" borderId="0" xfId="0" applyFont="true" applyBorder="false" applyAlignment="true" applyProtection="false">
      <alignment horizontal="center" vertical="bottom" textRotation="0" wrapText="true" indent="0" shrinkToFit="false"/>
      <protection locked="true" hidden="false"/>
    </xf>
    <xf numFmtId="164" fontId="8" fillId="3" borderId="0" xfId="0" applyFont="true" applyBorder="false" applyAlignment="false" applyProtection="false">
      <alignment horizontal="general" vertical="bottom" textRotation="0" wrapText="false" indent="0" shrinkToFit="false"/>
      <protection locked="true" hidden="false"/>
    </xf>
    <xf numFmtId="164" fontId="0" fillId="3" borderId="0" xfId="0" applyFont="false" applyBorder="false" applyAlignment="false" applyProtection="false">
      <alignment horizontal="general" vertical="bottom" textRotation="0" wrapText="false" indent="0" shrinkToFit="false"/>
      <protection locked="true" hidden="false"/>
    </xf>
    <xf numFmtId="164" fontId="9" fillId="0" borderId="0" xfId="0" applyFont="true" applyBorder="false" applyAlignment="false" applyProtection="false">
      <alignment horizontal="general" vertical="bottom" textRotation="0" wrapText="false" indent="0" shrinkToFit="false"/>
      <protection locked="true" hidden="false"/>
    </xf>
    <xf numFmtId="165" fontId="10" fillId="0" borderId="0" xfId="0" applyFont="true" applyBorder="false" applyAlignment="false" applyProtection="false">
      <alignment horizontal="general" vertical="bottom" textRotation="0" wrapText="false" indent="0" shrinkToFit="false"/>
      <protection locked="true" hidden="false"/>
    </xf>
    <xf numFmtId="164" fontId="11" fillId="0" borderId="0" xfId="0" applyFont="true" applyBorder="false" applyAlignment="false" applyProtection="false">
      <alignment horizontal="general" vertical="bottom" textRotation="0" wrapText="false" indent="0" shrinkToFit="false"/>
      <protection locked="true" hidden="false"/>
    </xf>
    <xf numFmtId="164" fontId="8" fillId="4" borderId="0" xfId="0" applyFont="true" applyBorder="false" applyAlignment="false" applyProtection="false">
      <alignment horizontal="general" vertical="bottom" textRotation="0" wrapText="false" indent="0" shrinkToFit="false"/>
      <protection locked="true" hidden="false"/>
    </xf>
    <xf numFmtId="165" fontId="8" fillId="4" borderId="1" xfId="0" applyFont="true" applyBorder="true" applyAlignment="false" applyProtection="false">
      <alignment horizontal="general" vertical="bottom" textRotation="0" wrapText="false" indent="0" shrinkToFit="false"/>
      <protection locked="true" hidden="false"/>
    </xf>
    <xf numFmtId="165" fontId="9" fillId="0" borderId="0" xfId="0" applyFont="true" applyBorder="false" applyAlignment="false" applyProtection="false">
      <alignment horizontal="general" vertical="bottom" textRotation="0" wrapText="false" indent="0" shrinkToFit="false"/>
      <protection locked="true" hidden="false"/>
    </xf>
    <xf numFmtId="164" fontId="12" fillId="0" borderId="0" xfId="0" applyFont="true" applyBorder="false" applyAlignment="false" applyProtection="false">
      <alignment horizontal="general" vertical="bottom" textRotation="0" wrapText="false" indent="0" shrinkToFit="false"/>
      <protection locked="true" hidden="false"/>
    </xf>
    <xf numFmtId="165" fontId="13" fillId="0" borderId="0" xfId="0" applyFont="true" applyBorder="false" applyAlignment="false" applyProtection="false">
      <alignment horizontal="general" vertical="bottom" textRotation="0" wrapText="false" indent="0" shrinkToFit="false"/>
      <protection locked="true" hidden="false"/>
    </xf>
    <xf numFmtId="166" fontId="13" fillId="0" borderId="0" xfId="0" applyFont="true" applyBorder="false" applyAlignment="false" applyProtection="false">
      <alignment horizontal="general" vertical="bottom" textRotation="0" wrapText="false" indent="0" shrinkToFit="false"/>
      <protection locked="true" hidden="false"/>
    </xf>
    <xf numFmtId="164" fontId="8" fillId="0" borderId="0" xfId="0" applyFont="true" applyBorder="false" applyAlignment="true" applyProtection="false">
      <alignment horizontal="general" vertical="top" textRotation="0" wrapText="false" indent="0" shrinkToFit="false"/>
      <protection locked="true" hidden="false"/>
    </xf>
    <xf numFmtId="164" fontId="9" fillId="0" borderId="0" xfId="0" applyFont="true" applyBorder="false" applyAlignment="true" applyProtection="false">
      <alignment horizontal="general" vertical="top"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66CC"/>
      <rgbColor rgb="FFD9E1F2"/>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1F3864"/>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F95"/>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pane xSplit="1" ySplit="5" topLeftCell="B6" activePane="bottomRight" state="frozen"/>
      <selection pane="topLeft" activeCell="A1" activeCellId="0" sqref="A1"/>
      <selection pane="topRight" activeCell="B1" activeCellId="0" sqref="B1"/>
      <selection pane="bottomLeft" activeCell="A6" activeCellId="0" sqref="A6"/>
      <selection pane="bottomRight" activeCell="A1" activeCellId="0" sqref="A1"/>
    </sheetView>
  </sheetViews>
  <sheetFormatPr defaultColWidth="8.6796875" defaultRowHeight="15" zeroHeight="false" outlineLevelRow="0" outlineLevelCol="0"/>
  <cols>
    <col collapsed="false" customWidth="true" hidden="false" outlineLevel="0" max="1" min="1" style="0" width="66"/>
    <col collapsed="false" customWidth="true" hidden="false" outlineLevel="0" max="6" min="2" style="0" width="17"/>
  </cols>
  <sheetData>
    <row r="1" customFormat="false" ht="16.15" hidden="false" customHeight="false" outlineLevel="0" collapsed="false">
      <c r="A1" s="1" t="s">
        <v>0</v>
      </c>
    </row>
    <row r="2" customFormat="false" ht="15" hidden="false" customHeight="false" outlineLevel="0" collapsed="false">
      <c r="A2" s="2" t="s">
        <v>1</v>
      </c>
    </row>
    <row r="4" customFormat="false" ht="15" hidden="false" customHeight="false" outlineLevel="0" collapsed="false">
      <c r="A4" s="3" t="s">
        <v>2</v>
      </c>
      <c r="B4" s="4" t="s">
        <v>3</v>
      </c>
      <c r="C4" s="4" t="s">
        <v>4</v>
      </c>
      <c r="D4" s="4" t="s">
        <v>5</v>
      </c>
      <c r="E4" s="4" t="s">
        <v>6</v>
      </c>
      <c r="F4" s="4" t="s">
        <v>7</v>
      </c>
    </row>
    <row r="5" customFormat="false" ht="25.5" hidden="false" customHeight="true" outlineLevel="0" collapsed="false">
      <c r="A5" s="5"/>
      <c r="B5" s="5" t="s">
        <v>8</v>
      </c>
      <c r="C5" s="5" t="s">
        <v>9</v>
      </c>
      <c r="D5" s="5" t="s">
        <v>10</v>
      </c>
      <c r="E5" s="5" t="s">
        <v>11</v>
      </c>
      <c r="F5" s="5" t="s">
        <v>12</v>
      </c>
    </row>
    <row r="6" customFormat="false" ht="15" hidden="false" customHeight="false" outlineLevel="0" collapsed="false">
      <c r="A6" s="6" t="s">
        <v>13</v>
      </c>
      <c r="B6" s="7"/>
      <c r="C6" s="7"/>
      <c r="D6" s="7"/>
      <c r="E6" s="7"/>
      <c r="F6" s="7"/>
    </row>
    <row r="7" customFormat="false" ht="15" hidden="false" customHeight="false" outlineLevel="0" collapsed="false">
      <c r="A7" s="8" t="s">
        <v>14</v>
      </c>
      <c r="B7" s="9" t="n">
        <v>492940.57</v>
      </c>
      <c r="C7" s="9" t="n">
        <v>340464.61</v>
      </c>
      <c r="D7" s="9" t="n">
        <v>552731.49</v>
      </c>
      <c r="E7" s="9" t="n">
        <v>383286.1</v>
      </c>
      <c r="F7" s="9" t="n">
        <v>497931.04</v>
      </c>
    </row>
    <row r="8" customFormat="false" ht="15" hidden="false" customHeight="false" outlineLevel="0" collapsed="false">
      <c r="A8" s="10" t="s">
        <v>15</v>
      </c>
    </row>
    <row r="9" customFormat="false" ht="15" hidden="false" customHeight="false" outlineLevel="0" collapsed="false">
      <c r="A9" s="8" t="s">
        <v>16</v>
      </c>
      <c r="B9" s="9" t="n">
        <v>47970.45</v>
      </c>
      <c r="C9" s="9" t="n">
        <v>106995.67</v>
      </c>
      <c r="D9" s="9" t="n">
        <v>183560.66</v>
      </c>
      <c r="E9" s="9" t="n">
        <v>140692.71</v>
      </c>
      <c r="F9" s="9" t="n">
        <v>178298.44</v>
      </c>
    </row>
    <row r="10" customFormat="false" ht="15" hidden="false" customHeight="false" outlineLevel="0" collapsed="false">
      <c r="A10" s="8" t="s">
        <v>17</v>
      </c>
      <c r="B10" s="9" t="n">
        <v>-14639.27</v>
      </c>
      <c r="C10" s="9" t="n">
        <v>-340.51</v>
      </c>
      <c r="D10" s="9" t="n">
        <v>-43177.18</v>
      </c>
      <c r="E10" s="9" t="n">
        <v>-10355.91</v>
      </c>
      <c r="F10" s="9" t="n">
        <v>-30019.06</v>
      </c>
    </row>
    <row r="11" customFormat="false" ht="15" hidden="false" customHeight="false" outlineLevel="0" collapsed="false">
      <c r="A11" s="8" t="s">
        <v>18</v>
      </c>
      <c r="B11" s="9" t="n">
        <v>21049.11</v>
      </c>
      <c r="C11" s="9" t="n">
        <v>81379.42</v>
      </c>
      <c r="D11" s="9" t="n">
        <v>16364.31</v>
      </c>
      <c r="E11" s="9" t="n">
        <v>1510.86</v>
      </c>
      <c r="F11" s="9" t="n">
        <v>4357.23</v>
      </c>
    </row>
    <row r="12" customFormat="false" ht="15" hidden="false" customHeight="false" outlineLevel="0" collapsed="false">
      <c r="A12" s="8" t="s">
        <v>19</v>
      </c>
      <c r="B12" s="9" t="n">
        <v>268831.64</v>
      </c>
      <c r="C12" s="9" t="n">
        <v>245814.52</v>
      </c>
      <c r="D12" s="9" t="n">
        <v>304401</v>
      </c>
      <c r="E12" s="9" t="n">
        <v>352060.02</v>
      </c>
      <c r="F12" s="9" t="n">
        <v>373906.66</v>
      </c>
    </row>
    <row r="13" customFormat="false" ht="15" hidden="false" customHeight="false" outlineLevel="0" collapsed="false">
      <c r="A13" s="8" t="s">
        <v>20</v>
      </c>
      <c r="B13" s="9" t="n">
        <v>39046.13</v>
      </c>
      <c r="C13" s="9" t="n">
        <v>62015.4</v>
      </c>
      <c r="D13" s="9" t="n">
        <v>38676.26</v>
      </c>
      <c r="E13" s="9" t="n">
        <v>76054.34</v>
      </c>
      <c r="F13" s="9" t="n">
        <v>86496.64</v>
      </c>
    </row>
    <row r="14" customFormat="false" ht="15" hidden="false" customHeight="false" outlineLevel="0" collapsed="false">
      <c r="A14" s="8" t="s">
        <v>21</v>
      </c>
      <c r="B14" s="9" t="n">
        <v>56960.43</v>
      </c>
      <c r="C14" s="9" t="n">
        <v>78893.56</v>
      </c>
      <c r="D14" s="9" t="n">
        <v>130256.98</v>
      </c>
      <c r="E14" s="9" t="n">
        <v>145349.47</v>
      </c>
      <c r="F14" s="9" t="n">
        <v>130288.53</v>
      </c>
    </row>
    <row r="15" customFormat="false" ht="15" hidden="false" customHeight="false" outlineLevel="0" collapsed="false">
      <c r="A15" s="8" t="s">
        <v>22</v>
      </c>
      <c r="B15" s="9" t="n">
        <v>1752.93</v>
      </c>
      <c r="C15" s="9" t="n">
        <v>28810.35</v>
      </c>
      <c r="D15" s="9" t="n">
        <v>7451.46</v>
      </c>
      <c r="E15" s="9" t="n">
        <v>8709.76</v>
      </c>
      <c r="F15" s="9" t="n">
        <v>51134.42</v>
      </c>
    </row>
    <row r="16" customFormat="false" ht="15" hidden="false" customHeight="false" outlineLevel="0" collapsed="false">
      <c r="A16" s="8" t="s">
        <v>23</v>
      </c>
      <c r="B16" s="9" t="n">
        <v>8083.8</v>
      </c>
      <c r="C16" s="9" t="n">
        <v>37461.46</v>
      </c>
      <c r="D16" s="9" t="n">
        <v>34019.89</v>
      </c>
      <c r="E16" s="9" t="n">
        <v>29837.38</v>
      </c>
      <c r="F16" s="9" t="n">
        <v>44338.93</v>
      </c>
    </row>
    <row r="17" customFormat="false" ht="15" hidden="false" customHeight="false" outlineLevel="0" collapsed="false">
      <c r="A17" s="8" t="s">
        <v>24</v>
      </c>
      <c r="B17" s="9" t="n">
        <v>-7074.18</v>
      </c>
      <c r="C17" s="9" t="n">
        <v>-4101.61</v>
      </c>
      <c r="D17" s="9" t="n">
        <v>-282.56</v>
      </c>
      <c r="E17" s="9" t="n">
        <v>-172.68</v>
      </c>
      <c r="F17" s="9" t="n">
        <v>-2516.4</v>
      </c>
    </row>
    <row r="18" customFormat="false" ht="15" hidden="false" customHeight="false" outlineLevel="0" collapsed="false">
      <c r="A18" s="8" t="s">
        <v>25</v>
      </c>
      <c r="B18" s="9" t="n">
        <v>-963.82</v>
      </c>
      <c r="C18" s="9" t="n">
        <v>-3968.76</v>
      </c>
      <c r="D18" s="9" t="n">
        <v>0</v>
      </c>
      <c r="E18" s="9" t="n">
        <v>0</v>
      </c>
      <c r="F18" s="9" t="n">
        <v>0</v>
      </c>
    </row>
    <row r="19" customFormat="false" ht="15" hidden="false" customHeight="false" outlineLevel="0" collapsed="false">
      <c r="A19" s="8" t="s">
        <v>26</v>
      </c>
      <c r="B19" s="9" t="n">
        <v>-21084.92</v>
      </c>
      <c r="C19" s="9" t="n">
        <v>-37763.04</v>
      </c>
      <c r="D19" s="9" t="n">
        <v>-59874.4</v>
      </c>
      <c r="E19" s="9" t="n">
        <v>-65486.89</v>
      </c>
      <c r="F19" s="9" t="n">
        <v>-57136.17</v>
      </c>
    </row>
    <row r="20" customFormat="false" ht="15" hidden="false" customHeight="false" outlineLevel="0" collapsed="false">
      <c r="A20" s="8" t="s">
        <v>27</v>
      </c>
      <c r="B20" s="9" t="n">
        <v>2276.38</v>
      </c>
      <c r="C20" s="9" t="n">
        <v>3600.06</v>
      </c>
      <c r="D20" s="9" t="n">
        <v>-22.47</v>
      </c>
      <c r="E20" s="9" t="n">
        <v>-585.68</v>
      </c>
      <c r="F20" s="9" t="n">
        <v>1387.2</v>
      </c>
    </row>
    <row r="21" customFormat="false" ht="15" hidden="false" customHeight="false" outlineLevel="0" collapsed="false">
      <c r="A21" s="8" t="s">
        <v>28</v>
      </c>
      <c r="B21" s="9" t="n">
        <v>0</v>
      </c>
      <c r="C21" s="9" t="n">
        <v>0</v>
      </c>
      <c r="D21" s="9" t="n">
        <v>0</v>
      </c>
      <c r="E21" s="9" t="n">
        <v>0</v>
      </c>
      <c r="F21" s="9" t="n">
        <v>-510.05</v>
      </c>
    </row>
    <row r="22" customFormat="false" ht="15" hidden="false" customHeight="false" outlineLevel="0" collapsed="false">
      <c r="A22" s="8" t="s">
        <v>29</v>
      </c>
      <c r="B22" s="9" t="n">
        <v>-10.68</v>
      </c>
      <c r="C22" s="9" t="n">
        <v>-20.91</v>
      </c>
      <c r="D22" s="9" t="n">
        <v>-10.1</v>
      </c>
      <c r="E22" s="9" t="n">
        <v>-11.96</v>
      </c>
      <c r="F22" s="9" t="n">
        <v>-21.41</v>
      </c>
    </row>
    <row r="23" customFormat="false" ht="15" hidden="false" customHeight="false" outlineLevel="0" collapsed="false">
      <c r="A23" s="8" t="s">
        <v>30</v>
      </c>
      <c r="B23" s="9" t="n">
        <v>6.75</v>
      </c>
      <c r="C23" s="9" t="n">
        <v>6.75</v>
      </c>
      <c r="D23" s="9" t="n">
        <v>7.38</v>
      </c>
      <c r="E23" s="9" t="n">
        <v>6.72</v>
      </c>
      <c r="F23" s="9" t="n">
        <v>6.72</v>
      </c>
    </row>
    <row r="24" customFormat="false" ht="15" hidden="false" customHeight="false" outlineLevel="0" collapsed="false">
      <c r="A24" s="8" t="s">
        <v>31</v>
      </c>
      <c r="B24" s="9" t="n">
        <v>-1962.97</v>
      </c>
      <c r="C24" s="9" t="n">
        <v>-3146.04</v>
      </c>
      <c r="D24" s="9" t="n">
        <v>-10274.53</v>
      </c>
      <c r="E24" s="9" t="n">
        <v>-1836.45</v>
      </c>
      <c r="F24" s="9" t="n">
        <v>-4755.01</v>
      </c>
    </row>
    <row r="25" customFormat="false" ht="15" hidden="false" customHeight="false" outlineLevel="0" collapsed="false">
      <c r="A25" s="8" t="s">
        <v>32</v>
      </c>
      <c r="B25" s="9" t="n">
        <v>-226.06</v>
      </c>
      <c r="C25" s="9" t="n">
        <v>-293.29</v>
      </c>
      <c r="D25" s="9" t="n">
        <v>-480.88</v>
      </c>
      <c r="E25" s="9" t="n">
        <v>-702.39</v>
      </c>
      <c r="F25" s="9" t="n">
        <v>-817.82</v>
      </c>
    </row>
    <row r="26" customFormat="false" ht="15" hidden="false" customHeight="false" outlineLevel="0" collapsed="false">
      <c r="A26" s="8" t="s">
        <v>33</v>
      </c>
      <c r="B26" s="9" t="n">
        <v>-49.44</v>
      </c>
      <c r="C26" s="9" t="n">
        <v>0</v>
      </c>
      <c r="D26" s="9" t="n">
        <v>-309.6</v>
      </c>
      <c r="E26" s="9" t="n">
        <v>-987.46</v>
      </c>
      <c r="F26" s="9" t="n">
        <v>-77.66</v>
      </c>
    </row>
    <row r="27" customFormat="false" ht="15" hidden="false" customHeight="false" outlineLevel="0" collapsed="false">
      <c r="A27" s="8" t="s">
        <v>34</v>
      </c>
      <c r="B27" s="9" t="n">
        <v>-1317.4</v>
      </c>
      <c r="C27" s="9" t="n">
        <v>330.34</v>
      </c>
      <c r="D27" s="9" t="n">
        <v>1374.4</v>
      </c>
      <c r="E27" s="9" t="n">
        <v>1044.26</v>
      </c>
      <c r="F27" s="9" t="n">
        <v>1031.55</v>
      </c>
    </row>
    <row r="28" customFormat="false" ht="15" hidden="false" customHeight="false" outlineLevel="0" collapsed="false">
      <c r="A28" s="8" t="s">
        <v>35</v>
      </c>
      <c r="B28" s="9" t="n">
        <v>0</v>
      </c>
      <c r="C28" s="9" t="n">
        <v>0</v>
      </c>
      <c r="D28" s="9" t="n">
        <v>0</v>
      </c>
      <c r="E28" s="9" t="n">
        <v>-20.07</v>
      </c>
      <c r="F28" s="9" t="n">
        <v>-50.09</v>
      </c>
    </row>
    <row r="29" customFormat="false" ht="15" hidden="false" customHeight="false" outlineLevel="0" collapsed="false">
      <c r="A29" s="8" t="s">
        <v>36</v>
      </c>
      <c r="B29" s="9" t="n">
        <v>-17268.44</v>
      </c>
      <c r="C29" s="9" t="n">
        <v>-7027.2</v>
      </c>
      <c r="D29" s="9" t="n">
        <v>-18311.65</v>
      </c>
      <c r="E29" s="9" t="n">
        <v>-16665.99</v>
      </c>
      <c r="F29" s="9" t="n">
        <v>-22532.93</v>
      </c>
    </row>
    <row r="30" customFormat="false" ht="15" hidden="false" customHeight="false" outlineLevel="0" collapsed="false">
      <c r="A30" s="8" t="s">
        <v>37</v>
      </c>
      <c r="B30" s="9" t="n">
        <v>1729.52</v>
      </c>
      <c r="C30" s="9" t="n">
        <v>-446.97</v>
      </c>
      <c r="D30" s="9" t="n">
        <v>-4171.13</v>
      </c>
      <c r="E30" s="9" t="n">
        <v>-7229.45</v>
      </c>
      <c r="F30" s="9" t="n">
        <v>-6756.2</v>
      </c>
    </row>
    <row r="31" customFormat="false" ht="15" hidden="false" customHeight="false" outlineLevel="0" collapsed="false">
      <c r="A31" s="8" t="s">
        <v>38</v>
      </c>
      <c r="B31" s="9" t="n">
        <v>4231.39</v>
      </c>
      <c r="C31" s="9" t="n">
        <v>411.11</v>
      </c>
      <c r="D31" s="9" t="n">
        <v>-91.92</v>
      </c>
      <c r="E31" s="9" t="n">
        <v>417.24</v>
      </c>
      <c r="F31" s="9" t="n">
        <v>666.3</v>
      </c>
    </row>
    <row r="32" customFormat="false" ht="15" hidden="false" customHeight="false" outlineLevel="0" collapsed="false">
      <c r="A32" s="11" t="s">
        <v>39</v>
      </c>
      <c r="B32" s="12" t="n">
        <f aca="false">SUM(B9:B31)</f>
        <v>387341.35</v>
      </c>
      <c r="C32" s="12" t="n">
        <f aca="false">SUM(C9:C31)</f>
        <v>588610.31</v>
      </c>
      <c r="D32" s="12" t="n">
        <f aca="false">SUM(D9:D31)</f>
        <v>579105.92</v>
      </c>
      <c r="E32" s="12" t="n">
        <f aca="false">SUM(E9:E31)</f>
        <v>651627.83</v>
      </c>
      <c r="F32" s="12" t="n">
        <f aca="false">SUM(F9:F31)</f>
        <v>746719.82</v>
      </c>
    </row>
    <row r="33" customFormat="false" ht="15" hidden="false" customHeight="false" outlineLevel="0" collapsed="false">
      <c r="A33" s="11" t="s">
        <v>40</v>
      </c>
      <c r="B33" s="12" t="n">
        <f aca="false">B7+B32</f>
        <v>880281.92</v>
      </c>
      <c r="C33" s="12" t="n">
        <f aca="false">C7+C32</f>
        <v>929074.92</v>
      </c>
      <c r="D33" s="12" t="n">
        <f aca="false">D7+D32</f>
        <v>1131837.41</v>
      </c>
      <c r="E33" s="12" t="n">
        <f aca="false">E7+E32</f>
        <v>1034913.93</v>
      </c>
      <c r="F33" s="12" t="n">
        <f aca="false">F7+F32</f>
        <v>1244650.86</v>
      </c>
    </row>
    <row r="34" customFormat="false" ht="15" hidden="false" customHeight="false" outlineLevel="0" collapsed="false">
      <c r="A34" s="10" t="s">
        <v>41</v>
      </c>
    </row>
    <row r="35" customFormat="false" ht="15" hidden="false" customHeight="false" outlineLevel="0" collapsed="false">
      <c r="A35" s="8" t="s">
        <v>42</v>
      </c>
      <c r="B35" s="9" t="n">
        <v>-30670.49</v>
      </c>
      <c r="C35" s="9" t="n">
        <v>6152.52</v>
      </c>
      <c r="D35" s="9" t="n">
        <v>-7287.17</v>
      </c>
      <c r="E35" s="9" t="n">
        <v>-9213.28</v>
      </c>
      <c r="F35" s="9" t="n">
        <v>-4621.44</v>
      </c>
    </row>
    <row r="36" customFormat="false" ht="15" hidden="false" customHeight="false" outlineLevel="0" collapsed="false">
      <c r="A36" s="8" t="s">
        <v>43</v>
      </c>
      <c r="B36" s="9" t="n">
        <v>-4508.83</v>
      </c>
      <c r="C36" s="9" t="n">
        <v>5264.97</v>
      </c>
      <c r="D36" s="9" t="n">
        <v>-11636.79</v>
      </c>
      <c r="E36" s="9" t="n">
        <v>-8296.04</v>
      </c>
      <c r="F36" s="9" t="n">
        <v>-37351.94</v>
      </c>
    </row>
    <row r="37" customFormat="false" ht="15" hidden="false" customHeight="false" outlineLevel="0" collapsed="false">
      <c r="A37" s="8" t="s">
        <v>44</v>
      </c>
      <c r="B37" s="9" t="n">
        <v>-14515.14</v>
      </c>
      <c r="C37" s="9" t="n">
        <v>29706.74</v>
      </c>
      <c r="D37" s="9" t="n">
        <v>9575.06</v>
      </c>
      <c r="E37" s="9" t="n">
        <v>-14070.3</v>
      </c>
      <c r="F37" s="9" t="n">
        <v>-13227.82</v>
      </c>
    </row>
    <row r="38" customFormat="false" ht="15" hidden="false" customHeight="false" outlineLevel="0" collapsed="false">
      <c r="A38" s="8" t="s">
        <v>45</v>
      </c>
      <c r="B38" s="9" t="n">
        <v>-96724.36</v>
      </c>
      <c r="C38" s="9" t="n">
        <v>92354.64</v>
      </c>
      <c r="D38" s="9" t="n">
        <v>-79605.34</v>
      </c>
      <c r="E38" s="9" t="n">
        <v>-51770</v>
      </c>
      <c r="F38" s="9" t="n">
        <v>-63640.29</v>
      </c>
    </row>
    <row r="39" customFormat="false" ht="15" hidden="false" customHeight="false" outlineLevel="0" collapsed="false">
      <c r="A39" s="8" t="s">
        <v>46</v>
      </c>
      <c r="B39" s="9" t="n">
        <v>183582.78</v>
      </c>
      <c r="C39" s="9" t="n">
        <v>-46388.83</v>
      </c>
      <c r="D39" s="9" t="n">
        <v>91241.78</v>
      </c>
      <c r="E39" s="9" t="n">
        <v>96913.51</v>
      </c>
      <c r="F39" s="9" t="n">
        <v>194204.67</v>
      </c>
    </row>
    <row r="40" customFormat="false" ht="15" hidden="false" customHeight="false" outlineLevel="0" collapsed="false">
      <c r="A40" s="11" t="s">
        <v>47</v>
      </c>
      <c r="B40" s="12" t="n">
        <f aca="false">SUM(B35:B39)</f>
        <v>37163.96</v>
      </c>
      <c r="C40" s="12" t="n">
        <f aca="false">SUM(C35:C39)</f>
        <v>87090.04</v>
      </c>
      <c r="D40" s="12" t="n">
        <f aca="false">SUM(D35:D39)</f>
        <v>2287.54</v>
      </c>
      <c r="E40" s="12" t="n">
        <f aca="false">SUM(E35:E39)</f>
        <v>13563.89</v>
      </c>
      <c r="F40" s="12" t="n">
        <f aca="false">SUM(F35:F39)</f>
        <v>75363.18</v>
      </c>
    </row>
    <row r="41" customFormat="false" ht="15" hidden="false" customHeight="false" outlineLevel="0" collapsed="false">
      <c r="A41" s="11" t="s">
        <v>48</v>
      </c>
      <c r="B41" s="12" t="n">
        <f aca="false">B33+B40</f>
        <v>917445.88</v>
      </c>
      <c r="C41" s="12" t="n">
        <f aca="false">C33+C40</f>
        <v>1016164.96</v>
      </c>
      <c r="D41" s="12" t="n">
        <f aca="false">D33+D40</f>
        <v>1134124.95</v>
      </c>
      <c r="E41" s="12" t="n">
        <f aca="false">E33+E40</f>
        <v>1048477.82</v>
      </c>
      <c r="F41" s="12" t="n">
        <f aca="false">F33+F40</f>
        <v>1320014.04</v>
      </c>
    </row>
    <row r="42" customFormat="false" ht="15" hidden="false" customHeight="false" outlineLevel="0" collapsed="false">
      <c r="A42" s="8" t="s">
        <v>49</v>
      </c>
      <c r="B42" s="9" t="n">
        <v>-134963.42</v>
      </c>
      <c r="C42" s="9" t="n">
        <v>-155543.95</v>
      </c>
      <c r="D42" s="9" t="n">
        <v>-145658.9</v>
      </c>
      <c r="E42" s="9" t="n">
        <v>-139921.77</v>
      </c>
      <c r="F42" s="9" t="n">
        <v>-192820.63</v>
      </c>
    </row>
    <row r="43" customFormat="false" ht="15" hidden="false" customHeight="false" outlineLevel="0" collapsed="false">
      <c r="A43" s="11" t="s">
        <v>50</v>
      </c>
      <c r="B43" s="12" t="n">
        <f aca="false">B41+B42</f>
        <v>782482.46</v>
      </c>
      <c r="C43" s="12" t="n">
        <f aca="false">C41+C42</f>
        <v>860621.01</v>
      </c>
      <c r="D43" s="12" t="n">
        <f aca="false">D41+D42</f>
        <v>988466.05</v>
      </c>
      <c r="E43" s="12" t="n">
        <f aca="false">E41+E42</f>
        <v>908556.05</v>
      </c>
      <c r="F43" s="12" t="n">
        <f aca="false">F41+F42</f>
        <v>1127193.41</v>
      </c>
    </row>
    <row r="44" customFormat="false" ht="15" hidden="false" customHeight="false" outlineLevel="0" collapsed="false">
      <c r="A44" s="6" t="s">
        <v>51</v>
      </c>
      <c r="B44" s="7"/>
      <c r="C44" s="7"/>
      <c r="D44" s="7"/>
      <c r="E44" s="7"/>
      <c r="F44" s="7"/>
    </row>
    <row r="45" customFormat="false" ht="15" hidden="false" customHeight="false" outlineLevel="0" collapsed="false">
      <c r="A45" s="8" t="s">
        <v>52</v>
      </c>
      <c r="B45" s="9" t="n">
        <v>-334572.91</v>
      </c>
      <c r="C45" s="9" t="n">
        <v>-387187.93</v>
      </c>
      <c r="D45" s="9" t="n">
        <v>-381328.41</v>
      </c>
      <c r="E45" s="9" t="n">
        <v>-410288.59</v>
      </c>
      <c r="F45" s="9" t="n">
        <v>-412815.75</v>
      </c>
    </row>
    <row r="46" customFormat="false" ht="15" hidden="false" customHeight="false" outlineLevel="0" collapsed="false">
      <c r="A46" s="8" t="s">
        <v>53</v>
      </c>
      <c r="B46" s="9" t="n">
        <v>3668.56</v>
      </c>
      <c r="C46" s="9" t="n">
        <v>3388.49</v>
      </c>
      <c r="D46" s="9" t="n">
        <v>2509.61</v>
      </c>
      <c r="E46" s="9" t="n">
        <v>3166.83</v>
      </c>
      <c r="F46" s="9" t="n">
        <v>7813.89</v>
      </c>
    </row>
    <row r="47" customFormat="false" ht="15" hidden="false" customHeight="false" outlineLevel="0" collapsed="false">
      <c r="A47" s="8" t="s">
        <v>54</v>
      </c>
      <c r="B47" s="9" t="n">
        <v>0</v>
      </c>
      <c r="C47" s="9" t="n">
        <v>1649</v>
      </c>
      <c r="D47" s="9" t="n">
        <v>50.88</v>
      </c>
      <c r="E47" s="9" t="n">
        <v>125.51</v>
      </c>
      <c r="F47" s="9" t="n">
        <v>1022.35</v>
      </c>
    </row>
    <row r="48" customFormat="false" ht="15" hidden="false" customHeight="false" outlineLevel="0" collapsed="false">
      <c r="A48" s="8" t="s">
        <v>55</v>
      </c>
      <c r="B48" s="9" t="n">
        <v>-110692.21</v>
      </c>
      <c r="C48" s="9" t="n">
        <v>-122114.59</v>
      </c>
      <c r="D48" s="9" t="n">
        <v>-139859.7</v>
      </c>
      <c r="E48" s="9" t="n">
        <v>-146454.11</v>
      </c>
      <c r="F48" s="9" t="n">
        <v>-127089.07</v>
      </c>
    </row>
    <row r="49" customFormat="false" ht="15" hidden="false" customHeight="false" outlineLevel="0" collapsed="false">
      <c r="A49" s="8" t="s">
        <v>56</v>
      </c>
      <c r="B49" s="9" t="n">
        <v>13708.57</v>
      </c>
      <c r="C49" s="9" t="n">
        <v>-244742.56</v>
      </c>
      <c r="D49" s="9" t="n">
        <v>-80089.02</v>
      </c>
      <c r="E49" s="9" t="n">
        <v>119506.85</v>
      </c>
      <c r="F49" s="9" t="n">
        <v>-931.99</v>
      </c>
    </row>
    <row r="50" customFormat="false" ht="15" hidden="false" customHeight="false" outlineLevel="0" collapsed="false">
      <c r="A50" s="8" t="s">
        <v>57</v>
      </c>
      <c r="B50" s="9" t="n">
        <v>-7812.44</v>
      </c>
      <c r="C50" s="9" t="n">
        <v>-2756.06</v>
      </c>
      <c r="D50" s="9" t="n">
        <v>324.68</v>
      </c>
      <c r="E50" s="9" t="n">
        <v>857.06</v>
      </c>
      <c r="F50" s="9" t="n">
        <v>99.94</v>
      </c>
    </row>
    <row r="51" customFormat="false" ht="15" hidden="false" customHeight="false" outlineLevel="0" collapsed="false">
      <c r="A51" s="8" t="s">
        <v>58</v>
      </c>
      <c r="B51" s="9" t="n">
        <v>-24466.65</v>
      </c>
      <c r="C51" s="9" t="n">
        <v>-35359.49</v>
      </c>
      <c r="D51" s="9" t="n">
        <v>-35304.54</v>
      </c>
      <c r="E51" s="9" t="n">
        <v>-33220.85</v>
      </c>
      <c r="F51" s="9" t="n">
        <v>-6710.96</v>
      </c>
    </row>
    <row r="52" customFormat="false" ht="15" hidden="false" customHeight="false" outlineLevel="0" collapsed="false">
      <c r="A52" s="8" t="s">
        <v>59</v>
      </c>
      <c r="B52" s="9" t="n">
        <v>1998.08</v>
      </c>
      <c r="C52" s="9" t="n">
        <v>779.41</v>
      </c>
      <c r="D52" s="9" t="n">
        <v>-5000</v>
      </c>
      <c r="E52" s="9" t="n">
        <v>-38250</v>
      </c>
      <c r="F52" s="9" t="n">
        <v>-39690</v>
      </c>
    </row>
    <row r="53" customFormat="false" ht="15" hidden="false" customHeight="false" outlineLevel="0" collapsed="false">
      <c r="A53" s="8" t="s">
        <v>60</v>
      </c>
      <c r="B53" s="9" t="n">
        <v>0</v>
      </c>
      <c r="C53" s="9" t="n">
        <v>0</v>
      </c>
      <c r="D53" s="9" t="n">
        <v>0</v>
      </c>
      <c r="E53" s="9" t="n">
        <v>-11568.98</v>
      </c>
      <c r="F53" s="9" t="n">
        <v>0</v>
      </c>
    </row>
    <row r="54" customFormat="false" ht="15" hidden="false" customHeight="false" outlineLevel="0" collapsed="false">
      <c r="A54" s="8" t="s">
        <v>61</v>
      </c>
      <c r="B54" s="9" t="n">
        <v>-548.54</v>
      </c>
      <c r="C54" s="9" t="n">
        <v>-156.15</v>
      </c>
      <c r="D54" s="9" t="n">
        <v>-76.95</v>
      </c>
      <c r="E54" s="9" t="n">
        <v>16493.76</v>
      </c>
      <c r="F54" s="9" t="n">
        <v>353.94</v>
      </c>
    </row>
    <row r="55" customFormat="false" ht="15" hidden="false" customHeight="false" outlineLevel="0" collapsed="false">
      <c r="A55" s="8" t="s">
        <v>62</v>
      </c>
      <c r="B55" s="9" t="n">
        <v>0</v>
      </c>
      <c r="C55" s="9" t="n">
        <v>0</v>
      </c>
      <c r="D55" s="9" t="n">
        <v>0</v>
      </c>
      <c r="E55" s="9" t="n">
        <v>0</v>
      </c>
      <c r="F55" s="9" t="n">
        <v>69.91</v>
      </c>
    </row>
    <row r="56" customFormat="false" ht="15" hidden="false" customHeight="false" outlineLevel="0" collapsed="false">
      <c r="A56" s="8" t="s">
        <v>63</v>
      </c>
      <c r="B56" s="9" t="n">
        <v>-13546.66</v>
      </c>
      <c r="C56" s="9" t="n">
        <v>-18568.63</v>
      </c>
      <c r="D56" s="9" t="n">
        <v>-18147.32</v>
      </c>
      <c r="E56" s="9" t="n">
        <v>-22665.32</v>
      </c>
      <c r="F56" s="9" t="n">
        <v>-23134.42</v>
      </c>
    </row>
    <row r="57" customFormat="false" ht="15" hidden="false" customHeight="false" outlineLevel="0" collapsed="false">
      <c r="A57" s="8" t="s">
        <v>64</v>
      </c>
      <c r="B57" s="9" t="n">
        <v>0</v>
      </c>
      <c r="C57" s="9" t="n">
        <v>0</v>
      </c>
      <c r="D57" s="9" t="n">
        <v>49234.15</v>
      </c>
      <c r="E57" s="9" t="n">
        <v>0</v>
      </c>
      <c r="F57" s="9" t="n">
        <v>0</v>
      </c>
    </row>
    <row r="58" customFormat="false" ht="15" hidden="false" customHeight="false" outlineLevel="0" collapsed="false">
      <c r="A58" s="8" t="s">
        <v>65</v>
      </c>
      <c r="B58" s="9" t="n">
        <v>0</v>
      </c>
      <c r="C58" s="9" t="n">
        <v>0</v>
      </c>
      <c r="D58" s="9" t="n">
        <v>-49234.15</v>
      </c>
      <c r="E58" s="9" t="n">
        <v>0</v>
      </c>
      <c r="F58" s="9" t="n">
        <v>0</v>
      </c>
    </row>
    <row r="59" customFormat="false" ht="15" hidden="false" customHeight="false" outlineLevel="0" collapsed="false">
      <c r="A59" s="8" t="s">
        <v>66</v>
      </c>
      <c r="B59" s="9" t="n">
        <v>0</v>
      </c>
      <c r="C59" s="9" t="n">
        <v>0</v>
      </c>
      <c r="D59" s="9" t="n">
        <v>0</v>
      </c>
      <c r="E59" s="9" t="n">
        <v>0</v>
      </c>
      <c r="F59" s="9" t="n">
        <v>-62642</v>
      </c>
    </row>
    <row r="60" customFormat="false" ht="15" hidden="false" customHeight="false" outlineLevel="0" collapsed="false">
      <c r="A60" s="8" t="s">
        <v>67</v>
      </c>
      <c r="B60" s="9" t="n">
        <v>26608.66</v>
      </c>
      <c r="C60" s="9" t="n">
        <v>23232.48</v>
      </c>
      <c r="D60" s="9" t="n">
        <v>18248.26</v>
      </c>
      <c r="E60" s="9" t="n">
        <v>18568.77</v>
      </c>
      <c r="F60" s="9" t="n">
        <v>13663.64</v>
      </c>
    </row>
    <row r="61" customFormat="false" ht="15" hidden="false" customHeight="false" outlineLevel="0" collapsed="false">
      <c r="A61" s="8" t="s">
        <v>68</v>
      </c>
      <c r="B61" s="9" t="n">
        <v>17268.48</v>
      </c>
      <c r="C61" s="9" t="n">
        <v>7027.16</v>
      </c>
      <c r="D61" s="9" t="n">
        <v>18311.62</v>
      </c>
      <c r="E61" s="9" t="n">
        <v>16665.99</v>
      </c>
      <c r="F61" s="9" t="n">
        <v>22536.63</v>
      </c>
    </row>
    <row r="62" customFormat="false" ht="15" hidden="false" customHeight="false" outlineLevel="0" collapsed="false">
      <c r="A62" s="8" t="s">
        <v>69</v>
      </c>
      <c r="B62" s="9" t="n">
        <v>15090.83</v>
      </c>
      <c r="C62" s="9" t="n">
        <v>23859.48</v>
      </c>
      <c r="D62" s="9" t="n">
        <v>45510.7</v>
      </c>
      <c r="E62" s="9" t="n">
        <v>57072.66</v>
      </c>
      <c r="F62" s="9" t="n">
        <v>50695.25</v>
      </c>
    </row>
    <row r="63" customFormat="false" ht="15" hidden="false" customHeight="false" outlineLevel="0" collapsed="false">
      <c r="A63" s="11" t="s">
        <v>70</v>
      </c>
      <c r="B63" s="12" t="n">
        <f aca="false">SUM(B45:B62)</f>
        <v>-413296.23</v>
      </c>
      <c r="C63" s="12" t="n">
        <f aca="false">SUM(C45:C62)</f>
        <v>-750949.39</v>
      </c>
      <c r="D63" s="12" t="n">
        <f aca="false">SUM(D45:D62)</f>
        <v>-574850.19</v>
      </c>
      <c r="E63" s="12" t="n">
        <f aca="false">SUM(E45:E62)</f>
        <v>-429990.42</v>
      </c>
      <c r="F63" s="12" t="n">
        <f aca="false">SUM(F45:F62)</f>
        <v>-576758.64</v>
      </c>
    </row>
    <row r="64" customFormat="false" ht="15" hidden="false" customHeight="false" outlineLevel="0" collapsed="false">
      <c r="A64" s="6" t="s">
        <v>71</v>
      </c>
      <c r="B64" s="7"/>
      <c r="C64" s="7"/>
      <c r="D64" s="7"/>
      <c r="E64" s="7"/>
      <c r="F64" s="7"/>
    </row>
    <row r="65" customFormat="false" ht="15" hidden="false" customHeight="false" outlineLevel="0" collapsed="false">
      <c r="A65" s="8" t="s">
        <v>72</v>
      </c>
      <c r="B65" s="9" t="n">
        <v>-2778.1</v>
      </c>
      <c r="C65" s="9" t="n">
        <v>-6187.88</v>
      </c>
      <c r="D65" s="9" t="n">
        <v>-6092.79</v>
      </c>
      <c r="E65" s="9" t="n">
        <v>-4940.54</v>
      </c>
      <c r="F65" s="9" t="n">
        <v>-14252.69</v>
      </c>
    </row>
    <row r="66" customFormat="false" ht="15" hidden="false" customHeight="false" outlineLevel="0" collapsed="false">
      <c r="A66" s="8" t="s">
        <v>73</v>
      </c>
      <c r="B66" s="9" t="n">
        <v>176845.46</v>
      </c>
      <c r="C66" s="9" t="n">
        <v>232586.91</v>
      </c>
      <c r="D66" s="9" t="n">
        <v>279590.47</v>
      </c>
      <c r="E66" s="9" t="n">
        <v>256103.75</v>
      </c>
      <c r="F66" s="9" t="n">
        <v>398341.77</v>
      </c>
    </row>
    <row r="67" customFormat="false" ht="15" hidden="false" customHeight="false" outlineLevel="0" collapsed="false">
      <c r="A67" s="8" t="s">
        <v>74</v>
      </c>
      <c r="B67" s="9" t="n">
        <v>-138353.67</v>
      </c>
      <c r="C67" s="9" t="n">
        <v>-102666.59</v>
      </c>
      <c r="D67" s="9" t="n">
        <v>-390447.76</v>
      </c>
      <c r="E67" s="9" t="n">
        <v>-435470.22</v>
      </c>
      <c r="F67" s="9" t="n">
        <v>-502368.68</v>
      </c>
    </row>
    <row r="68" customFormat="false" ht="15" hidden="false" customHeight="false" outlineLevel="0" collapsed="false">
      <c r="A68" s="8" t="s">
        <v>75</v>
      </c>
      <c r="B68" s="9" t="n">
        <v>-168436.39</v>
      </c>
      <c r="C68" s="9" t="n">
        <v>44421.7</v>
      </c>
      <c r="D68" s="9" t="n">
        <v>-8169.74</v>
      </c>
      <c r="E68" s="9" t="n">
        <v>105483.57</v>
      </c>
      <c r="F68" s="9" t="n">
        <v>-55644.62</v>
      </c>
    </row>
    <row r="69" customFormat="false" ht="15" hidden="false" customHeight="false" outlineLevel="0" collapsed="false">
      <c r="A69" s="8" t="s">
        <v>76</v>
      </c>
      <c r="B69" s="9" t="n">
        <v>-129238.27</v>
      </c>
      <c r="C69" s="9" t="n">
        <v>-176089.65</v>
      </c>
      <c r="D69" s="9" t="n">
        <v>-128949.01</v>
      </c>
      <c r="E69" s="9" t="n">
        <v>-169847.36</v>
      </c>
      <c r="F69" s="9" t="n">
        <v>-169801.19</v>
      </c>
    </row>
    <row r="70" customFormat="false" ht="15" hidden="false" customHeight="false" outlineLevel="0" collapsed="false">
      <c r="A70" s="8" t="s">
        <v>77</v>
      </c>
      <c r="B70" s="9" t="n">
        <v>0</v>
      </c>
      <c r="C70" s="9" t="n">
        <v>0</v>
      </c>
      <c r="D70" s="9" t="n">
        <v>0</v>
      </c>
      <c r="E70" s="9" t="n">
        <v>-65.87</v>
      </c>
      <c r="F70" s="9" t="n">
        <v>-2.55</v>
      </c>
    </row>
    <row r="71" customFormat="false" ht="15" hidden="false" customHeight="false" outlineLevel="0" collapsed="false">
      <c r="A71" s="8" t="s">
        <v>78</v>
      </c>
      <c r="B71" s="9" t="n">
        <v>-37171.86</v>
      </c>
      <c r="C71" s="9" t="n">
        <v>-55073.83</v>
      </c>
      <c r="D71" s="9" t="n">
        <v>-105740.55</v>
      </c>
      <c r="E71" s="9" t="n">
        <v>-110400.06</v>
      </c>
      <c r="F71" s="9" t="n">
        <v>-85447.85</v>
      </c>
    </row>
    <row r="72" customFormat="false" ht="15" hidden="false" customHeight="false" outlineLevel="0" collapsed="false">
      <c r="A72" s="8" t="s">
        <v>79</v>
      </c>
      <c r="B72" s="9" t="n">
        <v>-52504.67</v>
      </c>
      <c r="C72" s="9" t="n">
        <v>-59484.56</v>
      </c>
      <c r="D72" s="9" t="n">
        <v>-73118.17</v>
      </c>
      <c r="E72" s="9" t="n">
        <v>-99452.38</v>
      </c>
      <c r="F72" s="9" t="n">
        <v>-113837.24</v>
      </c>
    </row>
    <row r="73" customFormat="false" ht="15" hidden="false" customHeight="false" outlineLevel="0" collapsed="false">
      <c r="A73" s="8" t="s">
        <v>80</v>
      </c>
      <c r="B73" s="9" t="n">
        <v>-6262.65</v>
      </c>
      <c r="C73" s="9" t="n">
        <v>-6268.39</v>
      </c>
      <c r="D73" s="9" t="n">
        <v>-17164.95</v>
      </c>
      <c r="E73" s="9" t="n">
        <v>-20495.36</v>
      </c>
      <c r="F73" s="9" t="n">
        <v>-20294.27</v>
      </c>
    </row>
    <row r="74" customFormat="false" ht="15" hidden="false" customHeight="false" outlineLevel="0" collapsed="false">
      <c r="A74" s="11" t="s">
        <v>81</v>
      </c>
      <c r="B74" s="12" t="n">
        <f aca="false">SUM(B65:B73)</f>
        <v>-357900.15</v>
      </c>
      <c r="C74" s="12" t="n">
        <f aca="false">SUM(C65:C73)</f>
        <v>-128762.29</v>
      </c>
      <c r="D74" s="12" t="n">
        <f aca="false">SUM(D65:D73)</f>
        <v>-450092.5</v>
      </c>
      <c r="E74" s="12" t="n">
        <f aca="false">SUM(E65:E73)</f>
        <v>-479084.47</v>
      </c>
      <c r="F74" s="12" t="n">
        <f aca="false">SUM(F65:F73)</f>
        <v>-563307.32</v>
      </c>
    </row>
    <row r="75" customFormat="false" ht="15" hidden="false" customHeight="false" outlineLevel="0" collapsed="false">
      <c r="A75" s="6" t="s">
        <v>82</v>
      </c>
      <c r="B75" s="7"/>
      <c r="C75" s="7"/>
      <c r="D75" s="7"/>
      <c r="E75" s="7"/>
      <c r="F75" s="7"/>
    </row>
    <row r="76" customFormat="false" ht="15" hidden="false" customHeight="false" outlineLevel="0" collapsed="false">
      <c r="A76" s="11" t="s">
        <v>83</v>
      </c>
      <c r="B76" s="12" t="n">
        <f aca="false">B43+B63+B74</f>
        <v>11286.08</v>
      </c>
      <c r="C76" s="12" t="n">
        <f aca="false">C43+C63+C74</f>
        <v>-19090.67</v>
      </c>
      <c r="D76" s="12" t="n">
        <f aca="false">D43+D63+D74</f>
        <v>-36476.6399999998</v>
      </c>
      <c r="E76" s="12" t="n">
        <f aca="false">E43+E63+E74</f>
        <v>-518.840000000026</v>
      </c>
      <c r="F76" s="12" t="n">
        <f aca="false">F43+F63+F74</f>
        <v>-12872.5500000003</v>
      </c>
    </row>
    <row r="77" customFormat="false" ht="15" hidden="false" customHeight="false" outlineLevel="0" collapsed="false">
      <c r="A77" s="8" t="s">
        <v>84</v>
      </c>
      <c r="B77" s="9" t="n">
        <v>14682.32</v>
      </c>
      <c r="C77" s="9" t="n">
        <v>27293.18</v>
      </c>
      <c r="D77" s="9" t="n">
        <v>12289.95</v>
      </c>
      <c r="E77" s="9" t="n">
        <v>-23568.79</v>
      </c>
      <c r="F77" s="9" t="n">
        <v>-22884.13</v>
      </c>
    </row>
    <row r="78" customFormat="false" ht="15" hidden="false" customHeight="false" outlineLevel="0" collapsed="false">
      <c r="A78" s="8" t="s">
        <v>85</v>
      </c>
      <c r="B78" s="9" t="n">
        <v>1324.78</v>
      </c>
      <c r="C78" s="9" t="n">
        <v>4050.84</v>
      </c>
      <c r="D78" s="9" t="n">
        <v>618.02</v>
      </c>
      <c r="E78" s="9" t="n">
        <v>1203.5</v>
      </c>
      <c r="F78" s="9" t="n">
        <v>2565.41</v>
      </c>
    </row>
    <row r="79" customFormat="false" ht="15" hidden="false" customHeight="false" outlineLevel="0" collapsed="false">
      <c r="A79" s="11" t="s">
        <v>86</v>
      </c>
      <c r="B79" s="12" t="n">
        <f aca="false">B76+B77+B78</f>
        <v>27293.18</v>
      </c>
      <c r="C79" s="12" t="n">
        <f aca="false">C76+C77+C78</f>
        <v>12253.35</v>
      </c>
      <c r="D79" s="12" t="n">
        <f aca="false">D76+D77+D78</f>
        <v>-23568.6699999998</v>
      </c>
      <c r="E79" s="12" t="n">
        <f aca="false">E76+E77+E78</f>
        <v>-22884.13</v>
      </c>
      <c r="F79" s="12" t="n">
        <f aca="false">F76+F77+F78</f>
        <v>-33191.2700000003</v>
      </c>
    </row>
    <row r="81" customFormat="false" ht="15" hidden="false" customHeight="false" outlineLevel="0" collapsed="false">
      <c r="A81" s="6" t="s">
        <v>87</v>
      </c>
      <c r="B81" s="7"/>
      <c r="C81" s="7"/>
      <c r="D81" s="7"/>
      <c r="E81" s="7"/>
      <c r="F81" s="7"/>
    </row>
    <row r="82" customFormat="false" ht="15" hidden="false" customHeight="false" outlineLevel="0" collapsed="false">
      <c r="A82" s="8" t="s">
        <v>88</v>
      </c>
      <c r="B82" s="9" t="n">
        <v>880281.92</v>
      </c>
      <c r="C82" s="9" t="n">
        <v>929074.92</v>
      </c>
      <c r="D82" s="9" t="n">
        <v>1131837.41</v>
      </c>
      <c r="E82" s="9" t="n">
        <v>1034913.93</v>
      </c>
      <c r="F82" s="9" t="n">
        <v>1244650.86</v>
      </c>
    </row>
    <row r="83" customFormat="false" ht="15" hidden="false" customHeight="false" outlineLevel="0" collapsed="false">
      <c r="A83" s="8" t="s">
        <v>89</v>
      </c>
      <c r="B83" s="13" t="n">
        <f aca="false">B33-B82</f>
        <v>0</v>
      </c>
      <c r="C83" s="13" t="n">
        <f aca="false">C33-C82</f>
        <v>0</v>
      </c>
      <c r="D83" s="13" t="n">
        <f aca="false">D33-D82</f>
        <v>0</v>
      </c>
      <c r="E83" s="13" t="n">
        <f aca="false">E33-E82</f>
        <v>0</v>
      </c>
      <c r="F83" s="13" t="n">
        <f aca="false">F33-F82</f>
        <v>0</v>
      </c>
    </row>
    <row r="84" customFormat="false" ht="15" hidden="false" customHeight="false" outlineLevel="0" collapsed="false">
      <c r="A84" s="8" t="s">
        <v>90</v>
      </c>
      <c r="B84" s="9" t="n">
        <v>782482.46</v>
      </c>
      <c r="C84" s="9" t="n">
        <v>860621.01</v>
      </c>
      <c r="D84" s="9" t="n">
        <v>988466.05</v>
      </c>
      <c r="E84" s="9" t="n">
        <v>908556.05</v>
      </c>
      <c r="F84" s="9" t="n">
        <v>1127193.41</v>
      </c>
    </row>
    <row r="85" customFormat="false" ht="15" hidden="false" customHeight="false" outlineLevel="0" collapsed="false">
      <c r="A85" s="8" t="s">
        <v>89</v>
      </c>
      <c r="B85" s="13" t="n">
        <f aca="false">B43-B84</f>
        <v>0</v>
      </c>
      <c r="C85" s="13" t="n">
        <f aca="false">C43-C84</f>
        <v>0</v>
      </c>
      <c r="D85" s="13" t="n">
        <f aca="false">D43-D84</f>
        <v>0</v>
      </c>
      <c r="E85" s="13" t="n">
        <f aca="false">E43-E84</f>
        <v>0</v>
      </c>
      <c r="F85" s="13" t="n">
        <f aca="false">F43-F84</f>
        <v>0</v>
      </c>
    </row>
    <row r="86" customFormat="false" ht="15" hidden="false" customHeight="false" outlineLevel="0" collapsed="false">
      <c r="A86" s="8" t="s">
        <v>91</v>
      </c>
      <c r="B86" s="9" t="n">
        <v>-413296.23</v>
      </c>
      <c r="C86" s="9" t="n">
        <v>-750949.39</v>
      </c>
      <c r="D86" s="9" t="n">
        <v>-574850.19</v>
      </c>
      <c r="E86" s="9" t="n">
        <v>-429990.42</v>
      </c>
      <c r="F86" s="9" t="n">
        <v>-576758.64</v>
      </c>
    </row>
    <row r="87" customFormat="false" ht="15" hidden="false" customHeight="false" outlineLevel="0" collapsed="false">
      <c r="A87" s="8" t="s">
        <v>89</v>
      </c>
      <c r="B87" s="13" t="n">
        <f aca="false">B63-B86</f>
        <v>0</v>
      </c>
      <c r="C87" s="13" t="n">
        <f aca="false">C63-C86</f>
        <v>0</v>
      </c>
      <c r="D87" s="13" t="n">
        <f aca="false">D63-D86</f>
        <v>0</v>
      </c>
      <c r="E87" s="13" t="n">
        <f aca="false">E63-E86</f>
        <v>0</v>
      </c>
      <c r="F87" s="13" t="n">
        <f aca="false">F63-F86</f>
        <v>0</v>
      </c>
    </row>
    <row r="88" customFormat="false" ht="15" hidden="false" customHeight="false" outlineLevel="0" collapsed="false">
      <c r="A88" s="8" t="s">
        <v>92</v>
      </c>
      <c r="B88" s="9" t="n">
        <v>-357900.15</v>
      </c>
      <c r="C88" s="9" t="n">
        <v>-128762.29</v>
      </c>
      <c r="D88" s="9" t="n">
        <v>-450092.5</v>
      </c>
      <c r="E88" s="9" t="n">
        <v>-479084.47</v>
      </c>
      <c r="F88" s="9" t="n">
        <v>-563307.32</v>
      </c>
    </row>
    <row r="89" customFormat="false" ht="15" hidden="false" customHeight="false" outlineLevel="0" collapsed="false">
      <c r="A89" s="8" t="s">
        <v>89</v>
      </c>
      <c r="B89" s="13" t="n">
        <f aca="false">B74-B88</f>
        <v>0</v>
      </c>
      <c r="C89" s="13" t="n">
        <f aca="false">C74-C88</f>
        <v>0</v>
      </c>
      <c r="D89" s="13" t="n">
        <f aca="false">D74-D88</f>
        <v>0</v>
      </c>
      <c r="E89" s="13" t="n">
        <f aca="false">E74-E88</f>
        <v>0</v>
      </c>
      <c r="F89" s="13" t="n">
        <f aca="false">F74-F88</f>
        <v>0</v>
      </c>
    </row>
    <row r="90" customFormat="false" ht="15" hidden="false" customHeight="false" outlineLevel="0" collapsed="false">
      <c r="A90" s="8" t="s">
        <v>93</v>
      </c>
      <c r="B90" s="9" t="n">
        <v>11286.08</v>
      </c>
      <c r="C90" s="9" t="n">
        <v>-19090.67</v>
      </c>
      <c r="D90" s="9" t="n">
        <v>-36476.64</v>
      </c>
      <c r="E90" s="9" t="n">
        <v>-518.84</v>
      </c>
      <c r="F90" s="9" t="n">
        <v>-12872.55</v>
      </c>
    </row>
    <row r="91" customFormat="false" ht="15" hidden="false" customHeight="false" outlineLevel="0" collapsed="false">
      <c r="A91" s="8" t="s">
        <v>89</v>
      </c>
      <c r="B91" s="13" t="n">
        <f aca="false">B76-B90</f>
        <v>-4.18367562815547E-011</v>
      </c>
      <c r="C91" s="13" t="n">
        <f aca="false">C76-C90</f>
        <v>0</v>
      </c>
      <c r="D91" s="13" t="n">
        <f aca="false">D76-D90</f>
        <v>1.60071067512035E-010</v>
      </c>
      <c r="E91" s="13" t="n">
        <f aca="false">E76-E90</f>
        <v>-2.55795384873636E-011</v>
      </c>
      <c r="F91" s="13" t="n">
        <f aca="false">F76-F90</f>
        <v>-2.80124368146062E-010</v>
      </c>
    </row>
    <row r="92" customFormat="false" ht="15" hidden="false" customHeight="false" outlineLevel="0" collapsed="false">
      <c r="A92" s="8" t="s">
        <v>94</v>
      </c>
      <c r="B92" s="9" t="n">
        <v>27293.18</v>
      </c>
      <c r="C92" s="9" t="n">
        <v>12253.35</v>
      </c>
      <c r="D92" s="9" t="n">
        <v>-23568.67</v>
      </c>
      <c r="E92" s="9" t="n">
        <v>-22884.13</v>
      </c>
      <c r="F92" s="9" t="n">
        <v>-33191.27</v>
      </c>
    </row>
    <row r="93" customFormat="false" ht="15" hidden="false" customHeight="false" outlineLevel="0" collapsed="false">
      <c r="A93" s="8" t="s">
        <v>89</v>
      </c>
      <c r="B93" s="13" t="n">
        <f aca="false">B79-B92</f>
        <v>0</v>
      </c>
      <c r="C93" s="13" t="n">
        <f aca="false">C79-C92</f>
        <v>0</v>
      </c>
      <c r="D93" s="13" t="n">
        <f aca="false">D79-D92</f>
        <v>1.60071067512035E-010</v>
      </c>
      <c r="E93" s="13" t="n">
        <f aca="false">E79-E92</f>
        <v>0</v>
      </c>
      <c r="F93" s="13" t="n">
        <f aca="false">F79-F92</f>
        <v>-2.83762346953154E-010</v>
      </c>
    </row>
    <row r="95" customFormat="false" ht="15" hidden="false" customHeight="false" outlineLevel="0" collapsed="false">
      <c r="A95" s="2" t="s">
        <v>95</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F11"/>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70"/>
    <col collapsed="false" customWidth="true" hidden="false" outlineLevel="0" max="6" min="2" style="0" width="17"/>
  </cols>
  <sheetData>
    <row r="1" customFormat="false" ht="15" hidden="false" customHeight="false" outlineLevel="0" collapsed="false">
      <c r="A1" s="14" t="s">
        <v>96</v>
      </c>
    </row>
    <row r="3" customFormat="false" ht="15" hidden="false" customHeight="false" outlineLevel="0" collapsed="false">
      <c r="A3" s="3" t="s">
        <v>97</v>
      </c>
      <c r="B3" s="4" t="s">
        <v>3</v>
      </c>
      <c r="C3" s="4" t="s">
        <v>4</v>
      </c>
      <c r="D3" s="4" t="s">
        <v>5</v>
      </c>
      <c r="E3" s="4" t="s">
        <v>6</v>
      </c>
      <c r="F3" s="4" t="s">
        <v>7</v>
      </c>
    </row>
    <row r="4" customFormat="false" ht="15" hidden="false" customHeight="false" outlineLevel="0" collapsed="false">
      <c r="A4" s="8" t="s">
        <v>98</v>
      </c>
      <c r="B4" s="15" t="n">
        <f aca="false">'Consolidated Cash Flow'!B43</f>
        <v>782482.46</v>
      </c>
      <c r="C4" s="15" t="n">
        <f aca="false">'Consolidated Cash Flow'!C43</f>
        <v>860621.01</v>
      </c>
      <c r="D4" s="15" t="n">
        <f aca="false">'Consolidated Cash Flow'!D43</f>
        <v>988466.05</v>
      </c>
      <c r="E4" s="15" t="n">
        <f aca="false">'Consolidated Cash Flow'!E43</f>
        <v>908556.05</v>
      </c>
      <c r="F4" s="15" t="n">
        <f aca="false">'Consolidated Cash Flow'!F43</f>
        <v>1127193.41</v>
      </c>
    </row>
    <row r="5" customFormat="false" ht="15" hidden="false" customHeight="false" outlineLevel="0" collapsed="false">
      <c r="A5" s="8" t="s">
        <v>99</v>
      </c>
      <c r="B5" s="15" t="n">
        <f aca="false">-('Consolidated Cash Flow'!B45+'Consolidated Cash Flow'!B48)</f>
        <v>445265.12</v>
      </c>
      <c r="C5" s="15" t="n">
        <f aca="false">-('Consolidated Cash Flow'!C45+'Consolidated Cash Flow'!C48)</f>
        <v>509302.52</v>
      </c>
      <c r="D5" s="15" t="n">
        <f aca="false">-('Consolidated Cash Flow'!D45+'Consolidated Cash Flow'!D48)</f>
        <v>521188.11</v>
      </c>
      <c r="E5" s="15" t="n">
        <f aca="false">-('Consolidated Cash Flow'!E45+'Consolidated Cash Flow'!E48)</f>
        <v>556742.7</v>
      </c>
      <c r="F5" s="15" t="n">
        <f aca="false">-('Consolidated Cash Flow'!F45+'Consolidated Cash Flow'!F48)</f>
        <v>539904.82</v>
      </c>
    </row>
    <row r="6" customFormat="false" ht="15" hidden="false" customHeight="false" outlineLevel="0" collapsed="false">
      <c r="A6" s="8" t="s">
        <v>100</v>
      </c>
      <c r="B6" s="15" t="n">
        <f aca="false">'Consolidated Cash Flow'!B43+'Consolidated Cash Flow'!B45+'Consolidated Cash Flow'!B48</f>
        <v>337217.34</v>
      </c>
      <c r="C6" s="15" t="n">
        <f aca="false">'Consolidated Cash Flow'!C43+'Consolidated Cash Flow'!C45+'Consolidated Cash Flow'!C48</f>
        <v>351318.49</v>
      </c>
      <c r="D6" s="15" t="n">
        <f aca="false">'Consolidated Cash Flow'!D43+'Consolidated Cash Flow'!D45+'Consolidated Cash Flow'!D48</f>
        <v>467277.94</v>
      </c>
      <c r="E6" s="15" t="n">
        <f aca="false">'Consolidated Cash Flow'!E43+'Consolidated Cash Flow'!E45+'Consolidated Cash Flow'!E48</f>
        <v>351813.35</v>
      </c>
      <c r="F6" s="15" t="n">
        <f aca="false">'Consolidated Cash Flow'!F43+'Consolidated Cash Flow'!F45+'Consolidated Cash Flow'!F48</f>
        <v>587288.59</v>
      </c>
    </row>
    <row r="7" customFormat="false" ht="15" hidden="false" customHeight="false" outlineLevel="0" collapsed="false">
      <c r="A7" s="8" t="s">
        <v>101</v>
      </c>
      <c r="B7" s="15" t="n">
        <f aca="false">-'Consolidated Cash Flow'!B69</f>
        <v>129238.27</v>
      </c>
      <c r="C7" s="15" t="n">
        <f aca="false">-'Consolidated Cash Flow'!C69</f>
        <v>176089.65</v>
      </c>
      <c r="D7" s="15" t="n">
        <f aca="false">-'Consolidated Cash Flow'!D69</f>
        <v>128949.01</v>
      </c>
      <c r="E7" s="15" t="n">
        <f aca="false">-'Consolidated Cash Flow'!E69</f>
        <v>169847.36</v>
      </c>
      <c r="F7" s="15" t="n">
        <f aca="false">-'Consolidated Cash Flow'!F69</f>
        <v>169801.19</v>
      </c>
    </row>
    <row r="8" customFormat="false" ht="15" hidden="false" customHeight="false" outlineLevel="0" collapsed="false">
      <c r="A8" s="8" t="s">
        <v>102</v>
      </c>
      <c r="B8" s="15" t="n">
        <f aca="false">'Consolidated Cash Flow'!B66+'Consolidated Cash Flow'!B67+'Consolidated Cash Flow'!B68</f>
        <v>-129944.6</v>
      </c>
      <c r="C8" s="15" t="n">
        <f aca="false">'Consolidated Cash Flow'!C66+'Consolidated Cash Flow'!C67+'Consolidated Cash Flow'!C68</f>
        <v>174342.02</v>
      </c>
      <c r="D8" s="15" t="n">
        <f aca="false">'Consolidated Cash Flow'!D66+'Consolidated Cash Flow'!D67+'Consolidated Cash Flow'!D68</f>
        <v>-119027.03</v>
      </c>
      <c r="E8" s="15" t="n">
        <f aca="false">'Consolidated Cash Flow'!E66+'Consolidated Cash Flow'!E67+'Consolidated Cash Flow'!E68</f>
        <v>-73882.9</v>
      </c>
      <c r="F8" s="15" t="n">
        <f aca="false">'Consolidated Cash Flow'!F66+'Consolidated Cash Flow'!F67+'Consolidated Cash Flow'!F68</f>
        <v>-159671.53</v>
      </c>
    </row>
    <row r="9" customFormat="false" ht="15" hidden="false" customHeight="false" outlineLevel="0" collapsed="false">
      <c r="A9" s="8" t="s">
        <v>103</v>
      </c>
      <c r="B9" s="15" t="n">
        <f aca="false">-('Consolidated Cash Flow'!B72+'Consolidated Cash Flow'!B73)</f>
        <v>58767.32</v>
      </c>
      <c r="C9" s="15" t="n">
        <f aca="false">-('Consolidated Cash Flow'!C72+'Consolidated Cash Flow'!C73)</f>
        <v>65752.95</v>
      </c>
      <c r="D9" s="15" t="n">
        <f aca="false">-('Consolidated Cash Flow'!D72+'Consolidated Cash Flow'!D73)</f>
        <v>90283.12</v>
      </c>
      <c r="E9" s="15" t="n">
        <f aca="false">-('Consolidated Cash Flow'!E72+'Consolidated Cash Flow'!E73)</f>
        <v>119947.74</v>
      </c>
      <c r="F9" s="15" t="n">
        <f aca="false">-('Consolidated Cash Flow'!F72+'Consolidated Cash Flow'!F73)</f>
        <v>134131.51</v>
      </c>
    </row>
    <row r="10" customFormat="false" ht="15" hidden="false" customHeight="false" outlineLevel="0" collapsed="false">
      <c r="A10" s="8" t="s">
        <v>104</v>
      </c>
      <c r="B10" s="16" t="n">
        <f aca="false">'Consolidated Cash Flow'!B43/'Consolidated Cash Flow'!B33</f>
        <v>0.888899842450473</v>
      </c>
      <c r="C10" s="16" t="n">
        <f aca="false">'Consolidated Cash Flow'!C43/'Consolidated Cash Flow'!C33</f>
        <v>0.926320355305684</v>
      </c>
      <c r="D10" s="16" t="n">
        <f aca="false">'Consolidated Cash Flow'!D43/'Consolidated Cash Flow'!D33</f>
        <v>0.87332866122529</v>
      </c>
      <c r="E10" s="16" t="n">
        <f aca="false">'Consolidated Cash Flow'!E43/'Consolidated Cash Flow'!E33</f>
        <v>0.877904938432899</v>
      </c>
      <c r="F10" s="16" t="n">
        <f aca="false">'Consolidated Cash Flow'!F43/'Consolidated Cash Flow'!F33</f>
        <v>0.905630202191802</v>
      </c>
    </row>
    <row r="11" customFormat="false" ht="15" hidden="false" customHeight="false" outlineLevel="0" collapsed="false">
      <c r="A11" s="8" t="s">
        <v>105</v>
      </c>
      <c r="B11" s="16" t="n">
        <f aca="false">('Consolidated Cash Flow'!B43+'Consolidated Cash Flow'!B45+'Consolidated Cash Flow'!B48)/'Consolidated Cash Flow'!B43</f>
        <v>0.430958337391997</v>
      </c>
      <c r="C11" s="16" t="n">
        <f aca="false">('Consolidated Cash Flow'!C43+'Consolidated Cash Flow'!C45+'Consolidated Cash Flow'!C48)/'Consolidated Cash Flow'!C43</f>
        <v>0.408215098072031</v>
      </c>
      <c r="D11" s="16" t="n">
        <f aca="false">('Consolidated Cash Flow'!D43+'Consolidated Cash Flow'!D45+'Consolidated Cash Flow'!D48)/'Consolidated Cash Flow'!D43</f>
        <v>0.472730388666358</v>
      </c>
      <c r="E11" s="16" t="n">
        <f aca="false">('Consolidated Cash Flow'!E43+'Consolidated Cash Flow'!E45+'Consolidated Cash Flow'!E48)/'Consolidated Cash Flow'!E43</f>
        <v>0.387222505424954</v>
      </c>
      <c r="F11" s="16" t="n">
        <f aca="false">('Consolidated Cash Flow'!F43+'Consolidated Cash Flow'!F45+'Consolidated Cash Flow'!F48)/'Consolidated Cash Flow'!F43</f>
        <v>0.521018473661942</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B13"/>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20"/>
    <col collapsed="false" customWidth="true" hidden="false" outlineLevel="0" max="2" min="2" style="0" width="115"/>
  </cols>
  <sheetData>
    <row r="1" customFormat="false" ht="15" hidden="false" customHeight="false" outlineLevel="0" collapsed="false">
      <c r="A1" s="14" t="s">
        <v>106</v>
      </c>
    </row>
    <row r="3" customFormat="false" ht="15" hidden="false" customHeight="false" outlineLevel="0" collapsed="false">
      <c r="A3" s="17" t="s">
        <v>107</v>
      </c>
      <c r="B3" s="18" t="s">
        <v>108</v>
      </c>
    </row>
    <row r="4" customFormat="false" ht="15" hidden="false" customHeight="false" outlineLevel="0" collapsed="false">
      <c r="A4" s="17" t="s">
        <v>7</v>
      </c>
      <c r="B4" s="18" t="s">
        <v>109</v>
      </c>
    </row>
    <row r="5" customFormat="false" ht="23.85" hidden="false" customHeight="false" outlineLevel="0" collapsed="false">
      <c r="A5" s="17" t="s">
        <v>6</v>
      </c>
      <c r="B5" s="18" t="s">
        <v>110</v>
      </c>
    </row>
    <row r="6" customFormat="false" ht="23.85" hidden="false" customHeight="false" outlineLevel="0" collapsed="false">
      <c r="A6" s="17" t="s">
        <v>5</v>
      </c>
      <c r="B6" s="18" t="s">
        <v>111</v>
      </c>
    </row>
    <row r="7" customFormat="false" ht="23.85" hidden="false" customHeight="false" outlineLevel="0" collapsed="false">
      <c r="A7" s="17" t="s">
        <v>4</v>
      </c>
      <c r="B7" s="18" t="s">
        <v>112</v>
      </c>
    </row>
    <row r="8" customFormat="false" ht="23.85" hidden="false" customHeight="false" outlineLevel="0" collapsed="false">
      <c r="A8" s="17" t="s">
        <v>3</v>
      </c>
      <c r="B8" s="18" t="s">
        <v>113</v>
      </c>
    </row>
    <row r="9" customFormat="false" ht="23.85" hidden="false" customHeight="false" outlineLevel="0" collapsed="false">
      <c r="A9" s="17" t="s">
        <v>114</v>
      </c>
      <c r="B9" s="18" t="s">
        <v>115</v>
      </c>
    </row>
    <row r="10" customFormat="false" ht="23.85" hidden="false" customHeight="false" outlineLevel="0" collapsed="false">
      <c r="A10" s="17" t="s">
        <v>116</v>
      </c>
      <c r="B10" s="18" t="s">
        <v>117</v>
      </c>
    </row>
    <row r="11" customFormat="false" ht="23.85" hidden="false" customHeight="false" outlineLevel="0" collapsed="false">
      <c r="A11" s="17" t="s">
        <v>118</v>
      </c>
      <c r="B11" s="18" t="s">
        <v>119</v>
      </c>
    </row>
    <row r="12" customFormat="false" ht="15" hidden="false" customHeight="false" outlineLevel="0" collapsed="false">
      <c r="A12" s="17" t="s">
        <v>120</v>
      </c>
      <c r="B12" s="18" t="s">
        <v>121</v>
      </c>
    </row>
    <row r="13" customFormat="false" ht="15" hidden="false" customHeight="false" outlineLevel="0" collapsed="false">
      <c r="A13" s="17" t="s">
        <v>122</v>
      </c>
      <c r="B13" s="18" t="s">
        <v>123</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2026-10-21T15:36:17Z</dcterms:created>
  <dc:creator>openpyxl</dc:creator>
  <dc:description/>
  <dc:language>en-US</dc:language>
  <cp:lastModifiedBy/>
  <dcterms:modified xsi:type="dcterms:W3CDTF">2026-10-21T15:36:17Z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