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ybrid technology\"/>
    </mc:Choice>
  </mc:AlternateContent>
  <bookViews>
    <workbookView xWindow="0" yWindow="0" windowWidth="23040" windowHeight="9045"/>
  </bookViews>
  <sheets>
    <sheet name="Sheet1" sheetId="1" r:id="rId1"/>
    <sheet name="Sheet2" sheetId="2" r:id="rId2"/>
  </sheets>
  <calcPr calcId="162913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R3" i="1"/>
  <c r="Q3" i="1"/>
  <c r="U37" i="1"/>
  <c r="Q4" i="1"/>
  <c r="R4" i="1"/>
  <c r="Q5" i="1"/>
  <c r="R5" i="1"/>
  <c r="Q6" i="1"/>
  <c r="R6" i="1"/>
  <c r="Q7" i="1"/>
  <c r="R7" i="1"/>
  <c r="Q8" i="1"/>
  <c r="R8" i="1"/>
  <c r="Q9" i="1"/>
  <c r="R9" i="1"/>
  <c r="Q10" i="1"/>
  <c r="R10" i="1"/>
  <c r="Q11" i="1"/>
  <c r="R11" i="1"/>
  <c r="Q12" i="1"/>
  <c r="R12" i="1"/>
  <c r="Q13" i="1"/>
  <c r="R13" i="1"/>
  <c r="Q14" i="1"/>
  <c r="R14" i="1"/>
  <c r="Q15" i="1"/>
  <c r="R15" i="1"/>
  <c r="Q16" i="1"/>
  <c r="R16" i="1"/>
  <c r="Q17" i="1"/>
  <c r="R17" i="1"/>
  <c r="Q18" i="1"/>
  <c r="R18" i="1"/>
  <c r="Q19" i="1"/>
  <c r="R19" i="1"/>
  <c r="Q20" i="1"/>
  <c r="R20" i="1"/>
  <c r="Q21" i="1"/>
  <c r="R21" i="1"/>
  <c r="Q22" i="1"/>
  <c r="R22" i="1"/>
  <c r="Q23" i="1"/>
  <c r="R23" i="1"/>
  <c r="Q24" i="1"/>
  <c r="R24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Q35" i="1"/>
  <c r="R35" i="1"/>
  <c r="Q36" i="1"/>
  <c r="R36" i="1"/>
  <c r="Q37" i="1"/>
  <c r="R37" i="1"/>
  <c r="Q38" i="1"/>
  <c r="R38" i="1"/>
  <c r="Q39" i="1"/>
  <c r="R39" i="1"/>
  <c r="Q40" i="1"/>
  <c r="R40" i="1"/>
  <c r="Q41" i="1"/>
  <c r="R41" i="1"/>
  <c r="Q42" i="1"/>
  <c r="R42" i="1"/>
  <c r="Q43" i="1"/>
  <c r="R43" i="1"/>
  <c r="Q44" i="1"/>
  <c r="R44" i="1"/>
  <c r="Q45" i="1"/>
  <c r="R45" i="1"/>
  <c r="Q46" i="1"/>
  <c r="R46" i="1"/>
  <c r="Q47" i="1"/>
  <c r="R47" i="1"/>
  <c r="Q48" i="1"/>
  <c r="R48" i="1"/>
  <c r="Q49" i="1"/>
  <c r="R49" i="1"/>
  <c r="Q50" i="1"/>
  <c r="R50" i="1"/>
  <c r="Q51" i="1"/>
  <c r="R51" i="1"/>
  <c r="Q52" i="1"/>
  <c r="R52" i="1"/>
  <c r="Q53" i="1"/>
  <c r="R53" i="1"/>
  <c r="Q54" i="1"/>
  <c r="R54" i="1"/>
  <c r="Q55" i="1"/>
  <c r="R55" i="1"/>
  <c r="Q56" i="1"/>
  <c r="R56" i="1"/>
  <c r="Q57" i="1"/>
  <c r="R57" i="1"/>
  <c r="Q58" i="1"/>
  <c r="R58" i="1"/>
  <c r="Q59" i="1"/>
  <c r="R59" i="1"/>
  <c r="Q60" i="1"/>
  <c r="R60" i="1"/>
  <c r="Q61" i="1"/>
  <c r="R61" i="1"/>
  <c r="Q62" i="1"/>
  <c r="R62" i="1"/>
  <c r="Q63" i="1"/>
  <c r="R63" i="1"/>
  <c r="Q64" i="1"/>
  <c r="R64" i="1"/>
  <c r="Q65" i="1"/>
  <c r="R65" i="1"/>
  <c r="Q66" i="1"/>
  <c r="R66" i="1"/>
  <c r="Q67" i="1"/>
  <c r="R67" i="1"/>
  <c r="Q68" i="1"/>
  <c r="R68" i="1"/>
  <c r="Q69" i="1"/>
  <c r="R69" i="1"/>
  <c r="Q70" i="1"/>
  <c r="R70" i="1"/>
  <c r="Q71" i="1"/>
  <c r="R71" i="1"/>
  <c r="Q72" i="1"/>
  <c r="R72" i="1"/>
  <c r="Q73" i="1"/>
  <c r="R73" i="1"/>
  <c r="Q74" i="1"/>
  <c r="R74" i="1"/>
  <c r="Q75" i="1"/>
  <c r="R75" i="1"/>
  <c r="Q76" i="1"/>
  <c r="R76" i="1"/>
  <c r="Q77" i="1"/>
  <c r="R77" i="1"/>
  <c r="Q78" i="1"/>
  <c r="R78" i="1"/>
  <c r="Q79" i="1"/>
  <c r="R79" i="1"/>
  <c r="Q80" i="1"/>
  <c r="R80" i="1"/>
  <c r="Q81" i="1"/>
  <c r="R81" i="1"/>
  <c r="Q82" i="1"/>
  <c r="R82" i="1"/>
  <c r="Q83" i="1"/>
  <c r="R83" i="1"/>
  <c r="Q84" i="1"/>
  <c r="R84" i="1"/>
  <c r="Q85" i="1"/>
  <c r="R85" i="1"/>
  <c r="Q86" i="1"/>
  <c r="R86" i="1"/>
  <c r="Q87" i="1"/>
  <c r="R87" i="1"/>
  <c r="Q88" i="1"/>
  <c r="R88" i="1"/>
  <c r="Q89" i="1"/>
  <c r="R89" i="1"/>
  <c r="Q90" i="1"/>
  <c r="R90" i="1"/>
  <c r="Q91" i="1"/>
  <c r="R91" i="1"/>
  <c r="Q92" i="1"/>
  <c r="R92" i="1"/>
  <c r="Q93" i="1"/>
  <c r="R93" i="1"/>
  <c r="Q94" i="1"/>
  <c r="R94" i="1"/>
  <c r="Q95" i="1"/>
  <c r="R95" i="1"/>
  <c r="Q96" i="1"/>
  <c r="R96" i="1"/>
  <c r="Q97" i="1"/>
  <c r="R97" i="1"/>
  <c r="Q98" i="1"/>
  <c r="R98" i="1"/>
  <c r="Q99" i="1"/>
  <c r="R99" i="1"/>
  <c r="Q100" i="1"/>
  <c r="R100" i="1"/>
  <c r="Q101" i="1"/>
  <c r="R101" i="1"/>
  <c r="Q102" i="1"/>
  <c r="R102" i="1"/>
  <c r="Q103" i="1"/>
  <c r="R103" i="1"/>
  <c r="Q104" i="1"/>
  <c r="R104" i="1"/>
  <c r="Q105" i="1"/>
  <c r="R105" i="1"/>
  <c r="Q106" i="1"/>
  <c r="R106" i="1"/>
  <c r="Q107" i="1"/>
  <c r="R107" i="1"/>
  <c r="Q108" i="1"/>
  <c r="R108" i="1"/>
  <c r="Q109" i="1"/>
  <c r="R109" i="1"/>
  <c r="Q110" i="1"/>
  <c r="R110" i="1"/>
  <c r="Q111" i="1"/>
  <c r="R111" i="1"/>
  <c r="Q112" i="1"/>
  <c r="R112" i="1"/>
  <c r="Q113" i="1"/>
  <c r="R113" i="1"/>
  <c r="Q114" i="1"/>
  <c r="R114" i="1"/>
  <c r="Q115" i="1"/>
  <c r="R115" i="1"/>
  <c r="Q116" i="1"/>
  <c r="R116" i="1"/>
  <c r="Q117" i="1"/>
  <c r="R117" i="1"/>
  <c r="Q118" i="1"/>
  <c r="R118" i="1"/>
  <c r="Q119" i="1"/>
  <c r="R119" i="1"/>
  <c r="Q120" i="1"/>
  <c r="R120" i="1"/>
  <c r="Q121" i="1"/>
  <c r="R121" i="1"/>
  <c r="Q122" i="1"/>
  <c r="R122" i="1"/>
  <c r="S71" i="1"/>
  <c r="S17" i="1"/>
  <c r="G4" i="1"/>
  <c r="H4" i="1"/>
  <c r="K4" i="1"/>
  <c r="L4" i="1"/>
  <c r="M4" i="1"/>
  <c r="N4" i="1"/>
  <c r="G5" i="1"/>
  <c r="H5" i="1"/>
  <c r="K5" i="1"/>
  <c r="L5" i="1"/>
  <c r="M5" i="1"/>
  <c r="N5" i="1"/>
  <c r="G6" i="1"/>
  <c r="H6" i="1"/>
  <c r="K6" i="1"/>
  <c r="L6" i="1"/>
  <c r="M6" i="1"/>
  <c r="N6" i="1"/>
  <c r="G7" i="1"/>
  <c r="H7" i="1"/>
  <c r="K7" i="1"/>
  <c r="L7" i="1"/>
  <c r="M7" i="1"/>
  <c r="N7" i="1"/>
  <c r="G8" i="1"/>
  <c r="H8" i="1"/>
  <c r="K8" i="1"/>
  <c r="L8" i="1"/>
  <c r="M8" i="1"/>
  <c r="N8" i="1"/>
  <c r="G9" i="1"/>
  <c r="H9" i="1"/>
  <c r="K9" i="1"/>
  <c r="L9" i="1"/>
  <c r="M9" i="1"/>
  <c r="N9" i="1"/>
  <c r="G10" i="1"/>
  <c r="H10" i="1"/>
  <c r="K10" i="1"/>
  <c r="L10" i="1"/>
  <c r="M10" i="1"/>
  <c r="N10" i="1"/>
  <c r="G11" i="1"/>
  <c r="H11" i="1"/>
  <c r="K11" i="1"/>
  <c r="L11" i="1"/>
  <c r="M11" i="1"/>
  <c r="N11" i="1"/>
  <c r="G12" i="1"/>
  <c r="H12" i="1"/>
  <c r="K12" i="1"/>
  <c r="L12" i="1"/>
  <c r="M12" i="1"/>
  <c r="N12" i="1"/>
  <c r="G13" i="1"/>
  <c r="H13" i="1"/>
  <c r="K13" i="1"/>
  <c r="L13" i="1"/>
  <c r="M13" i="1"/>
  <c r="N13" i="1"/>
  <c r="G14" i="1"/>
  <c r="H14" i="1"/>
  <c r="K14" i="1"/>
  <c r="L14" i="1"/>
  <c r="M14" i="1"/>
  <c r="N14" i="1"/>
  <c r="G15" i="1"/>
  <c r="H15" i="1"/>
  <c r="K15" i="1"/>
  <c r="L15" i="1"/>
  <c r="M15" i="1"/>
  <c r="N15" i="1"/>
  <c r="G16" i="1"/>
  <c r="H16" i="1"/>
  <c r="K16" i="1"/>
  <c r="L16" i="1"/>
  <c r="M16" i="1"/>
  <c r="N16" i="1"/>
  <c r="G17" i="1"/>
  <c r="H17" i="1"/>
  <c r="K17" i="1"/>
  <c r="L17" i="1"/>
  <c r="M17" i="1"/>
  <c r="N17" i="1"/>
  <c r="G18" i="1"/>
  <c r="H18" i="1"/>
  <c r="K18" i="1"/>
  <c r="L18" i="1"/>
  <c r="M18" i="1"/>
  <c r="N18" i="1"/>
  <c r="G19" i="1"/>
  <c r="H19" i="1"/>
  <c r="K19" i="1"/>
  <c r="L19" i="1"/>
  <c r="M19" i="1"/>
  <c r="N19" i="1"/>
  <c r="G20" i="1"/>
  <c r="H20" i="1"/>
  <c r="K20" i="1"/>
  <c r="L20" i="1"/>
  <c r="M20" i="1"/>
  <c r="N20" i="1"/>
  <c r="G21" i="1"/>
  <c r="H21" i="1"/>
  <c r="K21" i="1"/>
  <c r="L21" i="1"/>
  <c r="M21" i="1"/>
  <c r="N21" i="1"/>
  <c r="G22" i="1"/>
  <c r="H22" i="1"/>
  <c r="K22" i="1"/>
  <c r="L22" i="1"/>
  <c r="M22" i="1"/>
  <c r="N22" i="1"/>
  <c r="G23" i="1"/>
  <c r="H23" i="1"/>
  <c r="K23" i="1"/>
  <c r="L23" i="1"/>
  <c r="M23" i="1"/>
  <c r="N23" i="1"/>
  <c r="G24" i="1"/>
  <c r="H24" i="1"/>
  <c r="K24" i="1"/>
  <c r="L24" i="1"/>
  <c r="M24" i="1"/>
  <c r="N24" i="1"/>
  <c r="G25" i="1"/>
  <c r="H25" i="1"/>
  <c r="K25" i="1"/>
  <c r="L25" i="1"/>
  <c r="M25" i="1"/>
  <c r="N25" i="1"/>
  <c r="G26" i="1"/>
  <c r="H26" i="1"/>
  <c r="K26" i="1"/>
  <c r="L26" i="1"/>
  <c r="M26" i="1"/>
  <c r="N26" i="1"/>
  <c r="G27" i="1"/>
  <c r="H27" i="1"/>
  <c r="K27" i="1"/>
  <c r="L27" i="1"/>
  <c r="M27" i="1"/>
  <c r="N27" i="1"/>
  <c r="G28" i="1"/>
  <c r="H28" i="1"/>
  <c r="K28" i="1"/>
  <c r="L28" i="1"/>
  <c r="M28" i="1"/>
  <c r="N28" i="1"/>
  <c r="G29" i="1"/>
  <c r="H29" i="1"/>
  <c r="K29" i="1"/>
  <c r="L29" i="1"/>
  <c r="M29" i="1"/>
  <c r="N29" i="1"/>
  <c r="G30" i="1"/>
  <c r="H30" i="1"/>
  <c r="K30" i="1"/>
  <c r="L30" i="1"/>
  <c r="M30" i="1"/>
  <c r="N30" i="1"/>
  <c r="G31" i="1"/>
  <c r="H31" i="1"/>
  <c r="K31" i="1"/>
  <c r="L31" i="1"/>
  <c r="M31" i="1"/>
  <c r="N31" i="1"/>
  <c r="G32" i="1"/>
  <c r="H32" i="1"/>
  <c r="K32" i="1"/>
  <c r="L32" i="1"/>
  <c r="M32" i="1"/>
  <c r="N32" i="1"/>
  <c r="G33" i="1"/>
  <c r="H33" i="1"/>
  <c r="K33" i="1"/>
  <c r="L33" i="1"/>
  <c r="M33" i="1"/>
  <c r="N33" i="1"/>
  <c r="G34" i="1"/>
  <c r="H34" i="1"/>
  <c r="K34" i="1"/>
  <c r="L34" i="1"/>
  <c r="M34" i="1"/>
  <c r="N34" i="1"/>
  <c r="G35" i="1"/>
  <c r="H35" i="1"/>
  <c r="K35" i="1"/>
  <c r="L35" i="1"/>
  <c r="M35" i="1"/>
  <c r="N35" i="1"/>
  <c r="G36" i="1"/>
  <c r="H36" i="1"/>
  <c r="K36" i="1"/>
  <c r="L36" i="1"/>
  <c r="M36" i="1"/>
  <c r="N36" i="1"/>
  <c r="G37" i="1"/>
  <c r="H37" i="1"/>
  <c r="K37" i="1"/>
  <c r="L37" i="1"/>
  <c r="M37" i="1"/>
  <c r="N37" i="1"/>
  <c r="G38" i="1"/>
  <c r="H38" i="1"/>
  <c r="K38" i="1"/>
  <c r="L38" i="1"/>
  <c r="M38" i="1"/>
  <c r="N38" i="1"/>
  <c r="G39" i="1"/>
  <c r="H39" i="1"/>
  <c r="K39" i="1"/>
  <c r="L39" i="1"/>
  <c r="M39" i="1"/>
  <c r="N39" i="1"/>
  <c r="G40" i="1"/>
  <c r="H40" i="1"/>
  <c r="K40" i="1"/>
  <c r="L40" i="1"/>
  <c r="M40" i="1"/>
  <c r="N40" i="1"/>
  <c r="G41" i="1"/>
  <c r="H41" i="1"/>
  <c r="K41" i="1"/>
  <c r="L41" i="1"/>
  <c r="M41" i="1"/>
  <c r="N41" i="1"/>
  <c r="G42" i="1"/>
  <c r="H42" i="1"/>
  <c r="K42" i="1"/>
  <c r="L42" i="1"/>
  <c r="M42" i="1"/>
  <c r="N42" i="1"/>
  <c r="G43" i="1"/>
  <c r="H43" i="1"/>
  <c r="K43" i="1"/>
  <c r="L43" i="1"/>
  <c r="M43" i="1"/>
  <c r="N43" i="1"/>
  <c r="G44" i="1"/>
  <c r="H44" i="1"/>
  <c r="K44" i="1"/>
  <c r="L44" i="1"/>
  <c r="M44" i="1"/>
  <c r="N44" i="1"/>
  <c r="G45" i="1"/>
  <c r="H45" i="1"/>
  <c r="K45" i="1"/>
  <c r="L45" i="1"/>
  <c r="M45" i="1"/>
  <c r="N45" i="1"/>
  <c r="G46" i="1"/>
  <c r="H46" i="1"/>
  <c r="K46" i="1"/>
  <c r="L46" i="1"/>
  <c r="M46" i="1"/>
  <c r="N46" i="1"/>
  <c r="G47" i="1"/>
  <c r="H47" i="1"/>
  <c r="K47" i="1"/>
  <c r="L47" i="1"/>
  <c r="M47" i="1"/>
  <c r="N47" i="1"/>
  <c r="G48" i="1"/>
  <c r="H48" i="1"/>
  <c r="K48" i="1"/>
  <c r="L48" i="1"/>
  <c r="M48" i="1"/>
  <c r="N48" i="1"/>
  <c r="G49" i="1"/>
  <c r="H49" i="1"/>
  <c r="K49" i="1"/>
  <c r="L49" i="1"/>
  <c r="M49" i="1"/>
  <c r="N49" i="1"/>
  <c r="G50" i="1"/>
  <c r="H50" i="1"/>
  <c r="K50" i="1"/>
  <c r="L50" i="1"/>
  <c r="M50" i="1"/>
  <c r="N50" i="1"/>
  <c r="G51" i="1"/>
  <c r="H51" i="1"/>
  <c r="K51" i="1"/>
  <c r="L51" i="1"/>
  <c r="M51" i="1"/>
  <c r="N51" i="1"/>
  <c r="G52" i="1"/>
  <c r="H52" i="1"/>
  <c r="K52" i="1"/>
  <c r="L52" i="1"/>
  <c r="M52" i="1"/>
  <c r="N52" i="1"/>
  <c r="G53" i="1"/>
  <c r="H53" i="1"/>
  <c r="K53" i="1"/>
  <c r="L53" i="1"/>
  <c r="M53" i="1"/>
  <c r="N53" i="1"/>
  <c r="G54" i="1"/>
  <c r="H54" i="1"/>
  <c r="K54" i="1"/>
  <c r="L54" i="1"/>
  <c r="M54" i="1"/>
  <c r="N54" i="1"/>
  <c r="G55" i="1"/>
  <c r="H55" i="1"/>
  <c r="K55" i="1"/>
  <c r="L55" i="1"/>
  <c r="M55" i="1"/>
  <c r="N55" i="1"/>
  <c r="G56" i="1"/>
  <c r="H56" i="1"/>
  <c r="K56" i="1"/>
  <c r="L56" i="1"/>
  <c r="M56" i="1"/>
  <c r="N56" i="1"/>
  <c r="G57" i="1"/>
  <c r="H57" i="1"/>
  <c r="K57" i="1"/>
  <c r="L57" i="1"/>
  <c r="M57" i="1"/>
  <c r="N57" i="1"/>
  <c r="G58" i="1"/>
  <c r="H58" i="1"/>
  <c r="K58" i="1"/>
  <c r="L58" i="1"/>
  <c r="M58" i="1"/>
  <c r="N58" i="1"/>
  <c r="G59" i="1"/>
  <c r="H59" i="1"/>
  <c r="K59" i="1"/>
  <c r="L59" i="1"/>
  <c r="M59" i="1"/>
  <c r="N59" i="1"/>
  <c r="G60" i="1"/>
  <c r="H60" i="1"/>
  <c r="K60" i="1"/>
  <c r="L60" i="1"/>
  <c r="M60" i="1"/>
  <c r="N60" i="1"/>
  <c r="G61" i="1"/>
  <c r="H61" i="1"/>
  <c r="K61" i="1"/>
  <c r="L61" i="1"/>
  <c r="M61" i="1"/>
  <c r="N61" i="1"/>
  <c r="G62" i="1"/>
  <c r="H62" i="1"/>
  <c r="K62" i="1"/>
  <c r="L62" i="1"/>
  <c r="M62" i="1"/>
  <c r="N62" i="1"/>
  <c r="G63" i="1"/>
  <c r="H63" i="1"/>
  <c r="K63" i="1"/>
  <c r="L63" i="1"/>
  <c r="M63" i="1"/>
  <c r="N63" i="1"/>
  <c r="G64" i="1"/>
  <c r="H64" i="1"/>
  <c r="K64" i="1"/>
  <c r="L64" i="1"/>
  <c r="M64" i="1"/>
  <c r="N64" i="1"/>
  <c r="G65" i="1"/>
  <c r="H65" i="1"/>
  <c r="K65" i="1"/>
  <c r="L65" i="1"/>
  <c r="M65" i="1"/>
  <c r="N65" i="1"/>
  <c r="G66" i="1"/>
  <c r="H66" i="1"/>
  <c r="K66" i="1"/>
  <c r="L66" i="1"/>
  <c r="M66" i="1"/>
  <c r="N66" i="1"/>
  <c r="G67" i="1"/>
  <c r="H67" i="1"/>
  <c r="K67" i="1"/>
  <c r="L67" i="1"/>
  <c r="M67" i="1"/>
  <c r="N67" i="1"/>
  <c r="G68" i="1"/>
  <c r="H68" i="1"/>
  <c r="K68" i="1"/>
  <c r="L68" i="1"/>
  <c r="M68" i="1"/>
  <c r="N68" i="1"/>
  <c r="G69" i="1"/>
  <c r="H69" i="1"/>
  <c r="K69" i="1"/>
  <c r="L69" i="1"/>
  <c r="M69" i="1"/>
  <c r="N69" i="1"/>
  <c r="G70" i="1"/>
  <c r="H70" i="1"/>
  <c r="K70" i="1"/>
  <c r="L70" i="1"/>
  <c r="M70" i="1"/>
  <c r="N70" i="1"/>
  <c r="G71" i="1"/>
  <c r="H71" i="1"/>
  <c r="K71" i="1"/>
  <c r="L71" i="1"/>
  <c r="M71" i="1"/>
  <c r="N71" i="1"/>
  <c r="G72" i="1"/>
  <c r="H72" i="1"/>
  <c r="K72" i="1"/>
  <c r="L72" i="1"/>
  <c r="M72" i="1"/>
  <c r="N72" i="1"/>
  <c r="G73" i="1"/>
  <c r="H73" i="1"/>
  <c r="K73" i="1"/>
  <c r="L73" i="1"/>
  <c r="M73" i="1"/>
  <c r="N73" i="1"/>
  <c r="G74" i="1"/>
  <c r="H74" i="1"/>
  <c r="K74" i="1"/>
  <c r="L74" i="1"/>
  <c r="M74" i="1"/>
  <c r="N74" i="1"/>
  <c r="G75" i="1"/>
  <c r="H75" i="1"/>
  <c r="K75" i="1"/>
  <c r="L75" i="1"/>
  <c r="M75" i="1"/>
  <c r="N75" i="1"/>
  <c r="G76" i="1"/>
  <c r="H76" i="1"/>
  <c r="K76" i="1"/>
  <c r="L76" i="1"/>
  <c r="M76" i="1"/>
  <c r="N76" i="1"/>
  <c r="G77" i="1"/>
  <c r="H77" i="1"/>
  <c r="K77" i="1"/>
  <c r="L77" i="1"/>
  <c r="M77" i="1"/>
  <c r="N77" i="1"/>
  <c r="G78" i="1"/>
  <c r="H78" i="1"/>
  <c r="K78" i="1"/>
  <c r="L78" i="1"/>
  <c r="M78" i="1"/>
  <c r="N78" i="1"/>
  <c r="G79" i="1"/>
  <c r="H79" i="1"/>
  <c r="K79" i="1"/>
  <c r="L79" i="1"/>
  <c r="M79" i="1"/>
  <c r="N79" i="1"/>
  <c r="G80" i="1"/>
  <c r="H80" i="1"/>
  <c r="K80" i="1"/>
  <c r="L80" i="1"/>
  <c r="M80" i="1"/>
  <c r="N80" i="1"/>
  <c r="G81" i="1"/>
  <c r="H81" i="1"/>
  <c r="K81" i="1"/>
  <c r="L81" i="1"/>
  <c r="M81" i="1"/>
  <c r="N81" i="1"/>
  <c r="G82" i="1"/>
  <c r="H82" i="1"/>
  <c r="K82" i="1"/>
  <c r="L82" i="1"/>
  <c r="M82" i="1"/>
  <c r="N82" i="1"/>
  <c r="G83" i="1"/>
  <c r="H83" i="1"/>
  <c r="K83" i="1"/>
  <c r="L83" i="1"/>
  <c r="M83" i="1"/>
  <c r="N83" i="1"/>
  <c r="G84" i="1"/>
  <c r="H84" i="1"/>
  <c r="K84" i="1"/>
  <c r="L84" i="1"/>
  <c r="M84" i="1"/>
  <c r="N84" i="1"/>
  <c r="G85" i="1"/>
  <c r="H85" i="1"/>
  <c r="K85" i="1"/>
  <c r="L85" i="1"/>
  <c r="M85" i="1"/>
  <c r="N85" i="1"/>
  <c r="G86" i="1"/>
  <c r="H86" i="1"/>
  <c r="K86" i="1"/>
  <c r="L86" i="1"/>
  <c r="M86" i="1"/>
  <c r="N86" i="1"/>
  <c r="G87" i="1"/>
  <c r="H87" i="1"/>
  <c r="K87" i="1"/>
  <c r="L87" i="1"/>
  <c r="M87" i="1"/>
  <c r="N87" i="1"/>
  <c r="G88" i="1"/>
  <c r="H88" i="1"/>
  <c r="K88" i="1"/>
  <c r="L88" i="1"/>
  <c r="M88" i="1"/>
  <c r="N88" i="1"/>
  <c r="G89" i="1"/>
  <c r="H89" i="1"/>
  <c r="K89" i="1"/>
  <c r="L89" i="1"/>
  <c r="M89" i="1"/>
  <c r="N89" i="1"/>
  <c r="G90" i="1"/>
  <c r="H90" i="1"/>
  <c r="K90" i="1"/>
  <c r="L90" i="1"/>
  <c r="M90" i="1"/>
  <c r="N90" i="1"/>
  <c r="G91" i="1"/>
  <c r="H91" i="1"/>
  <c r="K91" i="1"/>
  <c r="L91" i="1"/>
  <c r="M91" i="1"/>
  <c r="N91" i="1"/>
  <c r="G92" i="1"/>
  <c r="H92" i="1"/>
  <c r="K92" i="1"/>
  <c r="L92" i="1"/>
  <c r="M92" i="1"/>
  <c r="N92" i="1"/>
  <c r="G93" i="1"/>
  <c r="H93" i="1"/>
  <c r="K93" i="1"/>
  <c r="L93" i="1"/>
  <c r="M93" i="1"/>
  <c r="N93" i="1"/>
  <c r="G94" i="1"/>
  <c r="H94" i="1"/>
  <c r="K94" i="1"/>
  <c r="L94" i="1"/>
  <c r="M94" i="1"/>
  <c r="N94" i="1"/>
  <c r="G95" i="1"/>
  <c r="H95" i="1"/>
  <c r="K95" i="1"/>
  <c r="L95" i="1"/>
  <c r="M95" i="1"/>
  <c r="N95" i="1"/>
  <c r="G96" i="1"/>
  <c r="H96" i="1"/>
  <c r="K96" i="1"/>
  <c r="L96" i="1"/>
  <c r="M96" i="1"/>
  <c r="N96" i="1"/>
  <c r="G97" i="1"/>
  <c r="H97" i="1"/>
  <c r="K97" i="1"/>
  <c r="L97" i="1"/>
  <c r="M97" i="1"/>
  <c r="N97" i="1"/>
  <c r="G98" i="1"/>
  <c r="H98" i="1"/>
  <c r="K98" i="1"/>
  <c r="L98" i="1"/>
  <c r="M98" i="1"/>
  <c r="N98" i="1"/>
  <c r="G99" i="1"/>
  <c r="H99" i="1"/>
  <c r="K99" i="1"/>
  <c r="L99" i="1"/>
  <c r="M99" i="1"/>
  <c r="N99" i="1"/>
  <c r="G100" i="1"/>
  <c r="H100" i="1"/>
  <c r="K100" i="1"/>
  <c r="L100" i="1"/>
  <c r="M100" i="1"/>
  <c r="N100" i="1"/>
  <c r="G101" i="1"/>
  <c r="H101" i="1"/>
  <c r="K101" i="1"/>
  <c r="L101" i="1"/>
  <c r="M101" i="1"/>
  <c r="N101" i="1"/>
  <c r="G102" i="1"/>
  <c r="H102" i="1"/>
  <c r="K102" i="1"/>
  <c r="L102" i="1"/>
  <c r="M102" i="1"/>
  <c r="N102" i="1"/>
  <c r="G103" i="1"/>
  <c r="H103" i="1"/>
  <c r="K103" i="1"/>
  <c r="L103" i="1"/>
  <c r="M103" i="1"/>
  <c r="N103" i="1"/>
  <c r="G104" i="1"/>
  <c r="H104" i="1"/>
  <c r="K104" i="1"/>
  <c r="L104" i="1"/>
  <c r="M104" i="1"/>
  <c r="N104" i="1"/>
  <c r="G105" i="1"/>
  <c r="H105" i="1"/>
  <c r="K105" i="1"/>
  <c r="L105" i="1"/>
  <c r="M105" i="1"/>
  <c r="N105" i="1"/>
  <c r="G106" i="1"/>
  <c r="H106" i="1"/>
  <c r="K106" i="1"/>
  <c r="L106" i="1"/>
  <c r="M106" i="1"/>
  <c r="N106" i="1"/>
  <c r="G107" i="1"/>
  <c r="H107" i="1"/>
  <c r="K107" i="1"/>
  <c r="L107" i="1"/>
  <c r="M107" i="1"/>
  <c r="N107" i="1"/>
  <c r="G108" i="1"/>
  <c r="H108" i="1"/>
  <c r="K108" i="1"/>
  <c r="L108" i="1"/>
  <c r="M108" i="1"/>
  <c r="N108" i="1"/>
  <c r="G109" i="1"/>
  <c r="H109" i="1"/>
  <c r="K109" i="1"/>
  <c r="L109" i="1"/>
  <c r="M109" i="1"/>
  <c r="N109" i="1"/>
  <c r="G110" i="1"/>
  <c r="H110" i="1"/>
  <c r="K110" i="1"/>
  <c r="L110" i="1"/>
  <c r="M110" i="1"/>
  <c r="N110" i="1"/>
  <c r="G111" i="1"/>
  <c r="H111" i="1"/>
  <c r="K111" i="1"/>
  <c r="L111" i="1"/>
  <c r="M111" i="1"/>
  <c r="N111" i="1"/>
  <c r="G112" i="1"/>
  <c r="H112" i="1"/>
  <c r="K112" i="1"/>
  <c r="L112" i="1"/>
  <c r="M112" i="1"/>
  <c r="N112" i="1"/>
  <c r="G113" i="1"/>
  <c r="H113" i="1"/>
  <c r="K113" i="1"/>
  <c r="L113" i="1"/>
  <c r="M113" i="1"/>
  <c r="N113" i="1"/>
  <c r="G114" i="1"/>
  <c r="H114" i="1"/>
  <c r="K114" i="1"/>
  <c r="L114" i="1"/>
  <c r="M114" i="1"/>
  <c r="N114" i="1"/>
  <c r="G115" i="1"/>
  <c r="H115" i="1"/>
  <c r="K115" i="1"/>
  <c r="L115" i="1"/>
  <c r="M115" i="1"/>
  <c r="N115" i="1"/>
  <c r="G116" i="1"/>
  <c r="H116" i="1"/>
  <c r="K116" i="1"/>
  <c r="L116" i="1"/>
  <c r="M116" i="1"/>
  <c r="N116" i="1"/>
  <c r="G117" i="1"/>
  <c r="H117" i="1"/>
  <c r="K117" i="1"/>
  <c r="L117" i="1"/>
  <c r="M117" i="1"/>
  <c r="N117" i="1"/>
  <c r="G118" i="1"/>
  <c r="H118" i="1"/>
  <c r="K118" i="1"/>
  <c r="L118" i="1"/>
  <c r="M118" i="1"/>
  <c r="N118" i="1"/>
  <c r="G119" i="1"/>
  <c r="H119" i="1"/>
  <c r="K119" i="1"/>
  <c r="L119" i="1"/>
  <c r="M119" i="1"/>
  <c r="N119" i="1"/>
  <c r="G120" i="1"/>
  <c r="H120" i="1"/>
  <c r="K120" i="1"/>
  <c r="L120" i="1"/>
  <c r="M120" i="1"/>
  <c r="N120" i="1"/>
  <c r="G121" i="1"/>
  <c r="H121" i="1"/>
  <c r="K121" i="1"/>
  <c r="L121" i="1"/>
  <c r="M121" i="1"/>
  <c r="N121" i="1"/>
  <c r="H3" i="1"/>
  <c r="L3" i="1"/>
  <c r="M3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E4" i="1"/>
  <c r="I4" i="1"/>
  <c r="E3" i="1"/>
  <c r="C4" i="1"/>
  <c r="E8" i="1"/>
  <c r="I8" i="1"/>
  <c r="E9" i="1"/>
  <c r="I9" i="1"/>
  <c r="E10" i="1"/>
  <c r="I10" i="1"/>
  <c r="E11" i="1"/>
  <c r="I11" i="1"/>
  <c r="E12" i="1"/>
  <c r="I12" i="1"/>
  <c r="E13" i="1"/>
  <c r="I13" i="1"/>
  <c r="E14" i="1"/>
  <c r="I14" i="1"/>
  <c r="E15" i="1"/>
  <c r="I15" i="1"/>
  <c r="E16" i="1"/>
  <c r="I16" i="1"/>
  <c r="E17" i="1"/>
  <c r="I17" i="1"/>
  <c r="E18" i="1"/>
  <c r="I18" i="1"/>
  <c r="E19" i="1"/>
  <c r="I19" i="1"/>
  <c r="E20" i="1"/>
  <c r="I20" i="1"/>
  <c r="E21" i="1"/>
  <c r="I21" i="1"/>
  <c r="E22" i="1"/>
  <c r="I22" i="1"/>
  <c r="E23" i="1"/>
  <c r="I23" i="1"/>
  <c r="E24" i="1"/>
  <c r="I24" i="1"/>
  <c r="E25" i="1"/>
  <c r="I25" i="1"/>
  <c r="E26" i="1"/>
  <c r="I26" i="1"/>
  <c r="E27" i="1"/>
  <c r="I27" i="1"/>
  <c r="E28" i="1"/>
  <c r="I28" i="1"/>
  <c r="E29" i="1"/>
  <c r="I29" i="1"/>
  <c r="E30" i="1"/>
  <c r="I30" i="1"/>
  <c r="E31" i="1"/>
  <c r="I31" i="1"/>
  <c r="E32" i="1"/>
  <c r="I32" i="1"/>
  <c r="E33" i="1"/>
  <c r="I33" i="1"/>
  <c r="E34" i="1"/>
  <c r="I34" i="1"/>
  <c r="E35" i="1"/>
  <c r="I35" i="1"/>
  <c r="E36" i="1"/>
  <c r="I36" i="1"/>
  <c r="E37" i="1"/>
  <c r="I37" i="1"/>
  <c r="E38" i="1"/>
  <c r="I38" i="1"/>
  <c r="E39" i="1"/>
  <c r="I39" i="1"/>
  <c r="E40" i="1"/>
  <c r="I40" i="1"/>
  <c r="E41" i="1"/>
  <c r="I41" i="1"/>
  <c r="E42" i="1"/>
  <c r="I42" i="1"/>
  <c r="E43" i="1"/>
  <c r="I43" i="1"/>
  <c r="E44" i="1"/>
  <c r="I44" i="1"/>
  <c r="E45" i="1"/>
  <c r="I45" i="1"/>
  <c r="E46" i="1"/>
  <c r="I46" i="1"/>
  <c r="E47" i="1"/>
  <c r="I47" i="1"/>
  <c r="E48" i="1"/>
  <c r="I48" i="1"/>
  <c r="E49" i="1"/>
  <c r="I49" i="1"/>
  <c r="E50" i="1"/>
  <c r="I50" i="1"/>
  <c r="E51" i="1"/>
  <c r="I51" i="1"/>
  <c r="E52" i="1"/>
  <c r="I52" i="1"/>
  <c r="E53" i="1"/>
  <c r="I53" i="1"/>
  <c r="E54" i="1"/>
  <c r="I54" i="1"/>
  <c r="E55" i="1"/>
  <c r="I55" i="1"/>
  <c r="E56" i="1"/>
  <c r="I56" i="1"/>
  <c r="E57" i="1"/>
  <c r="I57" i="1"/>
  <c r="E58" i="1"/>
  <c r="I58" i="1"/>
  <c r="E59" i="1"/>
  <c r="I59" i="1"/>
  <c r="E60" i="1"/>
  <c r="I60" i="1"/>
  <c r="E61" i="1"/>
  <c r="I61" i="1"/>
  <c r="E62" i="1"/>
  <c r="I62" i="1"/>
  <c r="E63" i="1"/>
  <c r="I63" i="1"/>
  <c r="E64" i="1"/>
  <c r="I64" i="1"/>
  <c r="E65" i="1"/>
  <c r="I65" i="1"/>
  <c r="E66" i="1"/>
  <c r="I66" i="1"/>
  <c r="E67" i="1"/>
  <c r="I67" i="1"/>
  <c r="E68" i="1"/>
  <c r="I68" i="1"/>
  <c r="E69" i="1"/>
  <c r="I69" i="1"/>
  <c r="E70" i="1"/>
  <c r="I70" i="1"/>
  <c r="E71" i="1"/>
  <c r="I71" i="1"/>
  <c r="E72" i="1"/>
  <c r="I72" i="1"/>
  <c r="E73" i="1"/>
  <c r="I73" i="1"/>
  <c r="E74" i="1"/>
  <c r="I74" i="1"/>
  <c r="E75" i="1"/>
  <c r="I75" i="1"/>
  <c r="E76" i="1"/>
  <c r="I76" i="1"/>
  <c r="E77" i="1"/>
  <c r="I77" i="1"/>
  <c r="E78" i="1"/>
  <c r="I78" i="1"/>
  <c r="E79" i="1"/>
  <c r="I79" i="1"/>
  <c r="E80" i="1"/>
  <c r="I80" i="1"/>
  <c r="E81" i="1"/>
  <c r="I81" i="1"/>
  <c r="E82" i="1"/>
  <c r="I82" i="1"/>
  <c r="E83" i="1"/>
  <c r="I83" i="1"/>
  <c r="E84" i="1"/>
  <c r="I84" i="1"/>
  <c r="E85" i="1"/>
  <c r="I85" i="1"/>
  <c r="E86" i="1"/>
  <c r="I86" i="1"/>
  <c r="E87" i="1"/>
  <c r="I87" i="1"/>
  <c r="E88" i="1"/>
  <c r="I88" i="1"/>
  <c r="E89" i="1"/>
  <c r="I89" i="1"/>
  <c r="E90" i="1"/>
  <c r="I90" i="1"/>
  <c r="E91" i="1"/>
  <c r="I91" i="1"/>
  <c r="E92" i="1"/>
  <c r="I92" i="1"/>
  <c r="E93" i="1"/>
  <c r="I93" i="1"/>
  <c r="E94" i="1"/>
  <c r="I94" i="1"/>
  <c r="E95" i="1"/>
  <c r="I95" i="1"/>
  <c r="E96" i="1"/>
  <c r="I96" i="1"/>
  <c r="E97" i="1"/>
  <c r="I97" i="1"/>
  <c r="E98" i="1"/>
  <c r="I98" i="1"/>
  <c r="E99" i="1"/>
  <c r="I99" i="1"/>
  <c r="E100" i="1"/>
  <c r="I100" i="1"/>
  <c r="E101" i="1"/>
  <c r="I101" i="1"/>
  <c r="E102" i="1"/>
  <c r="I102" i="1"/>
  <c r="E103" i="1"/>
  <c r="I103" i="1"/>
  <c r="E104" i="1"/>
  <c r="I104" i="1"/>
  <c r="E105" i="1"/>
  <c r="I105" i="1"/>
  <c r="E106" i="1"/>
  <c r="I106" i="1"/>
  <c r="E107" i="1"/>
  <c r="I107" i="1"/>
  <c r="E108" i="1"/>
  <c r="I108" i="1"/>
  <c r="E109" i="1"/>
  <c r="I109" i="1"/>
  <c r="E110" i="1"/>
  <c r="I110" i="1"/>
  <c r="E111" i="1"/>
  <c r="I111" i="1"/>
  <c r="E112" i="1"/>
  <c r="I112" i="1"/>
  <c r="E113" i="1"/>
  <c r="I113" i="1"/>
  <c r="E114" i="1"/>
  <c r="I114" i="1"/>
  <c r="E115" i="1"/>
  <c r="I115" i="1"/>
  <c r="E116" i="1"/>
  <c r="I116" i="1"/>
  <c r="E117" i="1"/>
  <c r="I117" i="1"/>
  <c r="E118" i="1"/>
  <c r="I118" i="1"/>
  <c r="E119" i="1"/>
  <c r="I119" i="1"/>
  <c r="E120" i="1"/>
  <c r="I120" i="1"/>
  <c r="E121" i="1"/>
  <c r="I121" i="1"/>
  <c r="N122" i="1"/>
  <c r="E5" i="1"/>
  <c r="I5" i="1"/>
  <c r="E6" i="1"/>
  <c r="I6" i="1"/>
  <c r="E7" i="1"/>
  <c r="I7" i="1"/>
  <c r="F4" i="1"/>
  <c r="C121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F5" i="1"/>
  <c r="F7" i="1"/>
  <c r="F8" i="1"/>
  <c r="F9" i="1"/>
  <c r="F6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</calcChain>
</file>

<file path=xl/sharedStrings.xml><?xml version="1.0" encoding="utf-8"?>
<sst xmlns="http://schemas.openxmlformats.org/spreadsheetml/2006/main" count="29" uniqueCount="28">
  <si>
    <t>Vehicle speed</t>
  </si>
  <si>
    <t>Time</t>
  </si>
  <si>
    <t>MPH</t>
  </si>
  <si>
    <t>M/s</t>
  </si>
  <si>
    <t>Acceleration (m/s/2)</t>
  </si>
  <si>
    <t>Rolling resistance (N)</t>
  </si>
  <si>
    <t>Aerodynamic Resistance (N)</t>
  </si>
  <si>
    <t>Length (m)</t>
  </si>
  <si>
    <t>height (m)</t>
  </si>
  <si>
    <t>Air Density (KG/m3)</t>
  </si>
  <si>
    <t>Frontal Area (m2)</t>
  </si>
  <si>
    <t>CD</t>
  </si>
  <si>
    <t>Power (W)</t>
  </si>
  <si>
    <t>Power (Kw)</t>
  </si>
  <si>
    <t>Average Power (W)</t>
  </si>
  <si>
    <t>Average Power (Kw)</t>
  </si>
  <si>
    <t xml:space="preserve">Total resistance </t>
  </si>
  <si>
    <t>Gravel</t>
  </si>
  <si>
    <t>Mud</t>
  </si>
  <si>
    <t>Concrete</t>
  </si>
  <si>
    <t>Wheel radius (m)</t>
  </si>
  <si>
    <r>
      <t>Gradient (</t>
    </r>
    <r>
      <rPr>
        <b/>
        <sz val="15"/>
        <color theme="3"/>
        <rFont val="Calibri"/>
        <family val="2"/>
      </rPr>
      <t>⁰</t>
    </r>
    <r>
      <rPr>
        <b/>
        <sz val="15"/>
        <color theme="3"/>
        <rFont val="Calibri"/>
        <family val="2"/>
        <scheme val="minor"/>
      </rPr>
      <t>)</t>
    </r>
  </si>
  <si>
    <t>Distance (m)</t>
  </si>
  <si>
    <t>Gradient Resistance (N)</t>
  </si>
  <si>
    <t xml:space="preserve">Average weight of male in UK (kg) </t>
  </si>
  <si>
    <t>Vehicle mass (KG)</t>
  </si>
  <si>
    <t>energy in battery</t>
  </si>
  <si>
    <t>joules in Battery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</si>
</sst>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5"/>
      <color theme="3"/>
      <name val="Calibri"/>
      <family val="2"/>
    </font>
    <font>
      <b/>
      <sz val="13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</borders>
  <cellStyleXfs count="6">
    <xf numFmtId="0" fontId="0" fillId="0" borderId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  <xf numFmtId="0" fontId="6" fillId="0" borderId="7" applyNumberFormat="0" applyFill="0" applyAlignment="0" applyProtection="0"/>
  </cellStyleXfs>
  <cellXfs count="30">
    <xf numFmtId="0" fontId="0" fillId="0" borderId="0" xfId="0"/>
    <xf numFmtId="0" fontId="2" fillId="0" borderId="0" xfId="1" applyBorder="1" applyAlignment="1">
      <alignment horizontal="center" vertical="center"/>
    </xf>
    <xf numFmtId="0" fontId="3" fillId="2" borderId="3" xfId="2" applyBorder="1"/>
    <xf numFmtId="0" fontId="4" fillId="3" borderId="3" xfId="3" applyBorder="1"/>
    <xf numFmtId="0" fontId="1" fillId="4" borderId="3" xfId="4" applyBorder="1"/>
    <xf numFmtId="0" fontId="3" fillId="2" borderId="3" xfId="2" applyBorder="1" applyAlignment="1">
      <alignment horizontal="center"/>
    </xf>
    <xf numFmtId="0" fontId="4" fillId="3" borderId="3" xfId="3" applyBorder="1" applyAlignment="1">
      <alignment horizontal="center"/>
    </xf>
    <xf numFmtId="165" fontId="4" fillId="3" borderId="3" xfId="3" applyNumberFormat="1" applyBorder="1" applyAlignment="1">
      <alignment horizontal="center"/>
    </xf>
    <xf numFmtId="0" fontId="1" fillId="4" borderId="3" xfId="4" applyBorder="1" applyAlignment="1">
      <alignment horizontal="center"/>
    </xf>
    <xf numFmtId="165" fontId="1" fillId="4" borderId="3" xfId="4" applyNumberFormat="1" applyBorder="1" applyAlignment="1">
      <alignment horizontal="center"/>
    </xf>
    <xf numFmtId="165" fontId="3" fillId="2" borderId="3" xfId="2" applyNumberFormat="1" applyBorder="1" applyAlignment="1">
      <alignment horizontal="center"/>
    </xf>
    <xf numFmtId="1" fontId="3" fillId="2" borderId="3" xfId="2" applyNumberFormat="1" applyBorder="1" applyAlignment="1">
      <alignment horizontal="center"/>
    </xf>
    <xf numFmtId="0" fontId="2" fillId="0" borderId="3" xfId="1" applyBorder="1"/>
    <xf numFmtId="1" fontId="0" fillId="0" borderId="3" xfId="0" applyNumberFormat="1" applyBorder="1"/>
    <xf numFmtId="0" fontId="0" fillId="0" borderId="3" xfId="0" applyBorder="1"/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1" xfId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6" fillId="0" borderId="7" xfId="5"/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2" fontId="3" fillId="2" borderId="3" xfId="2" applyNumberFormat="1" applyBorder="1" applyAlignment="1">
      <alignment horizontal="center"/>
    </xf>
    <xf numFmtId="2" fontId="4" fillId="3" borderId="3" xfId="3" applyNumberFormat="1" applyBorder="1" applyAlignment="1">
      <alignment horizontal="center"/>
    </xf>
    <xf numFmtId="2" fontId="1" fillId="4" borderId="3" xfId="4" applyNumberFormat="1" applyBorder="1" applyAlignment="1">
      <alignment horizontal="center"/>
    </xf>
    <xf numFmtId="2" fontId="3" fillId="2" borderId="4" xfId="2" applyNumberFormat="1" applyBorder="1" applyAlignment="1">
      <alignment horizontal="center"/>
    </xf>
    <xf numFmtId="2" fontId="4" fillId="3" borderId="4" xfId="3" applyNumberFormat="1" applyBorder="1" applyAlignment="1">
      <alignment horizontal="center"/>
    </xf>
    <xf numFmtId="2" fontId="4" fillId="3" borderId="2" xfId="3" applyNumberFormat="1" applyBorder="1" applyAlignment="1">
      <alignment horizontal="center"/>
    </xf>
    <xf numFmtId="2" fontId="1" fillId="4" borderId="4" xfId="4" applyNumberFormat="1" applyBorder="1" applyAlignment="1">
      <alignment horizontal="center"/>
    </xf>
    <xf numFmtId="2" fontId="1" fillId="4" borderId="2" xfId="4" applyNumberFormat="1" applyBorder="1" applyAlignment="1">
      <alignment horizontal="center"/>
    </xf>
  </cellXfs>
  <cellStyles count="6">
    <cellStyle name="20% - Accent1" xfId="4" builtinId="30"/>
    <cellStyle name="Good" xfId="2" builtinId="26"/>
    <cellStyle name="Heading 1" xfId="1" builtinId="16"/>
    <cellStyle name="Heading 2" xfId="5" builtinId="17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in battery against joules in battery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Sheet1!$Q$1:$Q$2</c:f>
              <c:strCache>
                <c:ptCount val="2"/>
                <c:pt idx="0">
                  <c:v>energy in battery</c:v>
                </c:pt>
                <c:pt idx="1">
                  <c:v>energy in battery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Sheet1!$Q$3:$Q$122</c:f>
              <c:numCache>
                <c:formatCode>0.000</c:formatCode>
                <c:ptCount val="120"/>
                <c:pt idx="0">
                  <c:v>0</c:v>
                </c:pt>
                <c:pt idx="1">
                  <c:v>6.211295672482505</c:v>
                </c:pt>
                <c:pt idx="2">
                  <c:v>6.1283254424323284</c:v>
                </c:pt>
                <c:pt idx="3">
                  <c:v>6.0368234073167892</c:v>
                </c:pt>
                <c:pt idx="4">
                  <c:v>5.932523664603206</c:v>
                </c:pt>
                <c:pt idx="5">
                  <c:v>5.8111603117588961</c:v>
                </c:pt>
                <c:pt idx="6">
                  <c:v>5.6684674462511797</c:v>
                </c:pt>
                <c:pt idx="7">
                  <c:v>5.5001791655473733</c:v>
                </c:pt>
                <c:pt idx="8">
                  <c:v>5.3020295671147979</c:v>
                </c:pt>
                <c:pt idx="9">
                  <c:v>5.0697527484207701</c:v>
                </c:pt>
                <c:pt idx="10">
                  <c:v>4.7990828069326099</c:v>
                </c:pt>
                <c:pt idx="11">
                  <c:v>4.4857538401176331</c:v>
                </c:pt>
                <c:pt idx="12">
                  <c:v>4.1254999454431616</c:v>
                </c:pt>
                <c:pt idx="13">
                  <c:v>3.7140552203765131</c:v>
                </c:pt>
                <c:pt idx="14">
                  <c:v>3.2471537623850044</c:v>
                </c:pt>
                <c:pt idx="15">
                  <c:v>2.7205296689359568</c:v>
                </c:pt>
                <c:pt idx="16">
                  <c:v>3.2471537623850044</c:v>
                </c:pt>
                <c:pt idx="17">
                  <c:v>3.2471537623850044</c:v>
                </c:pt>
                <c:pt idx="18">
                  <c:v>3.7140552203765131</c:v>
                </c:pt>
                <c:pt idx="19">
                  <c:v>4.1254999454431616</c:v>
                </c:pt>
                <c:pt idx="20">
                  <c:v>-1.9761005646093794</c:v>
                </c:pt>
                <c:pt idx="21">
                  <c:v>-2.3875452896760292</c:v>
                </c:pt>
                <c:pt idx="22">
                  <c:v>-2.3875452896760292</c:v>
                </c:pt>
                <c:pt idx="23">
                  <c:v>-1.9761005646093794</c:v>
                </c:pt>
                <c:pt idx="24">
                  <c:v>-1.9761005646093794</c:v>
                </c:pt>
                <c:pt idx="25">
                  <c:v>4.1254999454431616</c:v>
                </c:pt>
                <c:pt idx="26">
                  <c:v>4.1254999454431616</c:v>
                </c:pt>
                <c:pt idx="27">
                  <c:v>4.1254999454431616</c:v>
                </c:pt>
                <c:pt idx="28">
                  <c:v>4.1254999454431616</c:v>
                </c:pt>
                <c:pt idx="29">
                  <c:v>-1.9761005646093794</c:v>
                </c:pt>
                <c:pt idx="30">
                  <c:v>-11.137197479991464</c:v>
                </c:pt>
                <c:pt idx="31">
                  <c:v>-11.137197479991464</c:v>
                </c:pt>
                <c:pt idx="32">
                  <c:v>-14.583375633463032</c:v>
                </c:pt>
                <c:pt idx="33">
                  <c:v>-9.505052133197438</c:v>
                </c:pt>
                <c:pt idx="34">
                  <c:v>-9.505052133197438</c:v>
                </c:pt>
                <c:pt idx="35">
                  <c:v>-11.137197479991464</c:v>
                </c:pt>
                <c:pt idx="36">
                  <c:v>-5.0355969699389247</c:v>
                </c:pt>
                <c:pt idx="37">
                  <c:v>-12.820533657177663</c:v>
                </c:pt>
                <c:pt idx="38">
                  <c:v>-6.7189331471251181</c:v>
                </c:pt>
                <c:pt idx="39">
                  <c:v>-12.820533657177663</c:v>
                </c:pt>
                <c:pt idx="40">
                  <c:v>-12.820533657177663</c:v>
                </c:pt>
                <c:pt idx="41">
                  <c:v>-6.7189331471251181</c:v>
                </c:pt>
                <c:pt idx="42">
                  <c:v>-12.820533657177663</c:v>
                </c:pt>
                <c:pt idx="43">
                  <c:v>-14.559326567288725</c:v>
                </c:pt>
                <c:pt idx="44">
                  <c:v>-8.457726057236183</c:v>
                </c:pt>
                <c:pt idx="45">
                  <c:v>-14.559326567288725</c:v>
                </c:pt>
                <c:pt idx="46">
                  <c:v>-14.559326567288725</c:v>
                </c:pt>
                <c:pt idx="47">
                  <c:v>-14.559326567288725</c:v>
                </c:pt>
                <c:pt idx="48">
                  <c:v>-12.820533657177663</c:v>
                </c:pt>
                <c:pt idx="49">
                  <c:v>-11.137197479991464</c:v>
                </c:pt>
                <c:pt idx="50">
                  <c:v>-17.238797990044006</c:v>
                </c:pt>
                <c:pt idx="51">
                  <c:v>-9.505052133197438</c:v>
                </c:pt>
                <c:pt idx="52">
                  <c:v>-15.606652643249983</c:v>
                </c:pt>
                <c:pt idx="53">
                  <c:v>-7.9198317142629113</c:v>
                </c:pt>
                <c:pt idx="54">
                  <c:v>-7.9198317142629113</c:v>
                </c:pt>
                <c:pt idx="55">
                  <c:v>-0.27566981060265849</c:v>
                </c:pt>
                <c:pt idx="56">
                  <c:v>-6.3772703206552004</c:v>
                </c:pt>
                <c:pt idx="57">
                  <c:v>-6.3772703206552004</c:v>
                </c:pt>
                <c:pt idx="58">
                  <c:v>-0.27566981060265849</c:v>
                </c:pt>
                <c:pt idx="59">
                  <c:v>-6.3772703206552004</c:v>
                </c:pt>
                <c:pt idx="60">
                  <c:v>3.7791698500442901</c:v>
                </c:pt>
                <c:pt idx="61">
                  <c:v>3.3638495875404821</c:v>
                </c:pt>
                <c:pt idx="62">
                  <c:v>2.9016043971771781</c:v>
                </c:pt>
                <c:pt idx="63">
                  <c:v>-3.199996112875362</c:v>
                </c:pt>
                <c:pt idx="64">
                  <c:v>-3.199996112875362</c:v>
                </c:pt>
                <c:pt idx="65">
                  <c:v>-3.199996112875362</c:v>
                </c:pt>
                <c:pt idx="66">
                  <c:v>-3.199996112875362</c:v>
                </c:pt>
                <c:pt idx="67">
                  <c:v>-2.7377509225120589</c:v>
                </c:pt>
                <c:pt idx="68">
                  <c:v>-2.7377509225120589</c:v>
                </c:pt>
                <c:pt idx="69">
                  <c:v>-2.3224306600082505</c:v>
                </c:pt>
                <c:pt idx="70">
                  <c:v>-2.3224306600082505</c:v>
                </c:pt>
                <c:pt idx="71">
                  <c:v>3.7791698500442901</c:v>
                </c:pt>
                <c:pt idx="72">
                  <c:v>3.7791698500442901</c:v>
                </c:pt>
                <c:pt idx="73">
                  <c:v>-2.7377509225120589</c:v>
                </c:pt>
                <c:pt idx="74">
                  <c:v>3.3638495875404821</c:v>
                </c:pt>
                <c:pt idx="75">
                  <c:v>3.7791698500442901</c:v>
                </c:pt>
                <c:pt idx="76">
                  <c:v>4.1518310872212822</c:v>
                </c:pt>
                <c:pt idx="77">
                  <c:v>-1.6155013084483993</c:v>
                </c:pt>
                <c:pt idx="78">
                  <c:v>4.4860992016041417</c:v>
                </c:pt>
                <c:pt idx="79">
                  <c:v>4.4860992016041417</c:v>
                </c:pt>
                <c:pt idx="80">
                  <c:v>4.4860992016041417</c:v>
                </c:pt>
                <c:pt idx="81">
                  <c:v>4.7862400957255495</c:v>
                </c:pt>
                <c:pt idx="82">
                  <c:v>5.0565196721181866</c:v>
                </c:pt>
                <c:pt idx="83">
                  <c:v>11.158120182170729</c:v>
                </c:pt>
                <c:pt idx="84">
                  <c:v>11.158120182170729</c:v>
                </c:pt>
                <c:pt idx="85">
                  <c:v>5.0565196721181866</c:v>
                </c:pt>
                <c:pt idx="86">
                  <c:v>4.7862400957255495</c:v>
                </c:pt>
                <c:pt idx="87">
                  <c:v>4.7862400957255495</c:v>
                </c:pt>
                <c:pt idx="88">
                  <c:v>4.7862400957255495</c:v>
                </c:pt>
                <c:pt idx="89">
                  <c:v>10.587699711656683</c:v>
                </c:pt>
                <c:pt idx="90">
                  <c:v>4.4860992016041417</c:v>
                </c:pt>
                <c:pt idx="91">
                  <c:v>4.4860992016041417</c:v>
                </c:pt>
                <c:pt idx="92">
                  <c:v>4.1518310872212822</c:v>
                </c:pt>
                <c:pt idx="93">
                  <c:v>10.253431597273822</c:v>
                </c:pt>
                <c:pt idx="94">
                  <c:v>4.1518310872212822</c:v>
                </c:pt>
                <c:pt idx="95">
                  <c:v>9.8807703600968306</c:v>
                </c:pt>
                <c:pt idx="96">
                  <c:v>3.7791698500442901</c:v>
                </c:pt>
                <c:pt idx="97">
                  <c:v>9.8807703600968306</c:v>
                </c:pt>
                <c:pt idx="98">
                  <c:v>9.4654500975930222</c:v>
                </c:pt>
                <c:pt idx="99">
                  <c:v>-2.1767191030884119</c:v>
                </c:pt>
                <c:pt idx="100">
                  <c:v>8.4897688864742378</c:v>
                </c:pt>
                <c:pt idx="101">
                  <c:v>2.3881683764216972</c:v>
                </c:pt>
                <c:pt idx="102">
                  <c:v>2.3881683764216972</c:v>
                </c:pt>
                <c:pt idx="103">
                  <c:v>2.3881683764216972</c:v>
                </c:pt>
                <c:pt idx="104">
                  <c:v>2.3881683764216972</c:v>
                </c:pt>
                <c:pt idx="105">
                  <c:v>2.3881683764216972</c:v>
                </c:pt>
                <c:pt idx="106">
                  <c:v>1.8192756227413565</c:v>
                </c:pt>
                <c:pt idx="107">
                  <c:v>1.1906602336034773</c:v>
                </c:pt>
                <c:pt idx="108">
                  <c:v>1.8192756227413565</c:v>
                </c:pt>
                <c:pt idx="109">
                  <c:v>2.3881683764216972</c:v>
                </c:pt>
                <c:pt idx="110">
                  <c:v>2.9016043971771781</c:v>
                </c:pt>
                <c:pt idx="111">
                  <c:v>3.3638495875404821</c:v>
                </c:pt>
                <c:pt idx="112">
                  <c:v>3.7791698500442901</c:v>
                </c:pt>
                <c:pt idx="113">
                  <c:v>4.4860992016041417</c:v>
                </c:pt>
                <c:pt idx="114">
                  <c:v>5.0565196721181866</c:v>
                </c:pt>
                <c:pt idx="115">
                  <c:v>5.5245584818478779</c:v>
                </c:pt>
                <c:pt idx="116">
                  <c:v>5.7308495202502936</c:v>
                </c:pt>
                <c:pt idx="117">
                  <c:v>5.9243428510546643</c:v>
                </c:pt>
                <c:pt idx="118">
                  <c:v>6.1093043767936734</c:v>
                </c:pt>
                <c:pt idx="119">
                  <c:v>6.29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5A-4A9A-AC9D-FBAEDBCA54EA}"/>
            </c:ext>
          </c:extLst>
        </c:ser>
        <c:ser>
          <c:idx val="1"/>
          <c:order val="1"/>
          <c:tx>
            <c:strRef>
              <c:f>Sheet1!$R$1:$R$2</c:f>
              <c:strCache>
                <c:ptCount val="2"/>
                <c:pt idx="0">
                  <c:v>joules in Battery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Sheet1!$R$3:$R$122</c:f>
              <c:numCache>
                <c:formatCode>0.000</c:formatCode>
                <c:ptCount val="120"/>
                <c:pt idx="0">
                  <c:v>0</c:v>
                </c:pt>
                <c:pt idx="1">
                  <c:v>6.211295672482505</c:v>
                </c:pt>
                <c:pt idx="2">
                  <c:v>12.339621114914834</c:v>
                </c:pt>
                <c:pt idx="3">
                  <c:v>18.376444522231623</c:v>
                </c:pt>
                <c:pt idx="4">
                  <c:v>24.308968186834829</c:v>
                </c:pt>
                <c:pt idx="5">
                  <c:v>30.120128498593726</c:v>
                </c:pt>
                <c:pt idx="6">
                  <c:v>35.788595944844907</c:v>
                </c:pt>
                <c:pt idx="7">
                  <c:v>41.28877511039228</c:v>
                </c:pt>
                <c:pt idx="8">
                  <c:v>46.59080467750708</c:v>
                </c:pt>
                <c:pt idx="9">
                  <c:v>51.660557425927848</c:v>
                </c:pt>
                <c:pt idx="10">
                  <c:v>56.459640232860458</c:v>
                </c:pt>
                <c:pt idx="11">
                  <c:v>60.94539407297809</c:v>
                </c:pt>
                <c:pt idx="12">
                  <c:v>65.070894018421257</c:v>
                </c:pt>
                <c:pt idx="13">
                  <c:v>68.784949238797765</c:v>
                </c:pt>
                <c:pt idx="14">
                  <c:v>72.032103001182776</c:v>
                </c:pt>
                <c:pt idx="15">
                  <c:v>74.752632670118729</c:v>
                </c:pt>
                <c:pt idx="16">
                  <c:v>77.99978643250374</c:v>
                </c:pt>
                <c:pt idx="17">
                  <c:v>81.246940194888751</c:v>
                </c:pt>
                <c:pt idx="18">
                  <c:v>84.960995415265259</c:v>
                </c:pt>
                <c:pt idx="19">
                  <c:v>89.086495360708426</c:v>
                </c:pt>
                <c:pt idx="20">
                  <c:v>87.110394796099044</c:v>
                </c:pt>
                <c:pt idx="21">
                  <c:v>84.722849506423017</c:v>
                </c:pt>
                <c:pt idx="22">
                  <c:v>82.335304216746991</c:v>
                </c:pt>
                <c:pt idx="23">
                  <c:v>80.359203652137609</c:v>
                </c:pt>
                <c:pt idx="24">
                  <c:v>78.383103087528227</c:v>
                </c:pt>
                <c:pt idx="25">
                  <c:v>82.508603032971394</c:v>
                </c:pt>
                <c:pt idx="26">
                  <c:v>86.63410297841456</c:v>
                </c:pt>
                <c:pt idx="27">
                  <c:v>90.759602923857727</c:v>
                </c:pt>
                <c:pt idx="28">
                  <c:v>94.885102869300894</c:v>
                </c:pt>
                <c:pt idx="29">
                  <c:v>92.909002304691512</c:v>
                </c:pt>
                <c:pt idx="30">
                  <c:v>81.771804824700041</c:v>
                </c:pt>
                <c:pt idx="31">
                  <c:v>70.63460734470857</c:v>
                </c:pt>
                <c:pt idx="32">
                  <c:v>56.051231711245535</c:v>
                </c:pt>
                <c:pt idx="33">
                  <c:v>46.546179578048097</c:v>
                </c:pt>
                <c:pt idx="34">
                  <c:v>37.041127444850659</c:v>
                </c:pt>
                <c:pt idx="35">
                  <c:v>25.903929964859195</c:v>
                </c:pt>
                <c:pt idx="36">
                  <c:v>20.868332994920269</c:v>
                </c:pt>
                <c:pt idx="37">
                  <c:v>8.0477993377426067</c:v>
                </c:pt>
                <c:pt idx="38">
                  <c:v>1.3288661906174886</c:v>
                </c:pt>
                <c:pt idx="39">
                  <c:v>-11.491667466560173</c:v>
                </c:pt>
                <c:pt idx="40">
                  <c:v>-24.312201123737836</c:v>
                </c:pt>
                <c:pt idx="41">
                  <c:v>-31.031134270862953</c:v>
                </c:pt>
                <c:pt idx="42">
                  <c:v>-43.851667928040612</c:v>
                </c:pt>
                <c:pt idx="43">
                  <c:v>-58.410994495329334</c:v>
                </c:pt>
                <c:pt idx="44">
                  <c:v>-66.86872055256552</c:v>
                </c:pt>
                <c:pt idx="45">
                  <c:v>-81.428047119854241</c:v>
                </c:pt>
                <c:pt idx="46">
                  <c:v>-95.987373687142963</c:v>
                </c:pt>
                <c:pt idx="47">
                  <c:v>-110.54670025443168</c:v>
                </c:pt>
                <c:pt idx="48">
                  <c:v>-123.36723391160935</c:v>
                </c:pt>
                <c:pt idx="49">
                  <c:v>-134.5044313916008</c:v>
                </c:pt>
                <c:pt idx="50">
                  <c:v>-151.74322938164482</c:v>
                </c:pt>
                <c:pt idx="51">
                  <c:v>-161.24828151484226</c:v>
                </c:pt>
                <c:pt idx="52">
                  <c:v>-176.85493415809225</c:v>
                </c:pt>
                <c:pt idx="53">
                  <c:v>-184.77476587235515</c:v>
                </c:pt>
                <c:pt idx="54">
                  <c:v>-192.69459758661804</c:v>
                </c:pt>
                <c:pt idx="55">
                  <c:v>-192.97026739722071</c:v>
                </c:pt>
                <c:pt idx="56">
                  <c:v>-199.34753771787592</c:v>
                </c:pt>
                <c:pt idx="57">
                  <c:v>-205.72480803853114</c:v>
                </c:pt>
                <c:pt idx="58">
                  <c:v>-206.0004778491338</c:v>
                </c:pt>
                <c:pt idx="59">
                  <c:v>-212.37774816978902</c:v>
                </c:pt>
                <c:pt idx="60">
                  <c:v>-208.59857831974472</c:v>
                </c:pt>
                <c:pt idx="61">
                  <c:v>-205.23472873220425</c:v>
                </c:pt>
                <c:pt idx="62">
                  <c:v>-202.33312433502707</c:v>
                </c:pt>
                <c:pt idx="63">
                  <c:v>-205.53312044790243</c:v>
                </c:pt>
                <c:pt idx="64">
                  <c:v>-208.7331165607778</c:v>
                </c:pt>
                <c:pt idx="65">
                  <c:v>-211.93311267365317</c:v>
                </c:pt>
                <c:pt idx="66">
                  <c:v>-215.13310878652854</c:v>
                </c:pt>
                <c:pt idx="67">
                  <c:v>-217.87085970904059</c:v>
                </c:pt>
                <c:pt idx="68">
                  <c:v>-220.60861063155264</c:v>
                </c:pt>
                <c:pt idx="69">
                  <c:v>-222.93104129156089</c:v>
                </c:pt>
                <c:pt idx="70">
                  <c:v>-225.25347195156914</c:v>
                </c:pt>
                <c:pt idx="71">
                  <c:v>-221.47430210152484</c:v>
                </c:pt>
                <c:pt idx="72">
                  <c:v>-217.69513225148054</c:v>
                </c:pt>
                <c:pt idx="73">
                  <c:v>-220.43288317399259</c:v>
                </c:pt>
                <c:pt idx="74">
                  <c:v>-217.06903358645212</c:v>
                </c:pt>
                <c:pt idx="75">
                  <c:v>-213.28986373640782</c:v>
                </c:pt>
                <c:pt idx="76">
                  <c:v>-209.13803264918653</c:v>
                </c:pt>
                <c:pt idx="77">
                  <c:v>-210.75353395763491</c:v>
                </c:pt>
                <c:pt idx="78">
                  <c:v>-206.26743475603078</c:v>
                </c:pt>
                <c:pt idx="79">
                  <c:v>-201.78133555442665</c:v>
                </c:pt>
                <c:pt idx="80">
                  <c:v>-197.29523635282251</c:v>
                </c:pt>
                <c:pt idx="81">
                  <c:v>-192.50899625709695</c:v>
                </c:pt>
                <c:pt idx="82">
                  <c:v>-187.45247658497877</c:v>
                </c:pt>
                <c:pt idx="83">
                  <c:v>-176.29435640280803</c:v>
                </c:pt>
                <c:pt idx="84">
                  <c:v>-165.1362362206373</c:v>
                </c:pt>
                <c:pt idx="85">
                  <c:v>-160.07971654851912</c:v>
                </c:pt>
                <c:pt idx="86">
                  <c:v>-155.29347645279356</c:v>
                </c:pt>
                <c:pt idx="87">
                  <c:v>-150.507236357068</c:v>
                </c:pt>
                <c:pt idx="88">
                  <c:v>-145.72099626134244</c:v>
                </c:pt>
                <c:pt idx="89">
                  <c:v>-135.13329654968575</c:v>
                </c:pt>
                <c:pt idx="90">
                  <c:v>-130.64719734808162</c:v>
                </c:pt>
                <c:pt idx="91">
                  <c:v>-126.16109814647747</c:v>
                </c:pt>
                <c:pt idx="92">
                  <c:v>-122.00926705925619</c:v>
                </c:pt>
                <c:pt idx="93">
                  <c:v>-111.75583546198237</c:v>
                </c:pt>
                <c:pt idx="94">
                  <c:v>-107.60400437476109</c:v>
                </c:pt>
                <c:pt idx="95">
                  <c:v>-97.723234014664257</c:v>
                </c:pt>
                <c:pt idx="96">
                  <c:v>-93.944064164619974</c:v>
                </c:pt>
                <c:pt idx="97">
                  <c:v>-84.063293804523141</c:v>
                </c:pt>
                <c:pt idx="98">
                  <c:v>-74.597843706930121</c:v>
                </c:pt>
                <c:pt idx="99">
                  <c:v>-76.774562810018537</c:v>
                </c:pt>
                <c:pt idx="100">
                  <c:v>-68.284793923544299</c:v>
                </c:pt>
                <c:pt idx="101">
                  <c:v>-65.896625547122596</c:v>
                </c:pt>
                <c:pt idx="102">
                  <c:v>-63.5084571707009</c:v>
                </c:pt>
                <c:pt idx="103">
                  <c:v>-61.120288794279205</c:v>
                </c:pt>
                <c:pt idx="104">
                  <c:v>-58.732120417857509</c:v>
                </c:pt>
                <c:pt idx="105">
                  <c:v>-56.343952041435813</c:v>
                </c:pt>
                <c:pt idx="106">
                  <c:v>-54.524676418694455</c:v>
                </c:pt>
                <c:pt idx="107">
                  <c:v>-53.334016185090974</c:v>
                </c:pt>
                <c:pt idx="108">
                  <c:v>-51.514740562349616</c:v>
                </c:pt>
                <c:pt idx="109">
                  <c:v>-49.12657218592792</c:v>
                </c:pt>
                <c:pt idx="110">
                  <c:v>-46.224967788750739</c:v>
                </c:pt>
                <c:pt idx="111">
                  <c:v>-42.86111820121026</c:v>
                </c:pt>
                <c:pt idx="112">
                  <c:v>-39.08194835116597</c:v>
                </c:pt>
                <c:pt idx="113">
                  <c:v>-34.595849149561829</c:v>
                </c:pt>
                <c:pt idx="114">
                  <c:v>-29.539329477443644</c:v>
                </c:pt>
                <c:pt idx="115">
                  <c:v>-24.014770995595768</c:v>
                </c:pt>
                <c:pt idx="116">
                  <c:v>-18.283921475345473</c:v>
                </c:pt>
                <c:pt idx="117">
                  <c:v>-12.359578624290808</c:v>
                </c:pt>
                <c:pt idx="118">
                  <c:v>-6.2502742474971349</c:v>
                </c:pt>
                <c:pt idx="119">
                  <c:v>3.9725752502865141E-2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5A-4A9A-AC9D-FBAEDBCA54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123536"/>
        <c:axId val="570121240"/>
      </c:lineChart>
      <c:catAx>
        <c:axId val="570123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121240"/>
        <c:crosses val="autoZero"/>
        <c:auto val="1"/>
        <c:lblAlgn val="ctr"/>
        <c:lblOffset val="100"/>
        <c:noMultiLvlLbl val="0"/>
      </c:catAx>
      <c:valAx>
        <c:axId val="570121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123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51"/>
              <c:layout>
                <c:manualLayout>
                  <c:x val="0"/>
                  <c:y val="-3.703703703703705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23.52 KW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24A3-4BE2-9C39-D16A5C81A1A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Sheet1!$N$2:$N$122</c:f>
              <c:numCache>
                <c:formatCode>0.00</c:formatCode>
                <c:ptCount val="121"/>
                <c:pt idx="1">
                  <c:v>0</c:v>
                </c:pt>
                <c:pt idx="2">
                  <c:v>7.8704327517494913E-2</c:v>
                </c:pt>
                <c:pt idx="3">
                  <c:v>0.1616745575676713</c:v>
                </c:pt>
                <c:pt idx="4">
                  <c:v>0.25317659268321058</c:v>
                </c:pt>
                <c:pt idx="5">
                  <c:v>0.3574763353967943</c:v>
                </c:pt>
                <c:pt idx="6">
                  <c:v>0.47883968824110384</c:v>
                </c:pt>
                <c:pt idx="7">
                  <c:v>0.62153255374882077</c:v>
                </c:pt>
                <c:pt idx="8">
                  <c:v>0.78982083445262641</c:v>
                </c:pt>
                <c:pt idx="9">
                  <c:v>0.98797043288520225</c:v>
                </c:pt>
                <c:pt idx="10">
                  <c:v>1.22024725157923</c:v>
                </c:pt>
                <c:pt idx="11">
                  <c:v>1.4909171930673906</c:v>
                </c:pt>
                <c:pt idx="12">
                  <c:v>1.8042461598823665</c:v>
                </c:pt>
                <c:pt idx="13">
                  <c:v>2.164500054556838</c:v>
                </c:pt>
                <c:pt idx="14">
                  <c:v>2.5759447796234869</c:v>
                </c:pt>
                <c:pt idx="15">
                  <c:v>3.0428462376149956</c:v>
                </c:pt>
                <c:pt idx="16">
                  <c:v>3.5694703310640432</c:v>
                </c:pt>
                <c:pt idx="17">
                  <c:v>3.0428462376149956</c:v>
                </c:pt>
                <c:pt idx="18">
                  <c:v>3.0428462376149956</c:v>
                </c:pt>
                <c:pt idx="19">
                  <c:v>2.5759447796234869</c:v>
                </c:pt>
                <c:pt idx="20">
                  <c:v>2.164500054556838</c:v>
                </c:pt>
                <c:pt idx="21">
                  <c:v>8.2661005646093795</c:v>
                </c:pt>
                <c:pt idx="22">
                  <c:v>8.6775452896760292</c:v>
                </c:pt>
                <c:pt idx="23">
                  <c:v>8.6775452896760292</c:v>
                </c:pt>
                <c:pt idx="24">
                  <c:v>8.2661005646093795</c:v>
                </c:pt>
                <c:pt idx="25">
                  <c:v>8.2661005646093795</c:v>
                </c:pt>
                <c:pt idx="26">
                  <c:v>2.164500054556838</c:v>
                </c:pt>
                <c:pt idx="27">
                  <c:v>2.164500054556838</c:v>
                </c:pt>
                <c:pt idx="28">
                  <c:v>2.164500054556838</c:v>
                </c:pt>
                <c:pt idx="29">
                  <c:v>2.164500054556838</c:v>
                </c:pt>
                <c:pt idx="30">
                  <c:v>8.2661005646093795</c:v>
                </c:pt>
                <c:pt idx="31">
                  <c:v>17.427197479991463</c:v>
                </c:pt>
                <c:pt idx="32">
                  <c:v>17.427197479991463</c:v>
                </c:pt>
                <c:pt idx="33">
                  <c:v>20.873375633463031</c:v>
                </c:pt>
                <c:pt idx="34">
                  <c:v>15.795052133197439</c:v>
                </c:pt>
                <c:pt idx="35">
                  <c:v>15.795052133197439</c:v>
                </c:pt>
                <c:pt idx="36">
                  <c:v>17.427197479991463</c:v>
                </c:pt>
                <c:pt idx="37">
                  <c:v>11.325596969938925</c:v>
                </c:pt>
                <c:pt idx="38">
                  <c:v>19.110533657177662</c:v>
                </c:pt>
                <c:pt idx="39">
                  <c:v>13.008933147125118</c:v>
                </c:pt>
                <c:pt idx="40">
                  <c:v>19.110533657177662</c:v>
                </c:pt>
                <c:pt idx="41">
                  <c:v>19.110533657177662</c:v>
                </c:pt>
                <c:pt idx="42">
                  <c:v>13.008933147125118</c:v>
                </c:pt>
                <c:pt idx="43">
                  <c:v>19.110533657177662</c:v>
                </c:pt>
                <c:pt idx="44">
                  <c:v>20.849326567288724</c:v>
                </c:pt>
                <c:pt idx="45">
                  <c:v>14.747726057236184</c:v>
                </c:pt>
                <c:pt idx="46">
                  <c:v>20.849326567288724</c:v>
                </c:pt>
                <c:pt idx="47">
                  <c:v>20.849326567288724</c:v>
                </c:pt>
                <c:pt idx="48">
                  <c:v>20.849326567288724</c:v>
                </c:pt>
                <c:pt idx="49">
                  <c:v>19.110533657177662</c:v>
                </c:pt>
                <c:pt idx="50">
                  <c:v>17.427197479991463</c:v>
                </c:pt>
                <c:pt idx="51">
                  <c:v>23.528797990044005</c:v>
                </c:pt>
                <c:pt idx="52">
                  <c:v>15.795052133197439</c:v>
                </c:pt>
                <c:pt idx="53">
                  <c:v>21.896652643249983</c:v>
                </c:pt>
                <c:pt idx="54">
                  <c:v>14.209831714262911</c:v>
                </c:pt>
                <c:pt idx="55">
                  <c:v>14.209831714262911</c:v>
                </c:pt>
                <c:pt idx="56">
                  <c:v>6.5656698106026585</c:v>
                </c:pt>
                <c:pt idx="57">
                  <c:v>12.6672703206552</c:v>
                </c:pt>
                <c:pt idx="58">
                  <c:v>12.6672703206552</c:v>
                </c:pt>
                <c:pt idx="59">
                  <c:v>6.5656698106026585</c:v>
                </c:pt>
                <c:pt idx="60">
                  <c:v>12.6672703206552</c:v>
                </c:pt>
                <c:pt idx="61">
                  <c:v>2.51083014995571</c:v>
                </c:pt>
                <c:pt idx="62">
                  <c:v>2.9261504124595179</c:v>
                </c:pt>
                <c:pt idx="63">
                  <c:v>3.3883956028228219</c:v>
                </c:pt>
                <c:pt idx="64">
                  <c:v>9.489996112875362</c:v>
                </c:pt>
                <c:pt idx="65">
                  <c:v>9.489996112875362</c:v>
                </c:pt>
                <c:pt idx="66">
                  <c:v>9.489996112875362</c:v>
                </c:pt>
                <c:pt idx="67">
                  <c:v>9.489996112875362</c:v>
                </c:pt>
                <c:pt idx="68">
                  <c:v>9.0277509225120589</c:v>
                </c:pt>
                <c:pt idx="69">
                  <c:v>9.0277509225120589</c:v>
                </c:pt>
                <c:pt idx="70">
                  <c:v>8.6124306600082505</c:v>
                </c:pt>
                <c:pt idx="71">
                  <c:v>8.6124306600082505</c:v>
                </c:pt>
                <c:pt idx="72">
                  <c:v>2.51083014995571</c:v>
                </c:pt>
                <c:pt idx="73">
                  <c:v>2.51083014995571</c:v>
                </c:pt>
                <c:pt idx="74">
                  <c:v>9.0277509225120589</c:v>
                </c:pt>
                <c:pt idx="75">
                  <c:v>2.9261504124595179</c:v>
                </c:pt>
                <c:pt idx="76">
                  <c:v>2.51083014995571</c:v>
                </c:pt>
                <c:pt idx="77">
                  <c:v>2.1381689127787182</c:v>
                </c:pt>
                <c:pt idx="78">
                  <c:v>7.9055013084483994</c:v>
                </c:pt>
                <c:pt idx="79">
                  <c:v>1.8039007983958584</c:v>
                </c:pt>
                <c:pt idx="80">
                  <c:v>1.8039007983958584</c:v>
                </c:pt>
                <c:pt idx="81">
                  <c:v>1.8039007983958584</c:v>
                </c:pt>
                <c:pt idx="82">
                  <c:v>1.5037599042744505</c:v>
                </c:pt>
                <c:pt idx="83">
                  <c:v>1.2334803278818129</c:v>
                </c:pt>
                <c:pt idx="84">
                  <c:v>-4.8681201821707285</c:v>
                </c:pt>
                <c:pt idx="85">
                  <c:v>-4.8681201821707285</c:v>
                </c:pt>
                <c:pt idx="86">
                  <c:v>1.2334803278818129</c:v>
                </c:pt>
                <c:pt idx="87">
                  <c:v>1.5037599042744505</c:v>
                </c:pt>
                <c:pt idx="88">
                  <c:v>1.5037599042744505</c:v>
                </c:pt>
                <c:pt idx="89">
                  <c:v>1.5037599042744505</c:v>
                </c:pt>
                <c:pt idx="90">
                  <c:v>-4.2976997116566826</c:v>
                </c:pt>
                <c:pt idx="91">
                  <c:v>1.8039007983958584</c:v>
                </c:pt>
                <c:pt idx="92">
                  <c:v>1.8039007983958584</c:v>
                </c:pt>
                <c:pt idx="93">
                  <c:v>2.1381689127787182</c:v>
                </c:pt>
                <c:pt idx="94">
                  <c:v>-3.9634315972738228</c:v>
                </c:pt>
                <c:pt idx="95">
                  <c:v>2.1381689127787182</c:v>
                </c:pt>
                <c:pt idx="96">
                  <c:v>-3.5907703600968306</c:v>
                </c:pt>
                <c:pt idx="97">
                  <c:v>2.51083014995571</c:v>
                </c:pt>
                <c:pt idx="98">
                  <c:v>-3.5907703600968306</c:v>
                </c:pt>
                <c:pt idx="99">
                  <c:v>-3.1754500975930222</c:v>
                </c:pt>
                <c:pt idx="100">
                  <c:v>8.4667191030884119</c:v>
                </c:pt>
                <c:pt idx="101">
                  <c:v>-2.1997688864742386</c:v>
                </c:pt>
                <c:pt idx="102">
                  <c:v>3.9018316235783028</c:v>
                </c:pt>
                <c:pt idx="103">
                  <c:v>3.9018316235783028</c:v>
                </c:pt>
                <c:pt idx="104">
                  <c:v>3.9018316235783028</c:v>
                </c:pt>
                <c:pt idx="105">
                  <c:v>3.9018316235783028</c:v>
                </c:pt>
                <c:pt idx="106">
                  <c:v>3.9018316235783028</c:v>
                </c:pt>
                <c:pt idx="107">
                  <c:v>4.4707243772586436</c:v>
                </c:pt>
                <c:pt idx="108">
                  <c:v>5.0993397663965228</c:v>
                </c:pt>
                <c:pt idx="109">
                  <c:v>4.4707243772586436</c:v>
                </c:pt>
                <c:pt idx="110">
                  <c:v>3.9018316235783028</c:v>
                </c:pt>
                <c:pt idx="111">
                  <c:v>3.3883956028228219</c:v>
                </c:pt>
                <c:pt idx="112">
                  <c:v>2.9261504124595179</c:v>
                </c:pt>
                <c:pt idx="113">
                  <c:v>2.51083014995571</c:v>
                </c:pt>
                <c:pt idx="114">
                  <c:v>1.8039007983958584</c:v>
                </c:pt>
                <c:pt idx="115">
                  <c:v>1.2334803278818129</c:v>
                </c:pt>
                <c:pt idx="116">
                  <c:v>0.76544151815212225</c:v>
                </c:pt>
                <c:pt idx="117">
                  <c:v>0.55915047974970666</c:v>
                </c:pt>
                <c:pt idx="118">
                  <c:v>0.3656571489453353</c:v>
                </c:pt>
                <c:pt idx="119">
                  <c:v>0.1806956232063269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A3-4BE2-9C39-D16A5C81A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5604048"/>
        <c:axId val="605606672"/>
      </c:lineChart>
      <c:catAx>
        <c:axId val="60560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606672"/>
        <c:crosses val="autoZero"/>
        <c:auto val="1"/>
        <c:lblAlgn val="ctr"/>
        <c:lblOffset val="100"/>
        <c:noMultiLvlLbl val="0"/>
      </c:catAx>
      <c:valAx>
        <c:axId val="605606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60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</a:t>
            </a:r>
            <a:r>
              <a:rPr lang="en-US" baseline="0"/>
              <a:t> speed</a:t>
            </a:r>
            <a:r>
              <a:rPr lang="en-US"/>
              <a:t>M/s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Sheet1!$E$1:$E$2</c:f>
              <c:strCache>
                <c:ptCount val="2"/>
                <c:pt idx="1">
                  <c:v>M/s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5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E7CE-4105-AB40-7202BAC173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Sheet1!$E$3:$E$122</c:f>
              <c:numCache>
                <c:formatCode>0.00</c:formatCode>
                <c:ptCount val="120"/>
                <c:pt idx="0">
                  <c:v>0</c:v>
                </c:pt>
                <c:pt idx="1">
                  <c:v>0.89407999999999999</c:v>
                </c:pt>
                <c:pt idx="2">
                  <c:v>1.78816</c:v>
                </c:pt>
                <c:pt idx="3">
                  <c:v>2.6822400000000002</c:v>
                </c:pt>
                <c:pt idx="4">
                  <c:v>3.5763199999999999</c:v>
                </c:pt>
                <c:pt idx="5">
                  <c:v>4.4703999999999997</c:v>
                </c:pt>
                <c:pt idx="6">
                  <c:v>5.3644800000000004</c:v>
                </c:pt>
                <c:pt idx="7">
                  <c:v>6.2585600000000001</c:v>
                </c:pt>
                <c:pt idx="8">
                  <c:v>7.1526399999999999</c:v>
                </c:pt>
                <c:pt idx="9">
                  <c:v>8.0467200000000005</c:v>
                </c:pt>
                <c:pt idx="10">
                  <c:v>8.9407999999999994</c:v>
                </c:pt>
                <c:pt idx="11">
                  <c:v>9.8348800000000001</c:v>
                </c:pt>
                <c:pt idx="12">
                  <c:v>10.728960000000001</c:v>
                </c:pt>
                <c:pt idx="13">
                  <c:v>11.62304</c:v>
                </c:pt>
                <c:pt idx="14">
                  <c:v>12.51712</c:v>
                </c:pt>
                <c:pt idx="15">
                  <c:v>13.411199999999999</c:v>
                </c:pt>
                <c:pt idx="16">
                  <c:v>12.51712</c:v>
                </c:pt>
                <c:pt idx="17">
                  <c:v>12.51712</c:v>
                </c:pt>
                <c:pt idx="18">
                  <c:v>11.62304</c:v>
                </c:pt>
                <c:pt idx="19">
                  <c:v>10.728960000000001</c:v>
                </c:pt>
                <c:pt idx="20">
                  <c:v>10.728960000000001</c:v>
                </c:pt>
                <c:pt idx="21">
                  <c:v>11.62304</c:v>
                </c:pt>
                <c:pt idx="22">
                  <c:v>11.62304</c:v>
                </c:pt>
                <c:pt idx="23">
                  <c:v>10.728960000000001</c:v>
                </c:pt>
                <c:pt idx="24">
                  <c:v>10.728960000000001</c:v>
                </c:pt>
                <c:pt idx="25">
                  <c:v>10.728960000000001</c:v>
                </c:pt>
                <c:pt idx="26">
                  <c:v>10.728960000000001</c:v>
                </c:pt>
                <c:pt idx="27">
                  <c:v>10.728960000000001</c:v>
                </c:pt>
                <c:pt idx="28">
                  <c:v>10.728960000000001</c:v>
                </c:pt>
                <c:pt idx="29">
                  <c:v>10.728960000000001</c:v>
                </c:pt>
                <c:pt idx="30">
                  <c:v>10.728960000000001</c:v>
                </c:pt>
                <c:pt idx="31">
                  <c:v>10.728960000000001</c:v>
                </c:pt>
                <c:pt idx="32">
                  <c:v>9.8348800000000001</c:v>
                </c:pt>
                <c:pt idx="33">
                  <c:v>9.8348800000000001</c:v>
                </c:pt>
                <c:pt idx="34">
                  <c:v>9.8348800000000001</c:v>
                </c:pt>
                <c:pt idx="35">
                  <c:v>10.728960000000001</c:v>
                </c:pt>
                <c:pt idx="36">
                  <c:v>10.728960000000001</c:v>
                </c:pt>
                <c:pt idx="37">
                  <c:v>11.62304</c:v>
                </c:pt>
                <c:pt idx="38">
                  <c:v>11.62304</c:v>
                </c:pt>
                <c:pt idx="39">
                  <c:v>11.62304</c:v>
                </c:pt>
                <c:pt idx="40">
                  <c:v>11.62304</c:v>
                </c:pt>
                <c:pt idx="41">
                  <c:v>11.62304</c:v>
                </c:pt>
                <c:pt idx="42">
                  <c:v>11.62304</c:v>
                </c:pt>
                <c:pt idx="43">
                  <c:v>12.51712</c:v>
                </c:pt>
                <c:pt idx="44">
                  <c:v>12.51712</c:v>
                </c:pt>
                <c:pt idx="45">
                  <c:v>12.51712</c:v>
                </c:pt>
                <c:pt idx="46">
                  <c:v>12.51712</c:v>
                </c:pt>
                <c:pt idx="47">
                  <c:v>12.51712</c:v>
                </c:pt>
                <c:pt idx="48">
                  <c:v>11.62304</c:v>
                </c:pt>
                <c:pt idx="49">
                  <c:v>10.728960000000001</c:v>
                </c:pt>
                <c:pt idx="50">
                  <c:v>10.728960000000001</c:v>
                </c:pt>
                <c:pt idx="51">
                  <c:v>9.8348800000000001</c:v>
                </c:pt>
                <c:pt idx="52">
                  <c:v>9.8348800000000001</c:v>
                </c:pt>
                <c:pt idx="53">
                  <c:v>8.9407999999999994</c:v>
                </c:pt>
                <c:pt idx="54">
                  <c:v>8.9407999999999994</c:v>
                </c:pt>
                <c:pt idx="55">
                  <c:v>8.0467200000000005</c:v>
                </c:pt>
                <c:pt idx="56">
                  <c:v>8.0467200000000005</c:v>
                </c:pt>
                <c:pt idx="57">
                  <c:v>8.0467200000000005</c:v>
                </c:pt>
                <c:pt idx="58">
                  <c:v>8.0467200000000005</c:v>
                </c:pt>
                <c:pt idx="59">
                  <c:v>8.0467200000000005</c:v>
                </c:pt>
                <c:pt idx="60">
                  <c:v>8.9407999999999994</c:v>
                </c:pt>
                <c:pt idx="61">
                  <c:v>9.8348800000000001</c:v>
                </c:pt>
                <c:pt idx="62">
                  <c:v>10.728960000000001</c:v>
                </c:pt>
                <c:pt idx="63">
                  <c:v>10.728960000000001</c:v>
                </c:pt>
                <c:pt idx="64">
                  <c:v>10.728960000000001</c:v>
                </c:pt>
                <c:pt idx="65">
                  <c:v>10.728960000000001</c:v>
                </c:pt>
                <c:pt idx="66">
                  <c:v>10.728960000000001</c:v>
                </c:pt>
                <c:pt idx="67">
                  <c:v>9.8348800000000001</c:v>
                </c:pt>
                <c:pt idx="68">
                  <c:v>9.8348800000000001</c:v>
                </c:pt>
                <c:pt idx="69">
                  <c:v>8.9407999999999994</c:v>
                </c:pt>
                <c:pt idx="70">
                  <c:v>8.9407999999999994</c:v>
                </c:pt>
                <c:pt idx="71">
                  <c:v>8.9407999999999994</c:v>
                </c:pt>
                <c:pt idx="72">
                  <c:v>8.9407999999999994</c:v>
                </c:pt>
                <c:pt idx="73">
                  <c:v>9.8348800000000001</c:v>
                </c:pt>
                <c:pt idx="74">
                  <c:v>9.8348800000000001</c:v>
                </c:pt>
                <c:pt idx="75">
                  <c:v>8.9407999999999994</c:v>
                </c:pt>
                <c:pt idx="76">
                  <c:v>8.0467200000000005</c:v>
                </c:pt>
                <c:pt idx="77">
                  <c:v>7.1526399999999999</c:v>
                </c:pt>
                <c:pt idx="78">
                  <c:v>7.1526399999999999</c:v>
                </c:pt>
                <c:pt idx="79">
                  <c:v>7.1526399999999999</c:v>
                </c:pt>
                <c:pt idx="80">
                  <c:v>7.1526399999999999</c:v>
                </c:pt>
                <c:pt idx="81">
                  <c:v>6.2585600000000001</c:v>
                </c:pt>
                <c:pt idx="82">
                  <c:v>5.3644800000000004</c:v>
                </c:pt>
                <c:pt idx="83">
                  <c:v>5.3644800000000004</c:v>
                </c:pt>
                <c:pt idx="84">
                  <c:v>5.3644800000000004</c:v>
                </c:pt>
                <c:pt idx="85">
                  <c:v>5.3644800000000004</c:v>
                </c:pt>
                <c:pt idx="86">
                  <c:v>6.2585600000000001</c:v>
                </c:pt>
                <c:pt idx="87">
                  <c:v>6.2585600000000001</c:v>
                </c:pt>
                <c:pt idx="88">
                  <c:v>6.2585600000000001</c:v>
                </c:pt>
                <c:pt idx="89">
                  <c:v>7.1526399999999999</c:v>
                </c:pt>
                <c:pt idx="90">
                  <c:v>7.1526399999999999</c:v>
                </c:pt>
                <c:pt idx="91">
                  <c:v>7.1526399999999999</c:v>
                </c:pt>
                <c:pt idx="92">
                  <c:v>8.0467200000000005</c:v>
                </c:pt>
                <c:pt idx="93">
                  <c:v>8.0467200000000005</c:v>
                </c:pt>
                <c:pt idx="94">
                  <c:v>8.0467200000000005</c:v>
                </c:pt>
                <c:pt idx="95">
                  <c:v>8.9407999999999994</c:v>
                </c:pt>
                <c:pt idx="96">
                  <c:v>8.9407999999999994</c:v>
                </c:pt>
                <c:pt idx="97">
                  <c:v>8.9407999999999994</c:v>
                </c:pt>
                <c:pt idx="98">
                  <c:v>9.8348800000000001</c:v>
                </c:pt>
                <c:pt idx="99">
                  <c:v>10.728960000000001</c:v>
                </c:pt>
                <c:pt idx="100">
                  <c:v>11.62304</c:v>
                </c:pt>
                <c:pt idx="101">
                  <c:v>11.62304</c:v>
                </c:pt>
                <c:pt idx="102">
                  <c:v>11.62304</c:v>
                </c:pt>
                <c:pt idx="103">
                  <c:v>11.62304</c:v>
                </c:pt>
                <c:pt idx="104">
                  <c:v>11.62304</c:v>
                </c:pt>
                <c:pt idx="105">
                  <c:v>11.62304</c:v>
                </c:pt>
                <c:pt idx="106">
                  <c:v>12.51712</c:v>
                </c:pt>
                <c:pt idx="107">
                  <c:v>13.411199999999999</c:v>
                </c:pt>
                <c:pt idx="108">
                  <c:v>12.51712</c:v>
                </c:pt>
                <c:pt idx="109">
                  <c:v>11.62304</c:v>
                </c:pt>
                <c:pt idx="110">
                  <c:v>10.728960000000001</c:v>
                </c:pt>
                <c:pt idx="111">
                  <c:v>9.8348800000000001</c:v>
                </c:pt>
                <c:pt idx="112">
                  <c:v>8.9407999999999994</c:v>
                </c:pt>
                <c:pt idx="113">
                  <c:v>7.1526399999999999</c:v>
                </c:pt>
                <c:pt idx="114">
                  <c:v>5.3644800000000004</c:v>
                </c:pt>
                <c:pt idx="115">
                  <c:v>3.5763199999999999</c:v>
                </c:pt>
                <c:pt idx="116">
                  <c:v>2.6822400000000002</c:v>
                </c:pt>
                <c:pt idx="117">
                  <c:v>1.78816</c:v>
                </c:pt>
                <c:pt idx="118">
                  <c:v>0.89407999999999999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CE-4105-AB40-7202BAC173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5840520"/>
        <c:axId val="605836912"/>
      </c:lineChart>
      <c:catAx>
        <c:axId val="605840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836912"/>
        <c:crosses val="autoZero"/>
        <c:auto val="1"/>
        <c:lblAlgn val="ctr"/>
        <c:lblOffset val="100"/>
        <c:noMultiLvlLbl val="0"/>
      </c:catAx>
      <c:valAx>
        <c:axId val="60583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5840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Sheet1!$E$1:$E$2</c:f>
              <c:strCache>
                <c:ptCount val="2"/>
                <c:pt idx="1">
                  <c:v>M/s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Sheet1!$E$3:$E$122</c:f>
              <c:numCache>
                <c:formatCode>0.00</c:formatCode>
                <c:ptCount val="120"/>
                <c:pt idx="0">
                  <c:v>0</c:v>
                </c:pt>
                <c:pt idx="1">
                  <c:v>0.89407999999999999</c:v>
                </c:pt>
                <c:pt idx="2">
                  <c:v>1.78816</c:v>
                </c:pt>
                <c:pt idx="3">
                  <c:v>2.6822400000000002</c:v>
                </c:pt>
                <c:pt idx="4">
                  <c:v>3.5763199999999999</c:v>
                </c:pt>
                <c:pt idx="5">
                  <c:v>4.4703999999999997</c:v>
                </c:pt>
                <c:pt idx="6">
                  <c:v>5.3644800000000004</c:v>
                </c:pt>
                <c:pt idx="7">
                  <c:v>6.2585600000000001</c:v>
                </c:pt>
                <c:pt idx="8">
                  <c:v>7.1526399999999999</c:v>
                </c:pt>
                <c:pt idx="9">
                  <c:v>8.0467200000000005</c:v>
                </c:pt>
                <c:pt idx="10">
                  <c:v>8.9407999999999994</c:v>
                </c:pt>
                <c:pt idx="11">
                  <c:v>9.8348800000000001</c:v>
                </c:pt>
                <c:pt idx="12">
                  <c:v>10.728960000000001</c:v>
                </c:pt>
                <c:pt idx="13">
                  <c:v>11.62304</c:v>
                </c:pt>
                <c:pt idx="14">
                  <c:v>12.51712</c:v>
                </c:pt>
                <c:pt idx="15">
                  <c:v>13.411199999999999</c:v>
                </c:pt>
                <c:pt idx="16">
                  <c:v>12.51712</c:v>
                </c:pt>
                <c:pt idx="17">
                  <c:v>12.51712</c:v>
                </c:pt>
                <c:pt idx="18">
                  <c:v>11.62304</c:v>
                </c:pt>
                <c:pt idx="19">
                  <c:v>10.728960000000001</c:v>
                </c:pt>
                <c:pt idx="20">
                  <c:v>10.728960000000001</c:v>
                </c:pt>
                <c:pt idx="21">
                  <c:v>11.62304</c:v>
                </c:pt>
                <c:pt idx="22">
                  <c:v>11.62304</c:v>
                </c:pt>
                <c:pt idx="23">
                  <c:v>10.728960000000001</c:v>
                </c:pt>
                <c:pt idx="24">
                  <c:v>10.728960000000001</c:v>
                </c:pt>
                <c:pt idx="25">
                  <c:v>10.728960000000001</c:v>
                </c:pt>
                <c:pt idx="26">
                  <c:v>10.728960000000001</c:v>
                </c:pt>
                <c:pt idx="27">
                  <c:v>10.728960000000001</c:v>
                </c:pt>
                <c:pt idx="28">
                  <c:v>10.728960000000001</c:v>
                </c:pt>
                <c:pt idx="29">
                  <c:v>10.728960000000001</c:v>
                </c:pt>
                <c:pt idx="30">
                  <c:v>10.728960000000001</c:v>
                </c:pt>
                <c:pt idx="31">
                  <c:v>10.728960000000001</c:v>
                </c:pt>
                <c:pt idx="32">
                  <c:v>9.8348800000000001</c:v>
                </c:pt>
                <c:pt idx="33">
                  <c:v>9.8348800000000001</c:v>
                </c:pt>
                <c:pt idx="34">
                  <c:v>9.8348800000000001</c:v>
                </c:pt>
                <c:pt idx="35">
                  <c:v>10.728960000000001</c:v>
                </c:pt>
                <c:pt idx="36">
                  <c:v>10.728960000000001</c:v>
                </c:pt>
                <c:pt idx="37">
                  <c:v>11.62304</c:v>
                </c:pt>
                <c:pt idx="38">
                  <c:v>11.62304</c:v>
                </c:pt>
                <c:pt idx="39">
                  <c:v>11.62304</c:v>
                </c:pt>
                <c:pt idx="40">
                  <c:v>11.62304</c:v>
                </c:pt>
                <c:pt idx="41">
                  <c:v>11.62304</c:v>
                </c:pt>
                <c:pt idx="42">
                  <c:v>11.62304</c:v>
                </c:pt>
                <c:pt idx="43">
                  <c:v>12.51712</c:v>
                </c:pt>
                <c:pt idx="44">
                  <c:v>12.51712</c:v>
                </c:pt>
                <c:pt idx="45">
                  <c:v>12.51712</c:v>
                </c:pt>
                <c:pt idx="46">
                  <c:v>12.51712</c:v>
                </c:pt>
                <c:pt idx="47">
                  <c:v>12.51712</c:v>
                </c:pt>
                <c:pt idx="48">
                  <c:v>11.62304</c:v>
                </c:pt>
                <c:pt idx="49">
                  <c:v>10.728960000000001</c:v>
                </c:pt>
                <c:pt idx="50">
                  <c:v>10.728960000000001</c:v>
                </c:pt>
                <c:pt idx="51">
                  <c:v>9.8348800000000001</c:v>
                </c:pt>
                <c:pt idx="52">
                  <c:v>9.8348800000000001</c:v>
                </c:pt>
                <c:pt idx="53">
                  <c:v>8.9407999999999994</c:v>
                </c:pt>
                <c:pt idx="54">
                  <c:v>8.9407999999999994</c:v>
                </c:pt>
                <c:pt idx="55">
                  <c:v>8.0467200000000005</c:v>
                </c:pt>
                <c:pt idx="56">
                  <c:v>8.0467200000000005</c:v>
                </c:pt>
                <c:pt idx="57">
                  <c:v>8.0467200000000005</c:v>
                </c:pt>
                <c:pt idx="58">
                  <c:v>8.0467200000000005</c:v>
                </c:pt>
                <c:pt idx="59">
                  <c:v>8.0467200000000005</c:v>
                </c:pt>
                <c:pt idx="60">
                  <c:v>8.9407999999999994</c:v>
                </c:pt>
                <c:pt idx="61">
                  <c:v>9.8348800000000001</c:v>
                </c:pt>
                <c:pt idx="62">
                  <c:v>10.728960000000001</c:v>
                </c:pt>
                <c:pt idx="63">
                  <c:v>10.728960000000001</c:v>
                </c:pt>
                <c:pt idx="64">
                  <c:v>10.728960000000001</c:v>
                </c:pt>
                <c:pt idx="65">
                  <c:v>10.728960000000001</c:v>
                </c:pt>
                <c:pt idx="66">
                  <c:v>10.728960000000001</c:v>
                </c:pt>
                <c:pt idx="67">
                  <c:v>9.8348800000000001</c:v>
                </c:pt>
                <c:pt idx="68">
                  <c:v>9.8348800000000001</c:v>
                </c:pt>
                <c:pt idx="69">
                  <c:v>8.9407999999999994</c:v>
                </c:pt>
                <c:pt idx="70">
                  <c:v>8.9407999999999994</c:v>
                </c:pt>
                <c:pt idx="71">
                  <c:v>8.9407999999999994</c:v>
                </c:pt>
                <c:pt idx="72">
                  <c:v>8.9407999999999994</c:v>
                </c:pt>
                <c:pt idx="73">
                  <c:v>9.8348800000000001</c:v>
                </c:pt>
                <c:pt idx="74">
                  <c:v>9.8348800000000001</c:v>
                </c:pt>
                <c:pt idx="75">
                  <c:v>8.9407999999999994</c:v>
                </c:pt>
                <c:pt idx="76">
                  <c:v>8.0467200000000005</c:v>
                </c:pt>
                <c:pt idx="77">
                  <c:v>7.1526399999999999</c:v>
                </c:pt>
                <c:pt idx="78">
                  <c:v>7.1526399999999999</c:v>
                </c:pt>
                <c:pt idx="79">
                  <c:v>7.1526399999999999</c:v>
                </c:pt>
                <c:pt idx="80">
                  <c:v>7.1526399999999999</c:v>
                </c:pt>
                <c:pt idx="81">
                  <c:v>6.2585600000000001</c:v>
                </c:pt>
                <c:pt idx="82">
                  <c:v>5.3644800000000004</c:v>
                </c:pt>
                <c:pt idx="83">
                  <c:v>5.3644800000000004</c:v>
                </c:pt>
                <c:pt idx="84">
                  <c:v>5.3644800000000004</c:v>
                </c:pt>
                <c:pt idx="85">
                  <c:v>5.3644800000000004</c:v>
                </c:pt>
                <c:pt idx="86">
                  <c:v>6.2585600000000001</c:v>
                </c:pt>
                <c:pt idx="87">
                  <c:v>6.2585600000000001</c:v>
                </c:pt>
                <c:pt idx="88">
                  <c:v>6.2585600000000001</c:v>
                </c:pt>
                <c:pt idx="89">
                  <c:v>7.1526399999999999</c:v>
                </c:pt>
                <c:pt idx="90">
                  <c:v>7.1526399999999999</c:v>
                </c:pt>
                <c:pt idx="91">
                  <c:v>7.1526399999999999</c:v>
                </c:pt>
                <c:pt idx="92">
                  <c:v>8.0467200000000005</c:v>
                </c:pt>
                <c:pt idx="93">
                  <c:v>8.0467200000000005</c:v>
                </c:pt>
                <c:pt idx="94">
                  <c:v>8.0467200000000005</c:v>
                </c:pt>
                <c:pt idx="95">
                  <c:v>8.9407999999999994</c:v>
                </c:pt>
                <c:pt idx="96">
                  <c:v>8.9407999999999994</c:v>
                </c:pt>
                <c:pt idx="97">
                  <c:v>8.9407999999999994</c:v>
                </c:pt>
                <c:pt idx="98">
                  <c:v>9.8348800000000001</c:v>
                </c:pt>
                <c:pt idx="99">
                  <c:v>10.728960000000001</c:v>
                </c:pt>
                <c:pt idx="100">
                  <c:v>11.62304</c:v>
                </c:pt>
                <c:pt idx="101">
                  <c:v>11.62304</c:v>
                </c:pt>
                <c:pt idx="102">
                  <c:v>11.62304</c:v>
                </c:pt>
                <c:pt idx="103">
                  <c:v>11.62304</c:v>
                </c:pt>
                <c:pt idx="104">
                  <c:v>11.62304</c:v>
                </c:pt>
                <c:pt idx="105">
                  <c:v>11.62304</c:v>
                </c:pt>
                <c:pt idx="106">
                  <c:v>12.51712</c:v>
                </c:pt>
                <c:pt idx="107">
                  <c:v>13.411199999999999</c:v>
                </c:pt>
                <c:pt idx="108">
                  <c:v>12.51712</c:v>
                </c:pt>
                <c:pt idx="109">
                  <c:v>11.62304</c:v>
                </c:pt>
                <c:pt idx="110">
                  <c:v>10.728960000000001</c:v>
                </c:pt>
                <c:pt idx="111">
                  <c:v>9.8348800000000001</c:v>
                </c:pt>
                <c:pt idx="112">
                  <c:v>8.9407999999999994</c:v>
                </c:pt>
                <c:pt idx="113">
                  <c:v>7.1526399999999999</c:v>
                </c:pt>
                <c:pt idx="114">
                  <c:v>5.3644800000000004</c:v>
                </c:pt>
                <c:pt idx="115">
                  <c:v>3.5763199999999999</c:v>
                </c:pt>
                <c:pt idx="116">
                  <c:v>2.6822400000000002</c:v>
                </c:pt>
                <c:pt idx="117">
                  <c:v>1.78816</c:v>
                </c:pt>
                <c:pt idx="118">
                  <c:v>0.89407999999999999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5E-40A1-B8C9-97E686F05D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205896"/>
        <c:axId val="570203928"/>
      </c:lineChart>
      <c:catAx>
        <c:axId val="570205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203928"/>
        <c:crosses val="autoZero"/>
        <c:auto val="1"/>
        <c:lblAlgn val="ctr"/>
        <c:lblOffset val="100"/>
        <c:noMultiLvlLbl val="0"/>
      </c:catAx>
      <c:valAx>
        <c:axId val="570203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205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Sheet1!$G$2:$G$122</c:f>
              <c:numCache>
                <c:formatCode>0</c:formatCode>
                <c:ptCount val="121"/>
                <c:pt idx="1">
                  <c:v>0</c:v>
                </c:pt>
                <c:pt idx="2" formatCode="0.00">
                  <c:v>87.233070600000005</c:v>
                </c:pt>
                <c:pt idx="3" formatCode="0.00">
                  <c:v>87.233070600000005</c:v>
                </c:pt>
                <c:pt idx="4" formatCode="0.00">
                  <c:v>87.233070600000005</c:v>
                </c:pt>
                <c:pt idx="5" formatCode="0.00">
                  <c:v>87.233070600000005</c:v>
                </c:pt>
                <c:pt idx="6" formatCode="0.00">
                  <c:v>87.233070600000005</c:v>
                </c:pt>
                <c:pt idx="7" formatCode="0.00">
                  <c:v>87.233070600000005</c:v>
                </c:pt>
                <c:pt idx="8" formatCode="0.00">
                  <c:v>87.233070600000005</c:v>
                </c:pt>
                <c:pt idx="9" formatCode="0.00">
                  <c:v>87.233070600000005</c:v>
                </c:pt>
                <c:pt idx="10" formatCode="0.00">
                  <c:v>87.233070600000005</c:v>
                </c:pt>
                <c:pt idx="11" formatCode="0.00">
                  <c:v>87.233070600000005</c:v>
                </c:pt>
                <c:pt idx="12" formatCode="0.00">
                  <c:v>87.233070600000005</c:v>
                </c:pt>
                <c:pt idx="13" formatCode="0.00">
                  <c:v>87.233070600000005</c:v>
                </c:pt>
                <c:pt idx="14" formatCode="0.00">
                  <c:v>87.233070600000005</c:v>
                </c:pt>
                <c:pt idx="15" formatCode="0.00">
                  <c:v>87.233070600000005</c:v>
                </c:pt>
                <c:pt idx="16" formatCode="0.00">
                  <c:v>87.233070600000005</c:v>
                </c:pt>
                <c:pt idx="17" formatCode="0.00">
                  <c:v>87.233070600000005</c:v>
                </c:pt>
                <c:pt idx="18" formatCode="0.00">
                  <c:v>87.233070600000005</c:v>
                </c:pt>
                <c:pt idx="19" formatCode="0.00">
                  <c:v>87.233070600000005</c:v>
                </c:pt>
                <c:pt idx="20" formatCode="0.00">
                  <c:v>87.233070600000005</c:v>
                </c:pt>
                <c:pt idx="21" formatCode="0.00">
                  <c:v>87.233070600000005</c:v>
                </c:pt>
                <c:pt idx="22" formatCode="0.00">
                  <c:v>87.233070600000005</c:v>
                </c:pt>
                <c:pt idx="23" formatCode="0.00">
                  <c:v>87.233070600000005</c:v>
                </c:pt>
                <c:pt idx="24" formatCode="0.00">
                  <c:v>87.233070600000005</c:v>
                </c:pt>
                <c:pt idx="25" formatCode="0.00">
                  <c:v>87.233070600000005</c:v>
                </c:pt>
                <c:pt idx="26" formatCode="0.00">
                  <c:v>87.233070600000005</c:v>
                </c:pt>
                <c:pt idx="27" formatCode="0.00">
                  <c:v>87.233070600000005</c:v>
                </c:pt>
                <c:pt idx="28" formatCode="0.00">
                  <c:v>87.233070600000005</c:v>
                </c:pt>
                <c:pt idx="29" formatCode="0.00">
                  <c:v>87.233070600000005</c:v>
                </c:pt>
                <c:pt idx="30" formatCode="0.00">
                  <c:v>87.233070600000005</c:v>
                </c:pt>
                <c:pt idx="31" formatCode="0.00">
                  <c:v>1509.8031450000001</c:v>
                </c:pt>
                <c:pt idx="32" formatCode="0.00">
                  <c:v>1509.8031450000001</c:v>
                </c:pt>
                <c:pt idx="33" formatCode="0.00">
                  <c:v>1509.8031450000001</c:v>
                </c:pt>
                <c:pt idx="34" formatCode="0.00">
                  <c:v>1509.8031450000001</c:v>
                </c:pt>
                <c:pt idx="35" formatCode="0.00">
                  <c:v>1509.8031450000001</c:v>
                </c:pt>
                <c:pt idx="36" formatCode="0.00">
                  <c:v>1509.8031450000001</c:v>
                </c:pt>
                <c:pt idx="37" formatCode="0.00">
                  <c:v>1509.8031450000001</c:v>
                </c:pt>
                <c:pt idx="38" formatCode="0.00">
                  <c:v>1509.8031450000001</c:v>
                </c:pt>
                <c:pt idx="39" formatCode="0.00">
                  <c:v>1509.8031450000001</c:v>
                </c:pt>
                <c:pt idx="40" formatCode="0.00">
                  <c:v>1509.8031450000001</c:v>
                </c:pt>
                <c:pt idx="41" formatCode="0.00">
                  <c:v>1509.8031450000001</c:v>
                </c:pt>
                <c:pt idx="42" formatCode="0.00">
                  <c:v>1509.8031450000001</c:v>
                </c:pt>
                <c:pt idx="43" formatCode="0.00">
                  <c:v>1509.8031450000001</c:v>
                </c:pt>
                <c:pt idx="44" formatCode="0.00">
                  <c:v>1509.8031450000001</c:v>
                </c:pt>
                <c:pt idx="45" formatCode="0.00">
                  <c:v>1509.8031450000001</c:v>
                </c:pt>
                <c:pt idx="46" formatCode="0.00">
                  <c:v>1509.8031450000001</c:v>
                </c:pt>
                <c:pt idx="47" formatCode="0.00">
                  <c:v>1509.8031450000001</c:v>
                </c:pt>
                <c:pt idx="48" formatCode="0.00">
                  <c:v>1509.8031450000001</c:v>
                </c:pt>
                <c:pt idx="49" formatCode="0.00">
                  <c:v>1509.8031450000001</c:v>
                </c:pt>
                <c:pt idx="50" formatCode="0.00">
                  <c:v>1509.8031450000001</c:v>
                </c:pt>
                <c:pt idx="51" formatCode="0.00">
                  <c:v>1509.8031450000001</c:v>
                </c:pt>
                <c:pt idx="52" formatCode="0.00">
                  <c:v>1509.8031450000001</c:v>
                </c:pt>
                <c:pt idx="53" formatCode="0.00">
                  <c:v>1509.8031450000001</c:v>
                </c:pt>
                <c:pt idx="54" formatCode="0.00">
                  <c:v>1509.8031450000001</c:v>
                </c:pt>
                <c:pt idx="55" formatCode="0.00">
                  <c:v>1509.8031450000001</c:v>
                </c:pt>
                <c:pt idx="56" formatCode="0.00">
                  <c:v>1509.8031450000001</c:v>
                </c:pt>
                <c:pt idx="57" formatCode="0.00">
                  <c:v>1509.8031450000001</c:v>
                </c:pt>
                <c:pt idx="58" formatCode="0.00">
                  <c:v>1509.8031450000001</c:v>
                </c:pt>
                <c:pt idx="59" formatCode="0.00">
                  <c:v>1509.8031450000001</c:v>
                </c:pt>
                <c:pt idx="60" formatCode="0.00">
                  <c:v>1509.8031450000001</c:v>
                </c:pt>
                <c:pt idx="61" formatCode="0.00">
                  <c:v>201.307086</c:v>
                </c:pt>
                <c:pt idx="62" formatCode="0.00">
                  <c:v>201.307086</c:v>
                </c:pt>
                <c:pt idx="63" formatCode="0.00">
                  <c:v>201.307086</c:v>
                </c:pt>
                <c:pt idx="64" formatCode="0.00">
                  <c:v>201.307086</c:v>
                </c:pt>
                <c:pt idx="65" formatCode="0.00">
                  <c:v>201.307086</c:v>
                </c:pt>
                <c:pt idx="66" formatCode="0.00">
                  <c:v>201.307086</c:v>
                </c:pt>
                <c:pt idx="67" formatCode="0.00">
                  <c:v>201.307086</c:v>
                </c:pt>
                <c:pt idx="68" formatCode="0.00">
                  <c:v>201.307086</c:v>
                </c:pt>
                <c:pt idx="69" formatCode="0.00">
                  <c:v>201.307086</c:v>
                </c:pt>
                <c:pt idx="70" formatCode="0.00">
                  <c:v>201.307086</c:v>
                </c:pt>
                <c:pt idx="71" formatCode="0.00">
                  <c:v>201.307086</c:v>
                </c:pt>
                <c:pt idx="72" formatCode="0.00">
                  <c:v>201.307086</c:v>
                </c:pt>
                <c:pt idx="73" formatCode="0.00">
                  <c:v>201.307086</c:v>
                </c:pt>
                <c:pt idx="74" formatCode="0.00">
                  <c:v>201.307086</c:v>
                </c:pt>
                <c:pt idx="75" formatCode="0.00">
                  <c:v>201.307086</c:v>
                </c:pt>
                <c:pt idx="76" formatCode="0.00">
                  <c:v>201.307086</c:v>
                </c:pt>
                <c:pt idx="77" formatCode="0.00">
                  <c:v>201.307086</c:v>
                </c:pt>
                <c:pt idx="78" formatCode="0.00">
                  <c:v>201.307086</c:v>
                </c:pt>
                <c:pt idx="79" formatCode="0.00">
                  <c:v>201.307086</c:v>
                </c:pt>
                <c:pt idx="80" formatCode="0.00">
                  <c:v>201.307086</c:v>
                </c:pt>
                <c:pt idx="81" formatCode="0.00">
                  <c:v>201.307086</c:v>
                </c:pt>
                <c:pt idx="82" formatCode="0.00">
                  <c:v>201.307086</c:v>
                </c:pt>
                <c:pt idx="83" formatCode="0.00">
                  <c:v>201.307086</c:v>
                </c:pt>
                <c:pt idx="84" formatCode="0.00">
                  <c:v>201.307086</c:v>
                </c:pt>
                <c:pt idx="85" formatCode="0.00">
                  <c:v>201.307086</c:v>
                </c:pt>
                <c:pt idx="86" formatCode="0.00">
                  <c:v>201.307086</c:v>
                </c:pt>
                <c:pt idx="87" formatCode="0.00">
                  <c:v>201.307086</c:v>
                </c:pt>
                <c:pt idx="88" formatCode="0.00">
                  <c:v>201.307086</c:v>
                </c:pt>
                <c:pt idx="89" formatCode="0.00">
                  <c:v>201.307086</c:v>
                </c:pt>
                <c:pt idx="90" formatCode="0.00">
                  <c:v>201.307086</c:v>
                </c:pt>
                <c:pt idx="91" formatCode="0.00">
                  <c:v>201.307086</c:v>
                </c:pt>
                <c:pt idx="92" formatCode="0.00">
                  <c:v>201.307086</c:v>
                </c:pt>
                <c:pt idx="93" formatCode="0.00">
                  <c:v>201.307086</c:v>
                </c:pt>
                <c:pt idx="94" formatCode="0.00">
                  <c:v>201.307086</c:v>
                </c:pt>
                <c:pt idx="95" formatCode="0.00">
                  <c:v>201.307086</c:v>
                </c:pt>
                <c:pt idx="96" formatCode="0.00">
                  <c:v>201.307086</c:v>
                </c:pt>
                <c:pt idx="97" formatCode="0.00">
                  <c:v>201.307086</c:v>
                </c:pt>
                <c:pt idx="98" formatCode="0.00">
                  <c:v>201.307086</c:v>
                </c:pt>
                <c:pt idx="99" formatCode="0.00">
                  <c:v>201.307086</c:v>
                </c:pt>
                <c:pt idx="100" formatCode="0.00">
                  <c:v>201.307086</c:v>
                </c:pt>
                <c:pt idx="101" formatCode="0.00">
                  <c:v>201.307086</c:v>
                </c:pt>
                <c:pt idx="102" formatCode="0.00">
                  <c:v>201.307086</c:v>
                </c:pt>
                <c:pt idx="103" formatCode="0.00">
                  <c:v>201.307086</c:v>
                </c:pt>
                <c:pt idx="104" formatCode="0.00">
                  <c:v>201.307086</c:v>
                </c:pt>
                <c:pt idx="105" formatCode="0.00">
                  <c:v>201.307086</c:v>
                </c:pt>
                <c:pt idx="106" formatCode="0.00">
                  <c:v>201.307086</c:v>
                </c:pt>
                <c:pt idx="107" formatCode="0.00">
                  <c:v>201.307086</c:v>
                </c:pt>
                <c:pt idx="108" formatCode="0.00">
                  <c:v>201.307086</c:v>
                </c:pt>
                <c:pt idx="109" formatCode="0.00">
                  <c:v>201.307086</c:v>
                </c:pt>
                <c:pt idx="110" formatCode="0.00">
                  <c:v>201.307086</c:v>
                </c:pt>
                <c:pt idx="111" formatCode="0.00">
                  <c:v>201.307086</c:v>
                </c:pt>
                <c:pt idx="112" formatCode="0.00">
                  <c:v>201.307086</c:v>
                </c:pt>
                <c:pt idx="113" formatCode="0.00">
                  <c:v>201.307086</c:v>
                </c:pt>
                <c:pt idx="114" formatCode="0.00">
                  <c:v>201.307086</c:v>
                </c:pt>
                <c:pt idx="115" formatCode="0.00">
                  <c:v>201.307086</c:v>
                </c:pt>
                <c:pt idx="116" formatCode="0.00">
                  <c:v>201.307086</c:v>
                </c:pt>
                <c:pt idx="117" formatCode="0.00">
                  <c:v>201.307086</c:v>
                </c:pt>
                <c:pt idx="118" formatCode="0.00">
                  <c:v>201.307086</c:v>
                </c:pt>
                <c:pt idx="119" formatCode="0.00">
                  <c:v>201.307086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1E-4183-9164-0EC1BCB617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3433824"/>
        <c:axId val="573432512"/>
      </c:lineChart>
      <c:catAx>
        <c:axId val="57343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432512"/>
        <c:crosses val="autoZero"/>
        <c:auto val="1"/>
        <c:lblAlgn val="ctr"/>
        <c:lblOffset val="100"/>
        <c:noMultiLvlLbl val="0"/>
      </c:catAx>
      <c:valAx>
        <c:axId val="57343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433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Gradient (⁰)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Sheet1!$F$2:$F$122</c:f>
              <c:numCache>
                <c:formatCode>General</c:formatCode>
                <c:ptCount val="12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8.11</c:v>
                </c:pt>
                <c:pt idx="23">
                  <c:v>8.11</c:v>
                </c:pt>
                <c:pt idx="24">
                  <c:v>8.11</c:v>
                </c:pt>
                <c:pt idx="25">
                  <c:v>8.11</c:v>
                </c:pt>
                <c:pt idx="26">
                  <c:v>8.11</c:v>
                </c:pt>
                <c:pt idx="27">
                  <c:v>8.11</c:v>
                </c:pt>
                <c:pt idx="28">
                  <c:v>8.11</c:v>
                </c:pt>
                <c:pt idx="29">
                  <c:v>8.11</c:v>
                </c:pt>
                <c:pt idx="30">
                  <c:v>-5.73</c:v>
                </c:pt>
                <c:pt idx="31">
                  <c:v>-5.73</c:v>
                </c:pt>
                <c:pt idx="32">
                  <c:v>-5.09</c:v>
                </c:pt>
                <c:pt idx="33">
                  <c:v>-5.09</c:v>
                </c:pt>
                <c:pt idx="34">
                  <c:v>-2.5099999999999998</c:v>
                </c:pt>
                <c:pt idx="35">
                  <c:v>-2.5099999999999998</c:v>
                </c:pt>
                <c:pt idx="36">
                  <c:v>-2.5099999999999998</c:v>
                </c:pt>
                <c:pt idx="37">
                  <c:v>-2.5099999999999998</c:v>
                </c:pt>
                <c:pt idx="38">
                  <c:v>-2.5099999999999998</c:v>
                </c:pt>
                <c:pt idx="39">
                  <c:v>-2.5099999999999998</c:v>
                </c:pt>
                <c:pt idx="40">
                  <c:v>-2.5099999999999998</c:v>
                </c:pt>
                <c:pt idx="41">
                  <c:v>-2.5099999999999998</c:v>
                </c:pt>
                <c:pt idx="42">
                  <c:v>-2.5099999999999998</c:v>
                </c:pt>
                <c:pt idx="43">
                  <c:v>-2.5099999999999998</c:v>
                </c:pt>
                <c:pt idx="44">
                  <c:v>-2.5099999999999998</c:v>
                </c:pt>
                <c:pt idx="45">
                  <c:v>-2.5099999999999998</c:v>
                </c:pt>
                <c:pt idx="46">
                  <c:v>-2.5099999999999998</c:v>
                </c:pt>
                <c:pt idx="47">
                  <c:v>-2.5099999999999998</c:v>
                </c:pt>
                <c:pt idx="48">
                  <c:v>-2.5099999999999998</c:v>
                </c:pt>
                <c:pt idx="49">
                  <c:v>-2.5099999999999998</c:v>
                </c:pt>
                <c:pt idx="50">
                  <c:v>-2.5099999999999998</c:v>
                </c:pt>
                <c:pt idx="51">
                  <c:v>-2.5099999999999998</c:v>
                </c:pt>
                <c:pt idx="52">
                  <c:v>-2.5099999999999998</c:v>
                </c:pt>
                <c:pt idx="53">
                  <c:v>-4.1399999999999997</c:v>
                </c:pt>
                <c:pt idx="54">
                  <c:v>-4.1399999999999997</c:v>
                </c:pt>
                <c:pt idx="55">
                  <c:v>-4.1399999999999997</c:v>
                </c:pt>
                <c:pt idx="56">
                  <c:v>-4.1399999999999997</c:v>
                </c:pt>
                <c:pt idx="57">
                  <c:v>-4.1399999999999997</c:v>
                </c:pt>
                <c:pt idx="58">
                  <c:v>-4.1399999999999997</c:v>
                </c:pt>
                <c:pt idx="59">
                  <c:v>-4.1399999999999997</c:v>
                </c:pt>
                <c:pt idx="60">
                  <c:v>-4.1399999999999997</c:v>
                </c:pt>
                <c:pt idx="61">
                  <c:v>-4.1399999999999997</c:v>
                </c:pt>
                <c:pt idx="62">
                  <c:v>-4.1399999999999997</c:v>
                </c:pt>
                <c:pt idx="63">
                  <c:v>-4.1399999999999997</c:v>
                </c:pt>
                <c:pt idx="64">
                  <c:v>-4.1399999999999997</c:v>
                </c:pt>
                <c:pt idx="65">
                  <c:v>6.79</c:v>
                </c:pt>
                <c:pt idx="66">
                  <c:v>6.79</c:v>
                </c:pt>
                <c:pt idx="67">
                  <c:v>6.79</c:v>
                </c:pt>
                <c:pt idx="68">
                  <c:v>6.79</c:v>
                </c:pt>
                <c:pt idx="69">
                  <c:v>6.79</c:v>
                </c:pt>
                <c:pt idx="70">
                  <c:v>6.79</c:v>
                </c:pt>
                <c:pt idx="71">
                  <c:v>6.79</c:v>
                </c:pt>
                <c:pt idx="72">
                  <c:v>6.79</c:v>
                </c:pt>
                <c:pt idx="73">
                  <c:v>6.79</c:v>
                </c:pt>
                <c:pt idx="74">
                  <c:v>6.79</c:v>
                </c:pt>
                <c:pt idx="75">
                  <c:v>6.79</c:v>
                </c:pt>
                <c:pt idx="76">
                  <c:v>6.79</c:v>
                </c:pt>
                <c:pt idx="77">
                  <c:v>6.79</c:v>
                </c:pt>
                <c:pt idx="78">
                  <c:v>6.79</c:v>
                </c:pt>
                <c:pt idx="79">
                  <c:v>6.79</c:v>
                </c:pt>
                <c:pt idx="80">
                  <c:v>6.79</c:v>
                </c:pt>
                <c:pt idx="81">
                  <c:v>6.79</c:v>
                </c:pt>
                <c:pt idx="82">
                  <c:v>6.79</c:v>
                </c:pt>
                <c:pt idx="83">
                  <c:v>6.79</c:v>
                </c:pt>
                <c:pt idx="84">
                  <c:v>6.79</c:v>
                </c:pt>
                <c:pt idx="85">
                  <c:v>-3.96</c:v>
                </c:pt>
                <c:pt idx="86">
                  <c:v>-3.96</c:v>
                </c:pt>
                <c:pt idx="87">
                  <c:v>-3.96</c:v>
                </c:pt>
                <c:pt idx="88">
                  <c:v>-3.96</c:v>
                </c:pt>
                <c:pt idx="89">
                  <c:v>-3.96</c:v>
                </c:pt>
                <c:pt idx="90">
                  <c:v>-3.96</c:v>
                </c:pt>
                <c:pt idx="91">
                  <c:v>-3.96</c:v>
                </c:pt>
                <c:pt idx="92">
                  <c:v>-3.96</c:v>
                </c:pt>
                <c:pt idx="93">
                  <c:v>-3.96</c:v>
                </c:pt>
                <c:pt idx="94">
                  <c:v>-3.96</c:v>
                </c:pt>
                <c:pt idx="95">
                  <c:v>-3.96</c:v>
                </c:pt>
                <c:pt idx="96">
                  <c:v>-3.96</c:v>
                </c:pt>
                <c:pt idx="97">
                  <c:v>-3.96</c:v>
                </c:pt>
                <c:pt idx="98">
                  <c:v>-3.96</c:v>
                </c:pt>
                <c:pt idx="99">
                  <c:v>-3.96</c:v>
                </c:pt>
                <c:pt idx="100">
                  <c:v>-3.96</c:v>
                </c:pt>
                <c:pt idx="101">
                  <c:v>-3.96</c:v>
                </c:pt>
                <c:pt idx="102">
                  <c:v>-3.96</c:v>
                </c:pt>
                <c:pt idx="103">
                  <c:v>-3.96</c:v>
                </c:pt>
                <c:pt idx="104">
                  <c:v>-3.96</c:v>
                </c:pt>
                <c:pt idx="105">
                  <c:v>-3.96</c:v>
                </c:pt>
                <c:pt idx="106">
                  <c:v>-3.96</c:v>
                </c:pt>
                <c:pt idx="107">
                  <c:v>-3.96</c:v>
                </c:pt>
                <c:pt idx="108">
                  <c:v>-3.96</c:v>
                </c:pt>
                <c:pt idx="109">
                  <c:v>-3.96</c:v>
                </c:pt>
                <c:pt idx="110">
                  <c:v>-3.96</c:v>
                </c:pt>
                <c:pt idx="111">
                  <c:v>-3.96</c:v>
                </c:pt>
                <c:pt idx="112">
                  <c:v>-3.96</c:v>
                </c:pt>
                <c:pt idx="113">
                  <c:v>-3.96</c:v>
                </c:pt>
                <c:pt idx="114">
                  <c:v>-3.96</c:v>
                </c:pt>
                <c:pt idx="115">
                  <c:v>-3.96</c:v>
                </c:pt>
                <c:pt idx="116">
                  <c:v>-3.96</c:v>
                </c:pt>
                <c:pt idx="117">
                  <c:v>-3.96</c:v>
                </c:pt>
                <c:pt idx="118">
                  <c:v>-3.96</c:v>
                </c:pt>
                <c:pt idx="119">
                  <c:v>-3.96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50-4928-92BF-C93798205A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3279704"/>
        <c:axId val="443138616"/>
      </c:lineChart>
      <c:catAx>
        <c:axId val="613279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138616"/>
        <c:crosses val="autoZero"/>
        <c:auto val="1"/>
        <c:lblAlgn val="ctr"/>
        <c:lblOffset val="100"/>
        <c:noMultiLvlLbl val="0"/>
      </c:catAx>
      <c:valAx>
        <c:axId val="443138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279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Acceleration (m/s/2)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Sheet1!$C$2:$C$122</c:f>
              <c:numCache>
                <c:formatCode>0.000</c:formatCode>
                <c:ptCount val="121"/>
                <c:pt idx="1">
                  <c:v>0</c:v>
                </c:pt>
                <c:pt idx="2">
                  <c:v>0.89407999999999999</c:v>
                </c:pt>
                <c:pt idx="3">
                  <c:v>0.89407999999999999</c:v>
                </c:pt>
                <c:pt idx="4">
                  <c:v>0.89408000000000021</c:v>
                </c:pt>
                <c:pt idx="5">
                  <c:v>0.89407999999999976</c:v>
                </c:pt>
                <c:pt idx="6">
                  <c:v>0.89407999999999976</c:v>
                </c:pt>
                <c:pt idx="7">
                  <c:v>0.89408000000000065</c:v>
                </c:pt>
                <c:pt idx="8">
                  <c:v>0.89407999999999976</c:v>
                </c:pt>
                <c:pt idx="9">
                  <c:v>0.89407999999999976</c:v>
                </c:pt>
                <c:pt idx="10">
                  <c:v>0.89408000000000065</c:v>
                </c:pt>
                <c:pt idx="11">
                  <c:v>0.89407999999999888</c:v>
                </c:pt>
                <c:pt idx="12">
                  <c:v>0.89408000000000065</c:v>
                </c:pt>
                <c:pt idx="13">
                  <c:v>0.89408000000000065</c:v>
                </c:pt>
                <c:pt idx="14">
                  <c:v>0.89407999999999888</c:v>
                </c:pt>
                <c:pt idx="15">
                  <c:v>0.89408000000000065</c:v>
                </c:pt>
                <c:pt idx="16">
                  <c:v>0.89407999999999888</c:v>
                </c:pt>
                <c:pt idx="17">
                  <c:v>-0.89407999999999888</c:v>
                </c:pt>
                <c:pt idx="18">
                  <c:v>0</c:v>
                </c:pt>
                <c:pt idx="19">
                  <c:v>-0.89408000000000065</c:v>
                </c:pt>
                <c:pt idx="20">
                  <c:v>-0.89407999999999888</c:v>
                </c:pt>
                <c:pt idx="21">
                  <c:v>0</c:v>
                </c:pt>
                <c:pt idx="22">
                  <c:v>0.89407999999999888</c:v>
                </c:pt>
                <c:pt idx="23">
                  <c:v>0</c:v>
                </c:pt>
                <c:pt idx="24">
                  <c:v>-0.89407999999999888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-0.89408000000000065</c:v>
                </c:pt>
                <c:pt idx="34">
                  <c:v>0</c:v>
                </c:pt>
                <c:pt idx="35">
                  <c:v>0</c:v>
                </c:pt>
                <c:pt idx="36">
                  <c:v>0.89408000000000065</c:v>
                </c:pt>
                <c:pt idx="37">
                  <c:v>0</c:v>
                </c:pt>
                <c:pt idx="38">
                  <c:v>0.89407999999999888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0.89408000000000065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-0.89408000000000065</c:v>
                </c:pt>
                <c:pt idx="50">
                  <c:v>-0.89407999999999888</c:v>
                </c:pt>
                <c:pt idx="51">
                  <c:v>0</c:v>
                </c:pt>
                <c:pt idx="52">
                  <c:v>-0.89408000000000065</c:v>
                </c:pt>
                <c:pt idx="53">
                  <c:v>0</c:v>
                </c:pt>
                <c:pt idx="54">
                  <c:v>-0.89408000000000065</c:v>
                </c:pt>
                <c:pt idx="55">
                  <c:v>0</c:v>
                </c:pt>
                <c:pt idx="56">
                  <c:v>-0.89407999999999888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0.89407999999999888</c:v>
                </c:pt>
                <c:pt idx="62">
                  <c:v>0.89408000000000065</c:v>
                </c:pt>
                <c:pt idx="63">
                  <c:v>0.89408000000000065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-0.89408000000000065</c:v>
                </c:pt>
                <c:pt idx="69">
                  <c:v>0</c:v>
                </c:pt>
                <c:pt idx="70">
                  <c:v>-0.89408000000000065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0.89408000000000065</c:v>
                </c:pt>
                <c:pt idx="75">
                  <c:v>0</c:v>
                </c:pt>
                <c:pt idx="76">
                  <c:v>-0.89408000000000065</c:v>
                </c:pt>
                <c:pt idx="77">
                  <c:v>-0.89407999999999888</c:v>
                </c:pt>
                <c:pt idx="78">
                  <c:v>-0.89408000000000065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-0.89407999999999976</c:v>
                </c:pt>
                <c:pt idx="83">
                  <c:v>-0.89407999999999976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0.89407999999999976</c:v>
                </c:pt>
                <c:pt idx="88">
                  <c:v>0</c:v>
                </c:pt>
                <c:pt idx="89">
                  <c:v>0</c:v>
                </c:pt>
                <c:pt idx="90">
                  <c:v>0.89407999999999976</c:v>
                </c:pt>
                <c:pt idx="91">
                  <c:v>0</c:v>
                </c:pt>
                <c:pt idx="92">
                  <c:v>0</c:v>
                </c:pt>
                <c:pt idx="93">
                  <c:v>0.89408000000000065</c:v>
                </c:pt>
                <c:pt idx="94">
                  <c:v>0</c:v>
                </c:pt>
                <c:pt idx="95">
                  <c:v>0</c:v>
                </c:pt>
                <c:pt idx="96">
                  <c:v>0.89407999999999888</c:v>
                </c:pt>
                <c:pt idx="97">
                  <c:v>0</c:v>
                </c:pt>
                <c:pt idx="98">
                  <c:v>0</c:v>
                </c:pt>
                <c:pt idx="99">
                  <c:v>0.89408000000000065</c:v>
                </c:pt>
                <c:pt idx="100">
                  <c:v>0.89408000000000065</c:v>
                </c:pt>
                <c:pt idx="101">
                  <c:v>0.89407999999999888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0.89408000000000065</c:v>
                </c:pt>
                <c:pt idx="108">
                  <c:v>0.89407999999999888</c:v>
                </c:pt>
                <c:pt idx="109">
                  <c:v>-0.89407999999999888</c:v>
                </c:pt>
                <c:pt idx="110">
                  <c:v>-0.89408000000000065</c:v>
                </c:pt>
                <c:pt idx="111">
                  <c:v>-0.89407999999999888</c:v>
                </c:pt>
                <c:pt idx="112">
                  <c:v>-0.89408000000000065</c:v>
                </c:pt>
                <c:pt idx="113">
                  <c:v>-0.89408000000000065</c:v>
                </c:pt>
                <c:pt idx="114">
                  <c:v>-1.7881599999999995</c:v>
                </c:pt>
                <c:pt idx="115">
                  <c:v>-1.7881599999999995</c:v>
                </c:pt>
                <c:pt idx="116">
                  <c:v>-1.7881600000000004</c:v>
                </c:pt>
                <c:pt idx="117">
                  <c:v>-0.89407999999999976</c:v>
                </c:pt>
                <c:pt idx="118">
                  <c:v>-0.89408000000000021</c:v>
                </c:pt>
                <c:pt idx="119">
                  <c:v>-0.89407999999999999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5D-436D-8E5C-FDB07F587A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233432"/>
        <c:axId val="570234088"/>
      </c:lineChart>
      <c:catAx>
        <c:axId val="570233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234088"/>
        <c:crosses val="autoZero"/>
        <c:auto val="1"/>
        <c:lblAlgn val="ctr"/>
        <c:lblOffset val="100"/>
        <c:noMultiLvlLbl val="0"/>
      </c:catAx>
      <c:valAx>
        <c:axId val="570234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233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Sheet1!$N$2:$N$122</c:f>
              <c:numCache>
                <c:formatCode>0.00</c:formatCode>
                <c:ptCount val="121"/>
                <c:pt idx="1">
                  <c:v>0</c:v>
                </c:pt>
                <c:pt idx="2">
                  <c:v>7.8704327517494913E-2</c:v>
                </c:pt>
                <c:pt idx="3">
                  <c:v>0.1616745575676713</c:v>
                </c:pt>
                <c:pt idx="4">
                  <c:v>0.25317659268321058</c:v>
                </c:pt>
                <c:pt idx="5">
                  <c:v>0.3574763353967943</c:v>
                </c:pt>
                <c:pt idx="6">
                  <c:v>0.47883968824110384</c:v>
                </c:pt>
                <c:pt idx="7">
                  <c:v>0.62153255374882077</c:v>
                </c:pt>
                <c:pt idx="8">
                  <c:v>0.78982083445262641</c:v>
                </c:pt>
                <c:pt idx="9">
                  <c:v>0.98797043288520225</c:v>
                </c:pt>
                <c:pt idx="10">
                  <c:v>1.22024725157923</c:v>
                </c:pt>
                <c:pt idx="11">
                  <c:v>1.4909171930673906</c:v>
                </c:pt>
                <c:pt idx="12">
                  <c:v>1.8042461598823665</c:v>
                </c:pt>
                <c:pt idx="13">
                  <c:v>2.164500054556838</c:v>
                </c:pt>
                <c:pt idx="14">
                  <c:v>2.5759447796234869</c:v>
                </c:pt>
                <c:pt idx="15">
                  <c:v>3.0428462376149956</c:v>
                </c:pt>
                <c:pt idx="16">
                  <c:v>3.5694703310640432</c:v>
                </c:pt>
                <c:pt idx="17">
                  <c:v>3.0428462376149956</c:v>
                </c:pt>
                <c:pt idx="18">
                  <c:v>3.0428462376149956</c:v>
                </c:pt>
                <c:pt idx="19">
                  <c:v>2.5759447796234869</c:v>
                </c:pt>
                <c:pt idx="20">
                  <c:v>2.164500054556838</c:v>
                </c:pt>
                <c:pt idx="21">
                  <c:v>8.2661005646093795</c:v>
                </c:pt>
                <c:pt idx="22">
                  <c:v>8.6775452896760292</c:v>
                </c:pt>
                <c:pt idx="23">
                  <c:v>8.6775452896760292</c:v>
                </c:pt>
                <c:pt idx="24">
                  <c:v>8.2661005646093795</c:v>
                </c:pt>
                <c:pt idx="25">
                  <c:v>8.2661005646093795</c:v>
                </c:pt>
                <c:pt idx="26">
                  <c:v>2.164500054556838</c:v>
                </c:pt>
                <c:pt idx="27">
                  <c:v>2.164500054556838</c:v>
                </c:pt>
                <c:pt idx="28">
                  <c:v>2.164500054556838</c:v>
                </c:pt>
                <c:pt idx="29">
                  <c:v>2.164500054556838</c:v>
                </c:pt>
                <c:pt idx="30">
                  <c:v>8.2661005646093795</c:v>
                </c:pt>
                <c:pt idx="31">
                  <c:v>17.427197479991463</c:v>
                </c:pt>
                <c:pt idx="32">
                  <c:v>17.427197479991463</c:v>
                </c:pt>
                <c:pt idx="33">
                  <c:v>20.873375633463031</c:v>
                </c:pt>
                <c:pt idx="34">
                  <c:v>15.795052133197439</c:v>
                </c:pt>
                <c:pt idx="35">
                  <c:v>15.795052133197439</c:v>
                </c:pt>
                <c:pt idx="36">
                  <c:v>17.427197479991463</c:v>
                </c:pt>
                <c:pt idx="37">
                  <c:v>11.325596969938925</c:v>
                </c:pt>
                <c:pt idx="38">
                  <c:v>19.110533657177662</c:v>
                </c:pt>
                <c:pt idx="39">
                  <c:v>13.008933147125118</c:v>
                </c:pt>
                <c:pt idx="40">
                  <c:v>19.110533657177662</c:v>
                </c:pt>
                <c:pt idx="41">
                  <c:v>19.110533657177662</c:v>
                </c:pt>
                <c:pt idx="42">
                  <c:v>13.008933147125118</c:v>
                </c:pt>
                <c:pt idx="43">
                  <c:v>19.110533657177662</c:v>
                </c:pt>
                <c:pt idx="44">
                  <c:v>20.849326567288724</c:v>
                </c:pt>
                <c:pt idx="45">
                  <c:v>14.747726057236184</c:v>
                </c:pt>
                <c:pt idx="46">
                  <c:v>20.849326567288724</c:v>
                </c:pt>
                <c:pt idx="47">
                  <c:v>20.849326567288724</c:v>
                </c:pt>
                <c:pt idx="48">
                  <c:v>20.849326567288724</c:v>
                </c:pt>
                <c:pt idx="49">
                  <c:v>19.110533657177662</c:v>
                </c:pt>
                <c:pt idx="50">
                  <c:v>17.427197479991463</c:v>
                </c:pt>
                <c:pt idx="51">
                  <c:v>23.528797990044005</c:v>
                </c:pt>
                <c:pt idx="52">
                  <c:v>15.795052133197439</c:v>
                </c:pt>
                <c:pt idx="53">
                  <c:v>21.896652643249983</c:v>
                </c:pt>
                <c:pt idx="54">
                  <c:v>14.209831714262911</c:v>
                </c:pt>
                <c:pt idx="55">
                  <c:v>14.209831714262911</c:v>
                </c:pt>
                <c:pt idx="56">
                  <c:v>6.5656698106026585</c:v>
                </c:pt>
                <c:pt idx="57">
                  <c:v>12.6672703206552</c:v>
                </c:pt>
                <c:pt idx="58">
                  <c:v>12.6672703206552</c:v>
                </c:pt>
                <c:pt idx="59">
                  <c:v>6.5656698106026585</c:v>
                </c:pt>
                <c:pt idx="60">
                  <c:v>12.6672703206552</c:v>
                </c:pt>
                <c:pt idx="61">
                  <c:v>2.51083014995571</c:v>
                </c:pt>
                <c:pt idx="62">
                  <c:v>2.9261504124595179</c:v>
                </c:pt>
                <c:pt idx="63">
                  <c:v>3.3883956028228219</c:v>
                </c:pt>
                <c:pt idx="64">
                  <c:v>9.489996112875362</c:v>
                </c:pt>
                <c:pt idx="65">
                  <c:v>9.489996112875362</c:v>
                </c:pt>
                <c:pt idx="66">
                  <c:v>9.489996112875362</c:v>
                </c:pt>
                <c:pt idx="67">
                  <c:v>9.489996112875362</c:v>
                </c:pt>
                <c:pt idx="68">
                  <c:v>9.0277509225120589</c:v>
                </c:pt>
                <c:pt idx="69">
                  <c:v>9.0277509225120589</c:v>
                </c:pt>
                <c:pt idx="70">
                  <c:v>8.6124306600082505</c:v>
                </c:pt>
                <c:pt idx="71">
                  <c:v>8.6124306600082505</c:v>
                </c:pt>
                <c:pt idx="72">
                  <c:v>2.51083014995571</c:v>
                </c:pt>
                <c:pt idx="73">
                  <c:v>2.51083014995571</c:v>
                </c:pt>
                <c:pt idx="74">
                  <c:v>9.0277509225120589</c:v>
                </c:pt>
                <c:pt idx="75">
                  <c:v>2.9261504124595179</c:v>
                </c:pt>
                <c:pt idx="76">
                  <c:v>2.51083014995571</c:v>
                </c:pt>
                <c:pt idx="77">
                  <c:v>2.1381689127787182</c:v>
                </c:pt>
                <c:pt idx="78">
                  <c:v>7.9055013084483994</c:v>
                </c:pt>
                <c:pt idx="79">
                  <c:v>1.8039007983958584</c:v>
                </c:pt>
                <c:pt idx="80">
                  <c:v>1.8039007983958584</c:v>
                </c:pt>
                <c:pt idx="81">
                  <c:v>1.8039007983958584</c:v>
                </c:pt>
                <c:pt idx="82">
                  <c:v>1.5037599042744505</c:v>
                </c:pt>
                <c:pt idx="83">
                  <c:v>1.2334803278818129</c:v>
                </c:pt>
                <c:pt idx="84">
                  <c:v>-4.8681201821707285</c:v>
                </c:pt>
                <c:pt idx="85">
                  <c:v>-4.8681201821707285</c:v>
                </c:pt>
                <c:pt idx="86">
                  <c:v>1.2334803278818129</c:v>
                </c:pt>
                <c:pt idx="87">
                  <c:v>1.5037599042744505</c:v>
                </c:pt>
                <c:pt idx="88">
                  <c:v>1.5037599042744505</c:v>
                </c:pt>
                <c:pt idx="89">
                  <c:v>1.5037599042744505</c:v>
                </c:pt>
                <c:pt idx="90">
                  <c:v>-4.2976997116566826</c:v>
                </c:pt>
                <c:pt idx="91">
                  <c:v>1.8039007983958584</c:v>
                </c:pt>
                <c:pt idx="92">
                  <c:v>1.8039007983958584</c:v>
                </c:pt>
                <c:pt idx="93">
                  <c:v>2.1381689127787182</c:v>
                </c:pt>
                <c:pt idx="94">
                  <c:v>-3.9634315972738228</c:v>
                </c:pt>
                <c:pt idx="95">
                  <c:v>2.1381689127787182</c:v>
                </c:pt>
                <c:pt idx="96">
                  <c:v>-3.5907703600968306</c:v>
                </c:pt>
                <c:pt idx="97">
                  <c:v>2.51083014995571</c:v>
                </c:pt>
                <c:pt idx="98">
                  <c:v>-3.5907703600968306</c:v>
                </c:pt>
                <c:pt idx="99">
                  <c:v>-3.1754500975930222</c:v>
                </c:pt>
                <c:pt idx="100">
                  <c:v>8.4667191030884119</c:v>
                </c:pt>
                <c:pt idx="101">
                  <c:v>-2.1997688864742386</c:v>
                </c:pt>
                <c:pt idx="102">
                  <c:v>3.9018316235783028</c:v>
                </c:pt>
                <c:pt idx="103">
                  <c:v>3.9018316235783028</c:v>
                </c:pt>
                <c:pt idx="104">
                  <c:v>3.9018316235783028</c:v>
                </c:pt>
                <c:pt idx="105">
                  <c:v>3.9018316235783028</c:v>
                </c:pt>
                <c:pt idx="106">
                  <c:v>3.9018316235783028</c:v>
                </c:pt>
                <c:pt idx="107">
                  <c:v>4.4707243772586436</c:v>
                </c:pt>
                <c:pt idx="108">
                  <c:v>5.0993397663965228</c:v>
                </c:pt>
                <c:pt idx="109">
                  <c:v>4.4707243772586436</c:v>
                </c:pt>
                <c:pt idx="110">
                  <c:v>3.9018316235783028</c:v>
                </c:pt>
                <c:pt idx="111">
                  <c:v>3.3883956028228219</c:v>
                </c:pt>
                <c:pt idx="112">
                  <c:v>2.9261504124595179</c:v>
                </c:pt>
                <c:pt idx="113">
                  <c:v>2.51083014995571</c:v>
                </c:pt>
                <c:pt idx="114">
                  <c:v>1.8039007983958584</c:v>
                </c:pt>
                <c:pt idx="115">
                  <c:v>1.2334803278818129</c:v>
                </c:pt>
                <c:pt idx="116">
                  <c:v>0.76544151815212225</c:v>
                </c:pt>
                <c:pt idx="117">
                  <c:v>0.55915047974970666</c:v>
                </c:pt>
                <c:pt idx="118">
                  <c:v>0.3656571489453353</c:v>
                </c:pt>
                <c:pt idx="119">
                  <c:v>0.1806956232063269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1D-46E9-A371-B90143A6B4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3667848"/>
        <c:axId val="573666208"/>
      </c:lineChart>
      <c:catAx>
        <c:axId val="573667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666208"/>
        <c:crosses val="autoZero"/>
        <c:auto val="1"/>
        <c:lblAlgn val="ctr"/>
        <c:lblOffset val="100"/>
        <c:noMultiLvlLbl val="0"/>
      </c:catAx>
      <c:valAx>
        <c:axId val="57366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667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Sheet1!$P$1</c:f>
              <c:strCache>
                <c:ptCount val="1"/>
                <c:pt idx="0">
                  <c:v>Average Power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Sheet1!$P$2:$P$122</c:f>
              <c:numCache>
                <c:formatCode>0.00</c:formatCode>
                <c:ptCount val="121"/>
                <c:pt idx="1">
                  <c:v>0</c:v>
                </c:pt>
                <c:pt idx="2">
                  <c:v>6.29</c:v>
                </c:pt>
                <c:pt idx="3">
                  <c:v>6.29</c:v>
                </c:pt>
                <c:pt idx="4">
                  <c:v>6.29</c:v>
                </c:pt>
                <c:pt idx="5">
                  <c:v>6.29</c:v>
                </c:pt>
                <c:pt idx="6">
                  <c:v>6.29</c:v>
                </c:pt>
                <c:pt idx="7">
                  <c:v>6.29</c:v>
                </c:pt>
                <c:pt idx="8">
                  <c:v>6.29</c:v>
                </c:pt>
                <c:pt idx="9">
                  <c:v>6.29</c:v>
                </c:pt>
                <c:pt idx="10">
                  <c:v>6.29</c:v>
                </c:pt>
                <c:pt idx="11">
                  <c:v>6.29</c:v>
                </c:pt>
                <c:pt idx="12">
                  <c:v>6.29</c:v>
                </c:pt>
                <c:pt idx="13">
                  <c:v>6.29</c:v>
                </c:pt>
                <c:pt idx="14">
                  <c:v>6.29</c:v>
                </c:pt>
                <c:pt idx="15">
                  <c:v>6.29</c:v>
                </c:pt>
                <c:pt idx="16">
                  <c:v>6.29</c:v>
                </c:pt>
                <c:pt idx="17">
                  <c:v>6.29</c:v>
                </c:pt>
                <c:pt idx="18">
                  <c:v>6.29</c:v>
                </c:pt>
                <c:pt idx="19">
                  <c:v>6.29</c:v>
                </c:pt>
                <c:pt idx="20">
                  <c:v>6.29</c:v>
                </c:pt>
                <c:pt idx="21">
                  <c:v>6.29</c:v>
                </c:pt>
                <c:pt idx="22">
                  <c:v>6.29</c:v>
                </c:pt>
                <c:pt idx="23">
                  <c:v>6.29</c:v>
                </c:pt>
                <c:pt idx="24">
                  <c:v>6.29</c:v>
                </c:pt>
                <c:pt idx="25">
                  <c:v>6.29</c:v>
                </c:pt>
                <c:pt idx="26">
                  <c:v>6.29</c:v>
                </c:pt>
                <c:pt idx="27">
                  <c:v>6.29</c:v>
                </c:pt>
                <c:pt idx="28">
                  <c:v>6.29</c:v>
                </c:pt>
                <c:pt idx="29">
                  <c:v>6.29</c:v>
                </c:pt>
                <c:pt idx="30">
                  <c:v>6.29</c:v>
                </c:pt>
                <c:pt idx="31">
                  <c:v>6.29</c:v>
                </c:pt>
                <c:pt idx="32">
                  <c:v>6.29</c:v>
                </c:pt>
                <c:pt idx="33">
                  <c:v>6.29</c:v>
                </c:pt>
                <c:pt idx="34">
                  <c:v>6.29</c:v>
                </c:pt>
                <c:pt idx="35">
                  <c:v>6.29</c:v>
                </c:pt>
                <c:pt idx="36">
                  <c:v>6.29</c:v>
                </c:pt>
                <c:pt idx="37">
                  <c:v>6.29</c:v>
                </c:pt>
                <c:pt idx="38">
                  <c:v>6.29</c:v>
                </c:pt>
                <c:pt idx="39">
                  <c:v>6.29</c:v>
                </c:pt>
                <c:pt idx="40">
                  <c:v>6.29</c:v>
                </c:pt>
                <c:pt idx="41">
                  <c:v>6.29</c:v>
                </c:pt>
                <c:pt idx="42">
                  <c:v>6.29</c:v>
                </c:pt>
                <c:pt idx="43">
                  <c:v>6.29</c:v>
                </c:pt>
                <c:pt idx="44">
                  <c:v>6.29</c:v>
                </c:pt>
                <c:pt idx="45">
                  <c:v>6.29</c:v>
                </c:pt>
                <c:pt idx="46">
                  <c:v>6.29</c:v>
                </c:pt>
                <c:pt idx="47">
                  <c:v>6.29</c:v>
                </c:pt>
                <c:pt idx="48">
                  <c:v>6.29</c:v>
                </c:pt>
                <c:pt idx="49">
                  <c:v>6.29</c:v>
                </c:pt>
                <c:pt idx="50">
                  <c:v>6.29</c:v>
                </c:pt>
                <c:pt idx="51">
                  <c:v>6.29</c:v>
                </c:pt>
                <c:pt idx="52">
                  <c:v>6.29</c:v>
                </c:pt>
                <c:pt idx="53">
                  <c:v>6.29</c:v>
                </c:pt>
                <c:pt idx="54">
                  <c:v>6.29</c:v>
                </c:pt>
                <c:pt idx="55">
                  <c:v>6.29</c:v>
                </c:pt>
                <c:pt idx="56">
                  <c:v>6.29</c:v>
                </c:pt>
                <c:pt idx="57">
                  <c:v>6.29</c:v>
                </c:pt>
                <c:pt idx="58">
                  <c:v>6.29</c:v>
                </c:pt>
                <c:pt idx="59">
                  <c:v>6.29</c:v>
                </c:pt>
                <c:pt idx="60">
                  <c:v>6.29</c:v>
                </c:pt>
                <c:pt idx="61">
                  <c:v>6.29</c:v>
                </c:pt>
                <c:pt idx="62">
                  <c:v>6.29</c:v>
                </c:pt>
                <c:pt idx="63">
                  <c:v>6.29</c:v>
                </c:pt>
                <c:pt idx="64">
                  <c:v>6.29</c:v>
                </c:pt>
                <c:pt idx="65">
                  <c:v>6.29</c:v>
                </c:pt>
                <c:pt idx="66">
                  <c:v>6.29</c:v>
                </c:pt>
                <c:pt idx="67">
                  <c:v>6.29</c:v>
                </c:pt>
                <c:pt idx="68">
                  <c:v>6.29</c:v>
                </c:pt>
                <c:pt idx="69">
                  <c:v>6.29</c:v>
                </c:pt>
                <c:pt idx="70">
                  <c:v>6.29</c:v>
                </c:pt>
                <c:pt idx="71">
                  <c:v>6.29</c:v>
                </c:pt>
                <c:pt idx="72">
                  <c:v>6.29</c:v>
                </c:pt>
                <c:pt idx="73">
                  <c:v>6.29</c:v>
                </c:pt>
                <c:pt idx="74">
                  <c:v>6.29</c:v>
                </c:pt>
                <c:pt idx="75">
                  <c:v>6.29</c:v>
                </c:pt>
                <c:pt idx="76">
                  <c:v>6.29</c:v>
                </c:pt>
                <c:pt idx="77">
                  <c:v>6.29</c:v>
                </c:pt>
                <c:pt idx="78">
                  <c:v>6.29</c:v>
                </c:pt>
                <c:pt idx="79">
                  <c:v>6.29</c:v>
                </c:pt>
                <c:pt idx="80">
                  <c:v>6.29</c:v>
                </c:pt>
                <c:pt idx="81">
                  <c:v>6.29</c:v>
                </c:pt>
                <c:pt idx="82">
                  <c:v>6.29</c:v>
                </c:pt>
                <c:pt idx="83">
                  <c:v>6.29</c:v>
                </c:pt>
                <c:pt idx="84">
                  <c:v>6.29</c:v>
                </c:pt>
                <c:pt idx="85">
                  <c:v>6.29</c:v>
                </c:pt>
                <c:pt idx="86">
                  <c:v>6.29</c:v>
                </c:pt>
                <c:pt idx="87">
                  <c:v>6.29</c:v>
                </c:pt>
                <c:pt idx="88">
                  <c:v>6.29</c:v>
                </c:pt>
                <c:pt idx="89">
                  <c:v>6.29</c:v>
                </c:pt>
                <c:pt idx="90">
                  <c:v>6.29</c:v>
                </c:pt>
                <c:pt idx="91">
                  <c:v>6.29</c:v>
                </c:pt>
                <c:pt idx="92">
                  <c:v>6.29</c:v>
                </c:pt>
                <c:pt idx="93">
                  <c:v>6.29</c:v>
                </c:pt>
                <c:pt idx="94">
                  <c:v>6.29</c:v>
                </c:pt>
                <c:pt idx="95">
                  <c:v>6.29</c:v>
                </c:pt>
                <c:pt idx="96">
                  <c:v>6.29</c:v>
                </c:pt>
                <c:pt idx="97">
                  <c:v>6.29</c:v>
                </c:pt>
                <c:pt idx="98">
                  <c:v>6.29</c:v>
                </c:pt>
                <c:pt idx="99">
                  <c:v>6.29</c:v>
                </c:pt>
                <c:pt idx="100">
                  <c:v>6.29</c:v>
                </c:pt>
                <c:pt idx="101">
                  <c:v>6.29</c:v>
                </c:pt>
                <c:pt idx="102">
                  <c:v>6.29</c:v>
                </c:pt>
                <c:pt idx="103">
                  <c:v>6.29</c:v>
                </c:pt>
                <c:pt idx="104">
                  <c:v>6.29</c:v>
                </c:pt>
                <c:pt idx="105">
                  <c:v>6.29</c:v>
                </c:pt>
                <c:pt idx="106">
                  <c:v>6.29</c:v>
                </c:pt>
                <c:pt idx="107">
                  <c:v>6.29</c:v>
                </c:pt>
                <c:pt idx="108">
                  <c:v>6.29</c:v>
                </c:pt>
                <c:pt idx="109">
                  <c:v>6.29</c:v>
                </c:pt>
                <c:pt idx="110">
                  <c:v>6.29</c:v>
                </c:pt>
                <c:pt idx="111">
                  <c:v>6.29</c:v>
                </c:pt>
                <c:pt idx="112">
                  <c:v>6.29</c:v>
                </c:pt>
                <c:pt idx="113">
                  <c:v>6.29</c:v>
                </c:pt>
                <c:pt idx="114">
                  <c:v>6.29</c:v>
                </c:pt>
                <c:pt idx="115">
                  <c:v>6.29</c:v>
                </c:pt>
                <c:pt idx="116">
                  <c:v>6.29</c:v>
                </c:pt>
                <c:pt idx="117">
                  <c:v>6.29</c:v>
                </c:pt>
                <c:pt idx="118">
                  <c:v>6.29</c:v>
                </c:pt>
                <c:pt idx="119">
                  <c:v>6.29</c:v>
                </c:pt>
                <c:pt idx="120">
                  <c:v>6.29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EF-43E9-88FC-CD547305F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3284952"/>
        <c:axId val="613277408"/>
      </c:lineChart>
      <c:catAx>
        <c:axId val="613284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277408"/>
        <c:crosses val="autoZero"/>
        <c:auto val="1"/>
        <c:lblAlgn val="ctr"/>
        <c:lblOffset val="100"/>
        <c:noMultiLvlLbl val="0"/>
      </c:catAx>
      <c:valAx>
        <c:axId val="61327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284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1428750</xdr:colOff>
      <xdr:row>18</xdr:row>
      <xdr:rowOff>29936</xdr:rowOff>
    </xdr:from>
    <xdr:to>
      <xdr:col>21</xdr:col>
      <xdr:colOff>449036</xdr:colOff>
      <xdr:row>32</xdr:row>
      <xdr:rowOff>106136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258536</xdr:colOff>
      <xdr:row>19</xdr:row>
      <xdr:rowOff>57150</xdr:rowOff>
    </xdr:from>
    <xdr:to>
      <xdr:col>29</xdr:col>
      <xdr:colOff>544286</xdr:colOff>
      <xdr:row>33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547688</xdr:colOff>
      <xdr:row>34</xdr:row>
      <xdr:rowOff>53749</xdr:rowOff>
    </xdr:from>
    <xdr:to>
      <xdr:col>30</xdr:col>
      <xdr:colOff>170090</xdr:colOff>
      <xdr:row>48</xdr:row>
      <xdr:rowOff>106136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304800</xdr:colOff>
      <xdr:row>15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5CFAAEB-D050-4344-895B-CE19586C5A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13</xdr:row>
      <xdr:rowOff>45720</xdr:rowOff>
    </xdr:from>
    <xdr:to>
      <xdr:col>7</xdr:col>
      <xdr:colOff>304800</xdr:colOff>
      <xdr:row>28</xdr:row>
      <xdr:rowOff>45720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1862DDA-38D1-4C0E-9675-25615B3746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15240</xdr:colOff>
      <xdr:row>26</xdr:row>
      <xdr:rowOff>121920</xdr:rowOff>
    </xdr:from>
    <xdr:to>
      <xdr:col>7</xdr:col>
      <xdr:colOff>320040</xdr:colOff>
      <xdr:row>41</xdr:row>
      <xdr:rowOff>121920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F165AAC-27B5-4228-BA0F-E6D44656C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40</xdr:row>
      <xdr:rowOff>106680</xdr:rowOff>
    </xdr:from>
    <xdr:to>
      <xdr:col>7</xdr:col>
      <xdr:colOff>304800</xdr:colOff>
      <xdr:row>55</xdr:row>
      <xdr:rowOff>106680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832DBBE-AC41-423C-B2A1-E20CE1E464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54</xdr:row>
      <xdr:rowOff>45720</xdr:rowOff>
    </xdr:from>
    <xdr:to>
      <xdr:col>7</xdr:col>
      <xdr:colOff>304800</xdr:colOff>
      <xdr:row>69</xdr:row>
      <xdr:rowOff>45720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0DE1993-6769-45E3-AB69-CDE6894E6E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68</xdr:row>
      <xdr:rowOff>167640</xdr:rowOff>
    </xdr:from>
    <xdr:to>
      <xdr:col>7</xdr:col>
      <xdr:colOff>304800</xdr:colOff>
      <xdr:row>83</xdr:row>
      <xdr:rowOff>167640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86A9BCB-E9BC-44AE-B75F-6AE2A6F96B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2"/>
  <sheetViews>
    <sheetView tabSelected="1" zoomScale="40" zoomScaleNormal="40" workbookViewId="0">
      <selection activeCell="E2" sqref="E1:E1048576"/>
    </sheetView>
  </sheetViews>
  <sheetFormatPr defaultRowHeight="15" x14ac:dyDescent="0.25"/>
  <cols>
    <col min="1" max="1" width="9.5703125" bestFit="1" customWidth="1"/>
    <col min="2" max="2" width="17.85546875" bestFit="1" customWidth="1"/>
    <col min="3" max="3" width="34.85546875" customWidth="1"/>
    <col min="4" max="4" width="9.28515625" customWidth="1"/>
    <col min="5" max="5" width="10.140625" customWidth="1"/>
    <col min="6" max="6" width="22.140625" bestFit="1" customWidth="1"/>
    <col min="7" max="7" width="36.5703125" bestFit="1" customWidth="1"/>
    <col min="8" max="8" width="47.7109375" bestFit="1" customWidth="1"/>
    <col min="9" max="9" width="19" bestFit="1" customWidth="1"/>
    <col min="10" max="10" width="22.140625" customWidth="1"/>
    <col min="11" max="11" width="40.7109375" bestFit="1" customWidth="1"/>
    <col min="12" max="12" width="28.7109375" bestFit="1" customWidth="1"/>
    <col min="13" max="13" width="17.85546875" bestFit="1" customWidth="1"/>
    <col min="14" max="14" width="19.5703125" bestFit="1" customWidth="1"/>
    <col min="15" max="15" width="32.28515625" bestFit="1" customWidth="1"/>
    <col min="16" max="16" width="34" bestFit="1" customWidth="1"/>
    <col min="17" max="17" width="42.28515625" bestFit="1" customWidth="1"/>
    <col min="18" max="18" width="26.140625" bestFit="1" customWidth="1"/>
    <col min="19" max="19" width="30.42578125" bestFit="1" customWidth="1"/>
    <col min="21" max="21" width="43.5703125" bestFit="1" customWidth="1"/>
  </cols>
  <sheetData>
    <row r="1" spans="1:22" ht="20.25" thickBot="1" x14ac:dyDescent="0.35">
      <c r="A1" s="17" t="s">
        <v>1</v>
      </c>
      <c r="B1" s="17" t="s">
        <v>8</v>
      </c>
      <c r="C1" s="17" t="s">
        <v>4</v>
      </c>
      <c r="D1" s="17" t="s">
        <v>0</v>
      </c>
      <c r="E1" s="17"/>
      <c r="F1" s="17" t="s">
        <v>21</v>
      </c>
      <c r="G1" s="17" t="s">
        <v>5</v>
      </c>
      <c r="H1" s="17" t="s">
        <v>6</v>
      </c>
      <c r="I1" s="17" t="s">
        <v>7</v>
      </c>
      <c r="J1" s="17" t="s">
        <v>22</v>
      </c>
      <c r="K1" s="17" t="s">
        <v>23</v>
      </c>
      <c r="L1" s="17" t="s">
        <v>16</v>
      </c>
      <c r="M1" s="15" t="s">
        <v>12</v>
      </c>
      <c r="N1" s="15" t="s">
        <v>13</v>
      </c>
      <c r="O1" s="15" t="s">
        <v>14</v>
      </c>
      <c r="P1" s="15" t="s">
        <v>15</v>
      </c>
      <c r="Q1" s="19" t="s">
        <v>26</v>
      </c>
      <c r="R1" t="s">
        <v>27</v>
      </c>
    </row>
    <row r="2" spans="1:22" ht="21" thickTop="1" thickBot="1" x14ac:dyDescent="0.35">
      <c r="A2" s="18"/>
      <c r="B2" s="18"/>
      <c r="C2" s="18"/>
      <c r="D2" s="1" t="s">
        <v>2</v>
      </c>
      <c r="E2" s="1" t="s">
        <v>3</v>
      </c>
      <c r="F2" s="18"/>
      <c r="G2" s="18"/>
      <c r="H2" s="18"/>
      <c r="I2" s="18"/>
      <c r="J2" s="18"/>
      <c r="K2" s="18"/>
      <c r="L2" s="18"/>
      <c r="M2" s="16"/>
      <c r="N2" s="16"/>
      <c r="O2" s="16"/>
      <c r="P2" s="16"/>
      <c r="Q2" s="19" t="s">
        <v>26</v>
      </c>
    </row>
    <row r="3" spans="1:22" ht="15.75" thickTop="1" x14ac:dyDescent="0.25">
      <c r="A3" s="5">
        <v>0</v>
      </c>
      <c r="B3" s="5">
        <v>0</v>
      </c>
      <c r="C3" s="10">
        <v>0</v>
      </c>
      <c r="D3" s="5">
        <v>0</v>
      </c>
      <c r="E3" s="22">
        <f>D3*0.44704</f>
        <v>0</v>
      </c>
      <c r="F3" s="5"/>
      <c r="G3" s="11">
        <v>0</v>
      </c>
      <c r="H3" s="22">
        <f>0.5*$V$6*$V$7*$V$8*(E3^2)</f>
        <v>0</v>
      </c>
      <c r="I3" s="22">
        <v>0</v>
      </c>
      <c r="J3" s="22">
        <v>0</v>
      </c>
      <c r="K3" s="22">
        <v>0</v>
      </c>
      <c r="L3" s="25">
        <f>G3+H3+K3</f>
        <v>0</v>
      </c>
      <c r="M3" s="22">
        <f>E4*L3</f>
        <v>0</v>
      </c>
      <c r="N3" s="22">
        <f>M3:M122/1000</f>
        <v>0</v>
      </c>
      <c r="O3" s="22">
        <v>0</v>
      </c>
      <c r="P3" s="22">
        <v>0</v>
      </c>
      <c r="Q3" s="21">
        <f>P3-N3</f>
        <v>0</v>
      </c>
      <c r="R3" s="20">
        <f>R2+Q3</f>
        <v>0</v>
      </c>
    </row>
    <row r="4" spans="1:22" x14ac:dyDescent="0.25">
      <c r="A4" s="5">
        <v>1</v>
      </c>
      <c r="B4" s="5">
        <v>0</v>
      </c>
      <c r="C4" s="10">
        <f>(E4-E3)/1</f>
        <v>0.89407999999999999</v>
      </c>
      <c r="D4" s="5">
        <v>2</v>
      </c>
      <c r="E4" s="22">
        <f>D4*0.44704</f>
        <v>0.89407999999999999</v>
      </c>
      <c r="F4" s="5">
        <f>$V$5*9.81*SIN(0)</f>
        <v>0</v>
      </c>
      <c r="G4" s="22">
        <f>$V$5*9.81*$V$10</f>
        <v>87.233070600000005</v>
      </c>
      <c r="H4" s="22">
        <f>0.5*$V$6*$V$7*$V$8*(E4^2)</f>
        <v>0.79521268281016322</v>
      </c>
      <c r="I4" s="22">
        <f>E4*1</f>
        <v>0.89407999999999999</v>
      </c>
      <c r="J4" s="22">
        <f>I4+J3</f>
        <v>0.89407999999999999</v>
      </c>
      <c r="K4" s="22">
        <f>$V$5*9.81*SIN(B5-B4)/I4</f>
        <v>0</v>
      </c>
      <c r="L4" s="25">
        <f t="shared" ref="L4:L67" si="0">G4+H4+K4</f>
        <v>88.028283282810165</v>
      </c>
      <c r="M4" s="22">
        <f>E4*L4</f>
        <v>78.704327517494917</v>
      </c>
      <c r="N4" s="22">
        <f t="shared" ref="N4:N67" si="1">M4:M123/1000</f>
        <v>7.8704327517494913E-2</v>
      </c>
      <c r="O4" s="22">
        <v>6289.66</v>
      </c>
      <c r="P4" s="22">
        <v>6.29</v>
      </c>
      <c r="Q4" s="21">
        <f t="shared" ref="Q4:Q67" si="2">P4-N4</f>
        <v>6.211295672482505</v>
      </c>
      <c r="R4" s="20">
        <f t="shared" ref="R4:R67" si="3">R3+Q4</f>
        <v>6.211295672482505</v>
      </c>
    </row>
    <row r="5" spans="1:22" ht="19.5" x14ac:dyDescent="0.3">
      <c r="A5" s="5">
        <v>2</v>
      </c>
      <c r="B5" s="5">
        <v>0</v>
      </c>
      <c r="C5" s="10">
        <f t="shared" ref="C5:C68" si="4">(E5-E4)/1</f>
        <v>0.89407999999999999</v>
      </c>
      <c r="D5" s="5">
        <v>4</v>
      </c>
      <c r="E5" s="22">
        <f t="shared" ref="E5:E67" si="5">D5*0.44704</f>
        <v>1.78816</v>
      </c>
      <c r="F5" s="5">
        <f>$V$5*9.81*SIN(0)</f>
        <v>0</v>
      </c>
      <c r="G5" s="22">
        <f>$V$5*9.81*$V$10</f>
        <v>87.233070600000005</v>
      </c>
      <c r="H5" s="22">
        <f>0.5*$V$6*$V$7*$V$8*(E5^2)</f>
        <v>3.1808507312406529</v>
      </c>
      <c r="I5" s="22">
        <f t="shared" ref="I5:I68" si="6">E5*1</f>
        <v>1.78816</v>
      </c>
      <c r="J5" s="22">
        <f t="shared" ref="J5:J68" si="7">I5+J4</f>
        <v>2.6822400000000002</v>
      </c>
      <c r="K5" s="22">
        <f>$V$5*9.81*SIN(B6-B5)/I5</f>
        <v>0</v>
      </c>
      <c r="L5" s="25">
        <f t="shared" si="0"/>
        <v>90.413921331240658</v>
      </c>
      <c r="M5" s="22">
        <f t="shared" ref="M5:M67" si="8">E5*L5</f>
        <v>161.67455756767129</v>
      </c>
      <c r="N5" s="22">
        <f t="shared" si="1"/>
        <v>0.1616745575676713</v>
      </c>
      <c r="O5" s="22">
        <v>6289.66</v>
      </c>
      <c r="P5" s="22">
        <v>6.29</v>
      </c>
      <c r="Q5" s="21">
        <f t="shared" si="2"/>
        <v>6.1283254424323284</v>
      </c>
      <c r="R5" s="20">
        <f t="shared" si="3"/>
        <v>12.339621114914834</v>
      </c>
      <c r="U5" s="12" t="s">
        <v>25</v>
      </c>
      <c r="V5" s="13">
        <v>684.02</v>
      </c>
    </row>
    <row r="6" spans="1:22" ht="19.5" x14ac:dyDescent="0.3">
      <c r="A6" s="5">
        <v>3</v>
      </c>
      <c r="B6" s="5">
        <v>0</v>
      </c>
      <c r="C6" s="10">
        <f t="shared" si="4"/>
        <v>0.89408000000000021</v>
      </c>
      <c r="D6" s="5">
        <v>6</v>
      </c>
      <c r="E6" s="22">
        <f t="shared" si="5"/>
        <v>2.6822400000000002</v>
      </c>
      <c r="F6" s="5">
        <f>$V$5*9.81*SIN(0)</f>
        <v>0</v>
      </c>
      <c r="G6" s="22">
        <f>$V$5*9.81*$V$10</f>
        <v>87.233070600000005</v>
      </c>
      <c r="H6" s="22">
        <f>0.5*$V$6*$V$7*$V$8*(E6^2)</f>
        <v>7.15691414529147</v>
      </c>
      <c r="I6" s="22">
        <f t="shared" si="6"/>
        <v>2.6822400000000002</v>
      </c>
      <c r="J6" s="22">
        <f t="shared" si="7"/>
        <v>5.3644800000000004</v>
      </c>
      <c r="K6" s="22">
        <f>$V$5*9.81*SIN(B7-B6)/I6</f>
        <v>0</v>
      </c>
      <c r="L6" s="25">
        <f t="shared" si="0"/>
        <v>94.389984745291471</v>
      </c>
      <c r="M6" s="22">
        <f t="shared" si="8"/>
        <v>253.1765926832106</v>
      </c>
      <c r="N6" s="22">
        <f t="shared" si="1"/>
        <v>0.25317659268321058</v>
      </c>
      <c r="O6" s="22">
        <v>6289.66</v>
      </c>
      <c r="P6" s="22">
        <v>6.29</v>
      </c>
      <c r="Q6" s="21">
        <f t="shared" si="2"/>
        <v>6.0368234073167892</v>
      </c>
      <c r="R6" s="20">
        <f t="shared" si="3"/>
        <v>18.376444522231623</v>
      </c>
      <c r="U6" s="12" t="s">
        <v>9</v>
      </c>
      <c r="V6" s="14">
        <v>1.2</v>
      </c>
    </row>
    <row r="7" spans="1:22" ht="19.5" x14ac:dyDescent="0.3">
      <c r="A7" s="5">
        <v>4</v>
      </c>
      <c r="B7" s="5">
        <v>0</v>
      </c>
      <c r="C7" s="10">
        <f t="shared" si="4"/>
        <v>0.89407999999999976</v>
      </c>
      <c r="D7" s="5">
        <v>8</v>
      </c>
      <c r="E7" s="22">
        <f t="shared" si="5"/>
        <v>3.5763199999999999</v>
      </c>
      <c r="F7" s="5">
        <f>$V$5*9.81*SIN(0)</f>
        <v>0</v>
      </c>
      <c r="G7" s="22">
        <f>$V$5*9.81*$V$10</f>
        <v>87.233070600000005</v>
      </c>
      <c r="H7" s="22">
        <f>0.5*$V$6*$V$7*$V$8*(E7^2)</f>
        <v>12.723402924962611</v>
      </c>
      <c r="I7" s="22">
        <f t="shared" si="6"/>
        <v>3.5763199999999999</v>
      </c>
      <c r="J7" s="22">
        <f t="shared" si="7"/>
        <v>8.9407999999999994</v>
      </c>
      <c r="K7" s="22">
        <f>$V$5*9.81*SIN(B8-B7)/I7</f>
        <v>0</v>
      </c>
      <c r="L7" s="25">
        <f t="shared" si="0"/>
        <v>99.956473524962618</v>
      </c>
      <c r="M7" s="22">
        <f t="shared" si="8"/>
        <v>357.4763353967943</v>
      </c>
      <c r="N7" s="22">
        <f t="shared" si="1"/>
        <v>0.3574763353967943</v>
      </c>
      <c r="O7" s="22">
        <v>6289.66</v>
      </c>
      <c r="P7" s="22">
        <v>6.29</v>
      </c>
      <c r="Q7" s="21">
        <f t="shared" si="2"/>
        <v>5.932523664603206</v>
      </c>
      <c r="R7" s="20">
        <f t="shared" si="3"/>
        <v>24.308968186834829</v>
      </c>
      <c r="U7" s="12" t="s">
        <v>10</v>
      </c>
      <c r="V7" s="14">
        <v>2.7633000000000001</v>
      </c>
    </row>
    <row r="8" spans="1:22" ht="19.5" x14ac:dyDescent="0.3">
      <c r="A8" s="5">
        <v>5</v>
      </c>
      <c r="B8" s="5">
        <v>0</v>
      </c>
      <c r="C8" s="10">
        <f t="shared" si="4"/>
        <v>0.89407999999999976</v>
      </c>
      <c r="D8" s="5">
        <v>10</v>
      </c>
      <c r="E8" s="22">
        <f t="shared" si="5"/>
        <v>4.4703999999999997</v>
      </c>
      <c r="F8" s="5">
        <f>$V$5*9.81*SIN(0)</f>
        <v>0</v>
      </c>
      <c r="G8" s="22">
        <f>$V$5*9.81*$V$10</f>
        <v>87.233070600000005</v>
      </c>
      <c r="H8" s="22">
        <f>0.5*$V$6*$V$7*$V$8*(E8^2)</f>
        <v>19.880317070254076</v>
      </c>
      <c r="I8" s="22">
        <f t="shared" si="6"/>
        <v>4.4703999999999997</v>
      </c>
      <c r="J8" s="22">
        <f t="shared" si="7"/>
        <v>13.411199999999999</v>
      </c>
      <c r="K8" s="22">
        <f>$V$5*9.81*SIN(B9-B8)/I8</f>
        <v>0</v>
      </c>
      <c r="L8" s="25">
        <f t="shared" si="0"/>
        <v>107.11338767025408</v>
      </c>
      <c r="M8" s="22">
        <f t="shared" si="8"/>
        <v>478.83968824110383</v>
      </c>
      <c r="N8" s="22">
        <f t="shared" si="1"/>
        <v>0.47883968824110384</v>
      </c>
      <c r="O8" s="22">
        <v>6289.66</v>
      </c>
      <c r="P8" s="22">
        <v>6.29</v>
      </c>
      <c r="Q8" s="21">
        <f t="shared" si="2"/>
        <v>5.8111603117588961</v>
      </c>
      <c r="R8" s="20">
        <f t="shared" si="3"/>
        <v>30.120128498593726</v>
      </c>
      <c r="U8" s="12" t="s">
        <v>11</v>
      </c>
      <c r="V8" s="14">
        <v>0.6</v>
      </c>
    </row>
    <row r="9" spans="1:22" ht="19.5" x14ac:dyDescent="0.3">
      <c r="A9" s="5">
        <v>6</v>
      </c>
      <c r="B9" s="5">
        <v>0</v>
      </c>
      <c r="C9" s="10">
        <f t="shared" si="4"/>
        <v>0.89408000000000065</v>
      </c>
      <c r="D9" s="5">
        <v>12</v>
      </c>
      <c r="E9" s="22">
        <f t="shared" si="5"/>
        <v>5.3644800000000004</v>
      </c>
      <c r="F9" s="5">
        <f>$V$5*9.81*SIN(0)</f>
        <v>0</v>
      </c>
      <c r="G9" s="22">
        <f>$V$5*9.81*$V$10</f>
        <v>87.233070600000005</v>
      </c>
      <c r="H9" s="22">
        <f>0.5*$V$6*$V$7*$V$8*(E9^2)</f>
        <v>28.62765658116588</v>
      </c>
      <c r="I9" s="22">
        <f t="shared" si="6"/>
        <v>5.3644800000000004</v>
      </c>
      <c r="J9" s="22">
        <f t="shared" si="7"/>
        <v>18.775680000000001</v>
      </c>
      <c r="K9" s="22">
        <f>$V$5*9.81*SIN(B10-B9)/I9</f>
        <v>0</v>
      </c>
      <c r="L9" s="25">
        <f t="shared" si="0"/>
        <v>115.86072718116588</v>
      </c>
      <c r="M9" s="22">
        <f t="shared" si="8"/>
        <v>621.53255374882076</v>
      </c>
      <c r="N9" s="22">
        <f t="shared" si="1"/>
        <v>0.62153255374882077</v>
      </c>
      <c r="O9" s="22">
        <v>6289.66</v>
      </c>
      <c r="P9" s="22">
        <v>6.29</v>
      </c>
      <c r="Q9" s="21">
        <f t="shared" si="2"/>
        <v>5.6684674462511797</v>
      </c>
      <c r="R9" s="20">
        <f t="shared" si="3"/>
        <v>35.788595944844907</v>
      </c>
      <c r="U9" s="12" t="s">
        <v>20</v>
      </c>
      <c r="V9" s="14">
        <v>0.2</v>
      </c>
    </row>
    <row r="10" spans="1:22" ht="19.5" x14ac:dyDescent="0.3">
      <c r="A10" s="5">
        <v>7</v>
      </c>
      <c r="B10" s="5">
        <v>0</v>
      </c>
      <c r="C10" s="10">
        <f t="shared" si="4"/>
        <v>0.89407999999999976</v>
      </c>
      <c r="D10" s="5">
        <v>14</v>
      </c>
      <c r="E10" s="22">
        <f t="shared" si="5"/>
        <v>6.2585600000000001</v>
      </c>
      <c r="F10" s="5">
        <f>$V$5*9.81*SIN(0)</f>
        <v>0</v>
      </c>
      <c r="G10" s="22">
        <f>$V$5*9.81*$V$10</f>
        <v>87.233070600000005</v>
      </c>
      <c r="H10" s="22">
        <f>0.5*$V$6*$V$7*$V$8*(E10^2)</f>
        <v>38.965421457698</v>
      </c>
      <c r="I10" s="22">
        <f t="shared" si="6"/>
        <v>6.2585600000000001</v>
      </c>
      <c r="J10" s="22">
        <f t="shared" si="7"/>
        <v>25.03424</v>
      </c>
      <c r="K10" s="22">
        <f>$V$5*9.81*SIN(B11-B10)/I10</f>
        <v>0</v>
      </c>
      <c r="L10" s="25">
        <f t="shared" si="0"/>
        <v>126.198492057698</v>
      </c>
      <c r="M10" s="22">
        <f t="shared" si="8"/>
        <v>789.8208344526264</v>
      </c>
      <c r="N10" s="22">
        <f t="shared" si="1"/>
        <v>0.78982083445262641</v>
      </c>
      <c r="O10" s="22">
        <v>6289.66</v>
      </c>
      <c r="P10" s="22">
        <v>6.29</v>
      </c>
      <c r="Q10" s="21">
        <f t="shared" si="2"/>
        <v>5.5001791655473733</v>
      </c>
      <c r="R10" s="20">
        <f t="shared" si="3"/>
        <v>41.28877511039228</v>
      </c>
      <c r="U10" s="12" t="s">
        <v>19</v>
      </c>
      <c r="V10" s="2">
        <v>1.2999999999999999E-2</v>
      </c>
    </row>
    <row r="11" spans="1:22" ht="19.5" x14ac:dyDescent="0.3">
      <c r="A11" s="5">
        <v>9</v>
      </c>
      <c r="B11" s="5">
        <v>0</v>
      </c>
      <c r="C11" s="10">
        <f t="shared" si="4"/>
        <v>0.89407999999999976</v>
      </c>
      <c r="D11" s="5">
        <v>16</v>
      </c>
      <c r="E11" s="22">
        <f t="shared" si="5"/>
        <v>7.1526399999999999</v>
      </c>
      <c r="F11" s="5">
        <f>$V$5*9.81*SIN(0)</f>
        <v>0</v>
      </c>
      <c r="G11" s="22">
        <f>$V$5*9.81*$V$10</f>
        <v>87.233070600000005</v>
      </c>
      <c r="H11" s="22">
        <f>0.5*$V$6*$V$7*$V$8*(E11^2)</f>
        <v>50.893611699850446</v>
      </c>
      <c r="I11" s="22">
        <f t="shared" si="6"/>
        <v>7.1526399999999999</v>
      </c>
      <c r="J11" s="22">
        <f t="shared" si="7"/>
        <v>32.186880000000002</v>
      </c>
      <c r="K11" s="22">
        <f>$V$5*9.81*SIN(B12-B11)/I11</f>
        <v>0</v>
      </c>
      <c r="L11" s="25">
        <f t="shared" si="0"/>
        <v>138.12668229985044</v>
      </c>
      <c r="M11" s="22">
        <f t="shared" si="8"/>
        <v>987.97043288520229</v>
      </c>
      <c r="N11" s="22">
        <f t="shared" si="1"/>
        <v>0.98797043288520225</v>
      </c>
      <c r="O11" s="22">
        <v>6289.66</v>
      </c>
      <c r="P11" s="22">
        <v>6.29</v>
      </c>
      <c r="Q11" s="21">
        <f t="shared" si="2"/>
        <v>5.3020295671147979</v>
      </c>
      <c r="R11" s="20">
        <f t="shared" si="3"/>
        <v>46.59080467750708</v>
      </c>
      <c r="U11" s="12" t="s">
        <v>18</v>
      </c>
      <c r="V11" s="3">
        <v>0.22500000000000001</v>
      </c>
    </row>
    <row r="12" spans="1:22" ht="19.5" x14ac:dyDescent="0.3">
      <c r="A12" s="5">
        <v>10</v>
      </c>
      <c r="B12" s="5">
        <v>0</v>
      </c>
      <c r="C12" s="10">
        <f t="shared" si="4"/>
        <v>0.89408000000000065</v>
      </c>
      <c r="D12" s="5">
        <v>18</v>
      </c>
      <c r="E12" s="22">
        <f t="shared" si="5"/>
        <v>8.0467200000000005</v>
      </c>
      <c r="F12" s="5">
        <f>$V$5*9.81*SIN(0)</f>
        <v>0</v>
      </c>
      <c r="G12" s="22">
        <f>$V$5*9.81*$V$10</f>
        <v>87.233070600000005</v>
      </c>
      <c r="H12" s="22">
        <f>0.5*$V$6*$V$7*$V$8*(E12^2)</f>
        <v>64.412227307623226</v>
      </c>
      <c r="I12" s="22">
        <f t="shared" si="6"/>
        <v>8.0467200000000005</v>
      </c>
      <c r="J12" s="22">
        <f t="shared" si="7"/>
        <v>40.233600000000003</v>
      </c>
      <c r="K12" s="22">
        <f>$V$5*9.81*SIN(B13-B12)/I12</f>
        <v>0</v>
      </c>
      <c r="L12" s="25">
        <f t="shared" si="0"/>
        <v>151.64529790762322</v>
      </c>
      <c r="M12" s="22">
        <f>E12*L12</f>
        <v>1220.2472515792299</v>
      </c>
      <c r="N12" s="22">
        <f t="shared" si="1"/>
        <v>1.22024725157923</v>
      </c>
      <c r="O12" s="22">
        <v>6289.66</v>
      </c>
      <c r="P12" s="22">
        <v>6.29</v>
      </c>
      <c r="Q12" s="21">
        <f t="shared" si="2"/>
        <v>5.0697527484207701</v>
      </c>
      <c r="R12" s="20">
        <f t="shared" si="3"/>
        <v>51.660557425927848</v>
      </c>
      <c r="U12" s="12" t="s">
        <v>17</v>
      </c>
      <c r="V12" s="4">
        <v>0.03</v>
      </c>
    </row>
    <row r="13" spans="1:22" ht="19.5" x14ac:dyDescent="0.3">
      <c r="A13" s="5">
        <v>11</v>
      </c>
      <c r="B13" s="5">
        <v>0</v>
      </c>
      <c r="C13" s="10">
        <f t="shared" si="4"/>
        <v>0.89407999999999888</v>
      </c>
      <c r="D13" s="5">
        <v>20</v>
      </c>
      <c r="E13" s="22">
        <f t="shared" si="5"/>
        <v>8.9407999999999994</v>
      </c>
      <c r="F13" s="5">
        <f>$V$5*9.81*SIN(0)</f>
        <v>0</v>
      </c>
      <c r="G13" s="22">
        <f>$V$5*9.81*$V$10</f>
        <v>87.233070600000005</v>
      </c>
      <c r="H13" s="22">
        <f>0.5*$V$6*$V$7*$V$8*(E13^2)</f>
        <v>79.521268281016305</v>
      </c>
      <c r="I13" s="22">
        <f t="shared" si="6"/>
        <v>8.9407999999999994</v>
      </c>
      <c r="J13" s="22">
        <f t="shared" si="7"/>
        <v>49.174400000000006</v>
      </c>
      <c r="K13" s="22">
        <f>$V$5*9.81*SIN(B14-B13)/I13</f>
        <v>0</v>
      </c>
      <c r="L13" s="25">
        <f t="shared" si="0"/>
        <v>166.75433888101631</v>
      </c>
      <c r="M13" s="22">
        <f t="shared" si="8"/>
        <v>1490.9171930673906</v>
      </c>
      <c r="N13" s="22">
        <f t="shared" si="1"/>
        <v>1.4909171930673906</v>
      </c>
      <c r="O13" s="22">
        <v>6289.66</v>
      </c>
      <c r="P13" s="22">
        <v>6.29</v>
      </c>
      <c r="Q13" s="21">
        <f t="shared" si="2"/>
        <v>4.7990828069326099</v>
      </c>
      <c r="R13" s="20">
        <f t="shared" si="3"/>
        <v>56.459640232860458</v>
      </c>
      <c r="U13" s="12" t="s">
        <v>24</v>
      </c>
      <c r="V13" s="14">
        <v>83.6</v>
      </c>
    </row>
    <row r="14" spans="1:22" x14ac:dyDescent="0.25">
      <c r="A14" s="5">
        <v>12</v>
      </c>
      <c r="B14" s="5">
        <v>0</v>
      </c>
      <c r="C14" s="10">
        <f t="shared" si="4"/>
        <v>0.89408000000000065</v>
      </c>
      <c r="D14" s="5">
        <v>22</v>
      </c>
      <c r="E14" s="22">
        <f t="shared" si="5"/>
        <v>9.8348800000000001</v>
      </c>
      <c r="F14" s="5">
        <f>$V$5*9.81*SIN(0)</f>
        <v>0</v>
      </c>
      <c r="G14" s="22">
        <f>$V$5*9.81*$V$10</f>
        <v>87.233070600000005</v>
      </c>
      <c r="H14" s="22">
        <f>0.5*$V$6*$V$7*$V$8*(E14^2)</f>
        <v>96.220734620029759</v>
      </c>
      <c r="I14" s="22">
        <f t="shared" si="6"/>
        <v>9.8348800000000001</v>
      </c>
      <c r="J14" s="22">
        <f t="shared" si="7"/>
        <v>59.009280000000004</v>
      </c>
      <c r="K14" s="22">
        <f>$V$5*9.81*SIN(B15-B14)/I14</f>
        <v>0</v>
      </c>
      <c r="L14" s="25">
        <f t="shared" si="0"/>
        <v>183.45380522002978</v>
      </c>
      <c r="M14" s="22">
        <f t="shared" si="8"/>
        <v>1804.2461598823666</v>
      </c>
      <c r="N14" s="22">
        <f t="shared" si="1"/>
        <v>1.8042461598823665</v>
      </c>
      <c r="O14" s="22">
        <v>6289.66</v>
      </c>
      <c r="P14" s="22">
        <v>6.29</v>
      </c>
      <c r="Q14" s="21">
        <f t="shared" si="2"/>
        <v>4.4857538401176331</v>
      </c>
      <c r="R14" s="20">
        <f t="shared" si="3"/>
        <v>60.94539407297809</v>
      </c>
    </row>
    <row r="15" spans="1:22" x14ac:dyDescent="0.25">
      <c r="A15" s="5">
        <v>13</v>
      </c>
      <c r="B15" s="5">
        <v>0</v>
      </c>
      <c r="C15" s="10">
        <f t="shared" si="4"/>
        <v>0.89408000000000065</v>
      </c>
      <c r="D15" s="5">
        <v>24</v>
      </c>
      <c r="E15" s="22">
        <f t="shared" si="5"/>
        <v>10.728960000000001</v>
      </c>
      <c r="F15" s="5">
        <f>$V$5*9.81*SIN(0)</f>
        <v>0</v>
      </c>
      <c r="G15" s="22">
        <f>$V$5*9.81*$V$10</f>
        <v>87.233070600000005</v>
      </c>
      <c r="H15" s="22">
        <f>0.5*$V$6*$V$7*$V$8*(E15^2)</f>
        <v>114.51062632466352</v>
      </c>
      <c r="I15" s="22">
        <f t="shared" si="6"/>
        <v>10.728960000000001</v>
      </c>
      <c r="J15" s="22">
        <f t="shared" si="7"/>
        <v>69.738240000000005</v>
      </c>
      <c r="K15" s="22">
        <f>$V$5*9.81*SIN(B16-B15)/I15</f>
        <v>0</v>
      </c>
      <c r="L15" s="25">
        <f t="shared" si="0"/>
        <v>201.74369692466354</v>
      </c>
      <c r="M15" s="22">
        <f t="shared" si="8"/>
        <v>2164.5000545568382</v>
      </c>
      <c r="N15" s="22">
        <f t="shared" si="1"/>
        <v>2.164500054556838</v>
      </c>
      <c r="O15" s="22">
        <v>6289.66</v>
      </c>
      <c r="P15" s="22">
        <v>6.29</v>
      </c>
      <c r="Q15" s="21">
        <f t="shared" si="2"/>
        <v>4.1254999454431616</v>
      </c>
      <c r="R15" s="20">
        <f t="shared" si="3"/>
        <v>65.070894018421257</v>
      </c>
    </row>
    <row r="16" spans="1:22" x14ac:dyDescent="0.25">
      <c r="A16" s="5">
        <v>14</v>
      </c>
      <c r="B16" s="5">
        <v>0</v>
      </c>
      <c r="C16" s="10">
        <f t="shared" si="4"/>
        <v>0.89407999999999888</v>
      </c>
      <c r="D16" s="5">
        <v>26</v>
      </c>
      <c r="E16" s="22">
        <f t="shared" si="5"/>
        <v>11.62304</v>
      </c>
      <c r="F16" s="5">
        <f>$V$5*9.81*SIN(0)</f>
        <v>0</v>
      </c>
      <c r="G16" s="22">
        <f>$V$5*9.81*$V$10</f>
        <v>87.233070600000005</v>
      </c>
      <c r="H16" s="22">
        <f>0.5*$V$6*$V$7*$V$8*(E16^2)</f>
        <v>134.39094339491757</v>
      </c>
      <c r="I16" s="22">
        <f t="shared" si="6"/>
        <v>11.62304</v>
      </c>
      <c r="J16" s="22">
        <f t="shared" si="7"/>
        <v>81.361280000000008</v>
      </c>
      <c r="K16" s="22">
        <f>$V$5*9.81*SIN(B17-B16)/I16</f>
        <v>0</v>
      </c>
      <c r="L16" s="25">
        <f t="shared" si="0"/>
        <v>221.62401399491756</v>
      </c>
      <c r="M16" s="22">
        <f t="shared" si="8"/>
        <v>2575.9447796234867</v>
      </c>
      <c r="N16" s="22">
        <f t="shared" si="1"/>
        <v>2.5759447796234869</v>
      </c>
      <c r="O16" s="22">
        <v>6289.66</v>
      </c>
      <c r="P16" s="22">
        <v>6.29</v>
      </c>
      <c r="Q16" s="21">
        <f t="shared" si="2"/>
        <v>3.7140552203765131</v>
      </c>
      <c r="R16" s="20">
        <f t="shared" si="3"/>
        <v>68.784949238797765</v>
      </c>
    </row>
    <row r="17" spans="1:19" x14ac:dyDescent="0.25">
      <c r="A17" s="5">
        <v>15</v>
      </c>
      <c r="B17" s="5">
        <v>0</v>
      </c>
      <c r="C17" s="10">
        <f t="shared" si="4"/>
        <v>0.89408000000000065</v>
      </c>
      <c r="D17" s="5">
        <v>28</v>
      </c>
      <c r="E17" s="22">
        <f t="shared" si="5"/>
        <v>12.51712</v>
      </c>
      <c r="F17" s="5">
        <f>$V$5*9.81*SIN(0)</f>
        <v>0</v>
      </c>
      <c r="G17" s="22">
        <f>$V$5*9.81*$V$10</f>
        <v>87.233070600000005</v>
      </c>
      <c r="H17" s="22">
        <f>0.5*$V$6*$V$7*$V$8*(E17^2)</f>
        <v>155.861685830792</v>
      </c>
      <c r="I17" s="22">
        <f t="shared" si="6"/>
        <v>12.51712</v>
      </c>
      <c r="J17" s="22">
        <f t="shared" si="7"/>
        <v>93.878400000000013</v>
      </c>
      <c r="K17" s="22">
        <f>$V$5*9.81*SIN(B18-B17)/I17</f>
        <v>0</v>
      </c>
      <c r="L17" s="25">
        <f t="shared" si="0"/>
        <v>243.09475643079202</v>
      </c>
      <c r="M17" s="22">
        <f t="shared" si="8"/>
        <v>3042.8462376149955</v>
      </c>
      <c r="N17" s="22">
        <f t="shared" si="1"/>
        <v>3.0428462376149956</v>
      </c>
      <c r="O17" s="22">
        <v>6289.66</v>
      </c>
      <c r="P17" s="22">
        <v>6.29</v>
      </c>
      <c r="Q17" s="21">
        <f t="shared" si="2"/>
        <v>3.2471537623850044</v>
      </c>
      <c r="R17" s="20">
        <f t="shared" si="3"/>
        <v>72.032103001182776</v>
      </c>
      <c r="S17" s="20">
        <f>AVERAGE(N3:N121)</f>
        <v>6.2896661701470364</v>
      </c>
    </row>
    <row r="18" spans="1:19" x14ac:dyDescent="0.25">
      <c r="A18" s="5">
        <v>16</v>
      </c>
      <c r="B18" s="5">
        <v>0</v>
      </c>
      <c r="C18" s="10">
        <f t="shared" si="4"/>
        <v>0.89407999999999888</v>
      </c>
      <c r="D18" s="5">
        <v>30</v>
      </c>
      <c r="E18" s="22">
        <f t="shared" si="5"/>
        <v>13.411199999999999</v>
      </c>
      <c r="F18" s="5">
        <f>$V$5*9.81*SIN(0)</f>
        <v>0</v>
      </c>
      <c r="G18" s="22">
        <f>$V$5*9.81*$V$10</f>
        <v>87.233070600000005</v>
      </c>
      <c r="H18" s="22">
        <f>0.5*$V$6*$V$7*$V$8*(E18^2)</f>
        <v>178.92285363228672</v>
      </c>
      <c r="I18" s="22">
        <f t="shared" si="6"/>
        <v>13.411199999999999</v>
      </c>
      <c r="J18" s="22">
        <f t="shared" si="7"/>
        <v>107.28960000000001</v>
      </c>
      <c r="K18" s="22">
        <f>$V$5*9.81*SIN(B19-B18)/I18</f>
        <v>0</v>
      </c>
      <c r="L18" s="25">
        <f t="shared" si="0"/>
        <v>266.15592423228674</v>
      </c>
      <c r="M18" s="22">
        <f t="shared" si="8"/>
        <v>3569.4703310640434</v>
      </c>
      <c r="N18" s="22">
        <f t="shared" si="1"/>
        <v>3.5694703310640432</v>
      </c>
      <c r="O18" s="22">
        <v>6289.66</v>
      </c>
      <c r="P18" s="22">
        <v>6.29</v>
      </c>
      <c r="Q18" s="21">
        <f t="shared" si="2"/>
        <v>2.7205296689359568</v>
      </c>
      <c r="R18" s="20">
        <f t="shared" si="3"/>
        <v>74.752632670118729</v>
      </c>
    </row>
    <row r="19" spans="1:19" x14ac:dyDescent="0.25">
      <c r="A19" s="5">
        <v>17</v>
      </c>
      <c r="B19" s="5">
        <v>0</v>
      </c>
      <c r="C19" s="10">
        <f t="shared" si="4"/>
        <v>-0.89407999999999888</v>
      </c>
      <c r="D19" s="5">
        <v>28</v>
      </c>
      <c r="E19" s="22">
        <f t="shared" si="5"/>
        <v>12.51712</v>
      </c>
      <c r="F19" s="5">
        <f>$V$5*9.81*SIN(0)</f>
        <v>0</v>
      </c>
      <c r="G19" s="22">
        <f>$V$5*9.81*$V$10</f>
        <v>87.233070600000005</v>
      </c>
      <c r="H19" s="22">
        <f>0.5*$V$6*$V$7*$V$8*(E19^2)</f>
        <v>155.861685830792</v>
      </c>
      <c r="I19" s="22">
        <f t="shared" si="6"/>
        <v>12.51712</v>
      </c>
      <c r="J19" s="22">
        <f t="shared" si="7"/>
        <v>119.80672000000001</v>
      </c>
      <c r="K19" s="22">
        <f>$V$5*9.81*SIN(B20-B19)/I19</f>
        <v>0</v>
      </c>
      <c r="L19" s="25">
        <f t="shared" si="0"/>
        <v>243.09475643079202</v>
      </c>
      <c r="M19" s="22">
        <f t="shared" si="8"/>
        <v>3042.8462376149955</v>
      </c>
      <c r="N19" s="22">
        <f t="shared" si="1"/>
        <v>3.0428462376149956</v>
      </c>
      <c r="O19" s="22">
        <v>6289.66</v>
      </c>
      <c r="P19" s="22">
        <v>6.29</v>
      </c>
      <c r="Q19" s="21">
        <f t="shared" si="2"/>
        <v>3.2471537623850044</v>
      </c>
      <c r="R19" s="20">
        <f t="shared" si="3"/>
        <v>77.99978643250374</v>
      </c>
    </row>
    <row r="20" spans="1:19" x14ac:dyDescent="0.25">
      <c r="A20" s="5">
        <v>18</v>
      </c>
      <c r="B20" s="5">
        <v>0</v>
      </c>
      <c r="C20" s="10">
        <f t="shared" si="4"/>
        <v>0</v>
      </c>
      <c r="D20" s="5">
        <v>28</v>
      </c>
      <c r="E20" s="22">
        <f t="shared" si="5"/>
        <v>12.51712</v>
      </c>
      <c r="F20" s="5">
        <f>$V$5*9.81*SIN(0)</f>
        <v>0</v>
      </c>
      <c r="G20" s="22">
        <f>$V$5*9.81*$V$10</f>
        <v>87.233070600000005</v>
      </c>
      <c r="H20" s="22">
        <f>0.5*$V$6*$V$7*$V$8*(E20^2)</f>
        <v>155.861685830792</v>
      </c>
      <c r="I20" s="22">
        <f t="shared" si="6"/>
        <v>12.51712</v>
      </c>
      <c r="J20" s="22">
        <f t="shared" si="7"/>
        <v>132.32384000000002</v>
      </c>
      <c r="K20" s="22">
        <f>$V$5*9.81*SIN(B21-B20)/I20</f>
        <v>0</v>
      </c>
      <c r="L20" s="25">
        <f t="shared" si="0"/>
        <v>243.09475643079202</v>
      </c>
      <c r="M20" s="22">
        <f t="shared" si="8"/>
        <v>3042.8462376149955</v>
      </c>
      <c r="N20" s="22">
        <f t="shared" si="1"/>
        <v>3.0428462376149956</v>
      </c>
      <c r="O20" s="22">
        <v>6289.66</v>
      </c>
      <c r="P20" s="22">
        <v>6.29</v>
      </c>
      <c r="Q20" s="21">
        <f t="shared" si="2"/>
        <v>3.2471537623850044</v>
      </c>
      <c r="R20" s="20">
        <f t="shared" si="3"/>
        <v>81.246940194888751</v>
      </c>
    </row>
    <row r="21" spans="1:19" x14ac:dyDescent="0.25">
      <c r="A21" s="5">
        <v>19</v>
      </c>
      <c r="B21" s="5">
        <v>0</v>
      </c>
      <c r="C21" s="10">
        <f t="shared" si="4"/>
        <v>-0.89408000000000065</v>
      </c>
      <c r="D21" s="5">
        <v>26</v>
      </c>
      <c r="E21" s="22">
        <f t="shared" si="5"/>
        <v>11.62304</v>
      </c>
      <c r="F21" s="5">
        <f>$V$5*9.81*SIN(0)</f>
        <v>0</v>
      </c>
      <c r="G21" s="22">
        <f>$V$5*9.81*$V$10</f>
        <v>87.233070600000005</v>
      </c>
      <c r="H21" s="22">
        <f>0.5*$V$6*$V$7*$V$8*(E21^2)</f>
        <v>134.39094339491757</v>
      </c>
      <c r="I21" s="22">
        <f t="shared" si="6"/>
        <v>11.62304</v>
      </c>
      <c r="J21" s="22">
        <f t="shared" si="7"/>
        <v>143.94688000000002</v>
      </c>
      <c r="K21" s="22">
        <f>$V$5*9.81*SIN(B22-B21)/I21</f>
        <v>0</v>
      </c>
      <c r="L21" s="25">
        <f t="shared" si="0"/>
        <v>221.62401399491756</v>
      </c>
      <c r="M21" s="22">
        <f t="shared" si="8"/>
        <v>2575.9447796234867</v>
      </c>
      <c r="N21" s="22">
        <f t="shared" si="1"/>
        <v>2.5759447796234869</v>
      </c>
      <c r="O21" s="22">
        <v>6289.66</v>
      </c>
      <c r="P21" s="22">
        <v>6.29</v>
      </c>
      <c r="Q21" s="21">
        <f t="shared" si="2"/>
        <v>3.7140552203765131</v>
      </c>
      <c r="R21" s="20">
        <f t="shared" si="3"/>
        <v>84.960995415265259</v>
      </c>
    </row>
    <row r="22" spans="1:19" x14ac:dyDescent="0.25">
      <c r="A22" s="5">
        <v>20</v>
      </c>
      <c r="B22" s="5">
        <v>0</v>
      </c>
      <c r="C22" s="10">
        <f t="shared" si="4"/>
        <v>-0.89407999999999888</v>
      </c>
      <c r="D22" s="5">
        <v>24</v>
      </c>
      <c r="E22" s="22">
        <f t="shared" si="5"/>
        <v>10.728960000000001</v>
      </c>
      <c r="F22" s="5">
        <f>$V$5*9.81*SIN(0)</f>
        <v>0</v>
      </c>
      <c r="G22" s="22">
        <f>$V$5*9.81*$V$10</f>
        <v>87.233070600000005</v>
      </c>
      <c r="H22" s="22">
        <f>0.5*$V$6*$V$7*$V$8*(E22^2)</f>
        <v>114.51062632466352</v>
      </c>
      <c r="I22" s="22">
        <f t="shared" si="6"/>
        <v>10.728960000000001</v>
      </c>
      <c r="J22" s="22">
        <f t="shared" si="7"/>
        <v>154.67584000000002</v>
      </c>
      <c r="K22" s="22">
        <f>$V$5*9.81*SIN(B23-B22)/I22</f>
        <v>0</v>
      </c>
      <c r="L22" s="25">
        <f t="shared" si="0"/>
        <v>201.74369692466354</v>
      </c>
      <c r="M22" s="22">
        <f t="shared" si="8"/>
        <v>2164.5000545568382</v>
      </c>
      <c r="N22" s="22">
        <f t="shared" si="1"/>
        <v>2.164500054556838</v>
      </c>
      <c r="O22" s="22">
        <v>6289.66</v>
      </c>
      <c r="P22" s="22">
        <v>6.29</v>
      </c>
      <c r="Q22" s="21">
        <f t="shared" si="2"/>
        <v>4.1254999454431616</v>
      </c>
      <c r="R22" s="20">
        <f t="shared" si="3"/>
        <v>89.086495360708426</v>
      </c>
    </row>
    <row r="23" spans="1:19" x14ac:dyDescent="0.25">
      <c r="A23" s="5">
        <v>21</v>
      </c>
      <c r="B23" s="5">
        <v>0</v>
      </c>
      <c r="C23" s="10">
        <f t="shared" si="4"/>
        <v>0</v>
      </c>
      <c r="D23" s="5">
        <v>24</v>
      </c>
      <c r="E23" s="22">
        <f t="shared" si="5"/>
        <v>10.728960000000001</v>
      </c>
      <c r="F23" s="5">
        <f>$V$5*9.81*SIN(0)</f>
        <v>0</v>
      </c>
      <c r="G23" s="22">
        <f>$V$5*9.81*$V$10</f>
        <v>87.233070600000005</v>
      </c>
      <c r="H23" s="22">
        <f>0.5*$V$6*$V$7*$V$8*(E23^2)</f>
        <v>114.51062632466352</v>
      </c>
      <c r="I23" s="22">
        <f t="shared" si="6"/>
        <v>10.728960000000001</v>
      </c>
      <c r="J23" s="22">
        <f t="shared" si="7"/>
        <v>165.40480000000002</v>
      </c>
      <c r="K23" s="22">
        <f>$V$5*9.81*SIN(B24-B23)/I23</f>
        <v>568.70381752309083</v>
      </c>
      <c r="L23" s="25">
        <f t="shared" si="0"/>
        <v>770.44751444775443</v>
      </c>
      <c r="M23" s="22">
        <f t="shared" si="8"/>
        <v>8266.1005646093799</v>
      </c>
      <c r="N23" s="22">
        <f t="shared" si="1"/>
        <v>8.2661005646093795</v>
      </c>
      <c r="O23" s="22">
        <v>6289.66</v>
      </c>
      <c r="P23" s="22">
        <v>6.29</v>
      </c>
      <c r="Q23" s="21">
        <f t="shared" si="2"/>
        <v>-1.9761005646093794</v>
      </c>
      <c r="R23" s="20">
        <f t="shared" si="3"/>
        <v>87.110394796099044</v>
      </c>
    </row>
    <row r="24" spans="1:19" x14ac:dyDescent="0.25">
      <c r="A24" s="5">
        <v>22</v>
      </c>
      <c r="B24" s="5">
        <v>2</v>
      </c>
      <c r="C24" s="10">
        <f t="shared" si="4"/>
        <v>0.89407999999999888</v>
      </c>
      <c r="D24" s="5">
        <v>26</v>
      </c>
      <c r="E24" s="22">
        <f t="shared" si="5"/>
        <v>11.62304</v>
      </c>
      <c r="F24" s="5">
        <v>8.11</v>
      </c>
      <c r="G24" s="22">
        <f>$V$5*9.81*$V$10</f>
        <v>87.233070600000005</v>
      </c>
      <c r="H24" s="22">
        <f>0.5*$V$6*$V$7*$V$8*(E24^2)</f>
        <v>134.39094339491757</v>
      </c>
      <c r="I24" s="22">
        <f t="shared" si="6"/>
        <v>11.62304</v>
      </c>
      <c r="J24" s="22">
        <f t="shared" si="7"/>
        <v>177.02784000000003</v>
      </c>
      <c r="K24" s="22">
        <f>$V$5*9.81*SIN(B25-B24)/I24</f>
        <v>524.95737002131466</v>
      </c>
      <c r="L24" s="25">
        <f t="shared" si="0"/>
        <v>746.58138401623228</v>
      </c>
      <c r="M24" s="22">
        <f t="shared" si="8"/>
        <v>8677.5452896760289</v>
      </c>
      <c r="N24" s="22">
        <f t="shared" si="1"/>
        <v>8.6775452896760292</v>
      </c>
      <c r="O24" s="22">
        <v>6289.66</v>
      </c>
      <c r="P24" s="22">
        <v>6.29</v>
      </c>
      <c r="Q24" s="21">
        <f t="shared" si="2"/>
        <v>-2.3875452896760292</v>
      </c>
      <c r="R24" s="20">
        <f t="shared" si="3"/>
        <v>84.722849506423017</v>
      </c>
    </row>
    <row r="25" spans="1:19" x14ac:dyDescent="0.25">
      <c r="A25" s="5">
        <v>23</v>
      </c>
      <c r="B25" s="5">
        <v>4</v>
      </c>
      <c r="C25" s="10">
        <f t="shared" si="4"/>
        <v>0</v>
      </c>
      <c r="D25" s="5">
        <v>26</v>
      </c>
      <c r="E25" s="22">
        <f t="shared" si="5"/>
        <v>11.62304</v>
      </c>
      <c r="F25" s="5">
        <v>8.11</v>
      </c>
      <c r="G25" s="22">
        <f>$V$5*9.81*$V$10</f>
        <v>87.233070600000005</v>
      </c>
      <c r="H25" s="22">
        <f>0.5*$V$6*$V$7*$V$8*(E25^2)</f>
        <v>134.39094339491757</v>
      </c>
      <c r="I25" s="22">
        <f t="shared" si="6"/>
        <v>11.62304</v>
      </c>
      <c r="J25" s="22">
        <f t="shared" si="7"/>
        <v>188.65088000000003</v>
      </c>
      <c r="K25" s="22">
        <f>$V$5*9.81*SIN(B26-B25)/I25</f>
        <v>524.95737002131466</v>
      </c>
      <c r="L25" s="25">
        <f t="shared" si="0"/>
        <v>746.58138401623228</v>
      </c>
      <c r="M25" s="22">
        <f t="shared" si="8"/>
        <v>8677.5452896760289</v>
      </c>
      <c r="N25" s="22">
        <f t="shared" si="1"/>
        <v>8.6775452896760292</v>
      </c>
      <c r="O25" s="22">
        <v>6289.66</v>
      </c>
      <c r="P25" s="22">
        <v>6.29</v>
      </c>
      <c r="Q25" s="21">
        <f t="shared" si="2"/>
        <v>-2.3875452896760292</v>
      </c>
      <c r="R25" s="20">
        <f t="shared" si="3"/>
        <v>82.335304216746991</v>
      </c>
    </row>
    <row r="26" spans="1:19" x14ac:dyDescent="0.25">
      <c r="A26" s="5">
        <v>24</v>
      </c>
      <c r="B26" s="5">
        <v>6</v>
      </c>
      <c r="C26" s="10">
        <f t="shared" si="4"/>
        <v>-0.89407999999999888</v>
      </c>
      <c r="D26" s="5">
        <v>24</v>
      </c>
      <c r="E26" s="22">
        <f t="shared" si="5"/>
        <v>10.728960000000001</v>
      </c>
      <c r="F26" s="5">
        <v>8.11</v>
      </c>
      <c r="G26" s="22">
        <f>$V$5*9.81*$V$10</f>
        <v>87.233070600000005</v>
      </c>
      <c r="H26" s="22">
        <f>0.5*$V$6*$V$7*$V$8*(E26^2)</f>
        <v>114.51062632466352</v>
      </c>
      <c r="I26" s="22">
        <f t="shared" si="6"/>
        <v>10.728960000000001</v>
      </c>
      <c r="J26" s="22">
        <f t="shared" si="7"/>
        <v>199.37984000000003</v>
      </c>
      <c r="K26" s="22">
        <f>$V$5*9.81*SIN(B27-B26)/I26</f>
        <v>568.70381752309083</v>
      </c>
      <c r="L26" s="25">
        <f t="shared" si="0"/>
        <v>770.44751444775443</v>
      </c>
      <c r="M26" s="22">
        <f t="shared" si="8"/>
        <v>8266.1005646093799</v>
      </c>
      <c r="N26" s="22">
        <f t="shared" si="1"/>
        <v>8.2661005646093795</v>
      </c>
      <c r="O26" s="22">
        <v>6289.66</v>
      </c>
      <c r="P26" s="22">
        <v>6.29</v>
      </c>
      <c r="Q26" s="21">
        <f t="shared" si="2"/>
        <v>-1.9761005646093794</v>
      </c>
      <c r="R26" s="20">
        <f t="shared" si="3"/>
        <v>80.359203652137609</v>
      </c>
    </row>
    <row r="27" spans="1:19" x14ac:dyDescent="0.25">
      <c r="A27" s="5">
        <v>25</v>
      </c>
      <c r="B27" s="5">
        <v>8</v>
      </c>
      <c r="C27" s="10">
        <f t="shared" si="4"/>
        <v>0</v>
      </c>
      <c r="D27" s="5">
        <v>24</v>
      </c>
      <c r="E27" s="22">
        <f t="shared" si="5"/>
        <v>10.728960000000001</v>
      </c>
      <c r="F27" s="5">
        <v>8.11</v>
      </c>
      <c r="G27" s="22">
        <f>$V$5*9.81*$V$10</f>
        <v>87.233070600000005</v>
      </c>
      <c r="H27" s="22">
        <f>0.5*$V$6*$V$7*$V$8*(E27^2)</f>
        <v>114.51062632466352</v>
      </c>
      <c r="I27" s="22">
        <f t="shared" si="6"/>
        <v>10.728960000000001</v>
      </c>
      <c r="J27" s="22">
        <f t="shared" si="7"/>
        <v>210.10880000000003</v>
      </c>
      <c r="K27" s="22">
        <f>$V$5*9.81*SIN(B28-B27)/I27</f>
        <v>568.70381752309083</v>
      </c>
      <c r="L27" s="25">
        <f t="shared" si="0"/>
        <v>770.44751444775443</v>
      </c>
      <c r="M27" s="22">
        <f t="shared" si="8"/>
        <v>8266.1005646093799</v>
      </c>
      <c r="N27" s="22">
        <f t="shared" si="1"/>
        <v>8.2661005646093795</v>
      </c>
      <c r="O27" s="22">
        <v>6289.66</v>
      </c>
      <c r="P27" s="22">
        <v>6.29</v>
      </c>
      <c r="Q27" s="21">
        <f t="shared" si="2"/>
        <v>-1.9761005646093794</v>
      </c>
      <c r="R27" s="20">
        <f t="shared" si="3"/>
        <v>78.383103087528227</v>
      </c>
    </row>
    <row r="28" spans="1:19" x14ac:dyDescent="0.25">
      <c r="A28" s="5">
        <v>26</v>
      </c>
      <c r="B28" s="5">
        <v>10</v>
      </c>
      <c r="C28" s="10">
        <f t="shared" si="4"/>
        <v>0</v>
      </c>
      <c r="D28" s="5">
        <v>24</v>
      </c>
      <c r="E28" s="22">
        <f t="shared" si="5"/>
        <v>10.728960000000001</v>
      </c>
      <c r="F28" s="5">
        <v>8.11</v>
      </c>
      <c r="G28" s="22">
        <f>$V$5*9.81*$V$10</f>
        <v>87.233070600000005</v>
      </c>
      <c r="H28" s="22">
        <f>0.5*$V$6*$V$7*$V$8*(E28^2)</f>
        <v>114.51062632466352</v>
      </c>
      <c r="I28" s="22">
        <f t="shared" si="6"/>
        <v>10.728960000000001</v>
      </c>
      <c r="J28" s="22">
        <f t="shared" si="7"/>
        <v>220.83776000000003</v>
      </c>
      <c r="K28" s="22">
        <f>$V$5*9.81*SIN(B29-B28)/I28</f>
        <v>0</v>
      </c>
      <c r="L28" s="25">
        <f t="shared" si="0"/>
        <v>201.74369692466354</v>
      </c>
      <c r="M28" s="22">
        <f t="shared" si="8"/>
        <v>2164.5000545568382</v>
      </c>
      <c r="N28" s="22">
        <f t="shared" si="1"/>
        <v>2.164500054556838</v>
      </c>
      <c r="O28" s="22">
        <v>6289.66</v>
      </c>
      <c r="P28" s="22">
        <v>6.29</v>
      </c>
      <c r="Q28" s="21">
        <f t="shared" si="2"/>
        <v>4.1254999454431616</v>
      </c>
      <c r="R28" s="20">
        <f t="shared" si="3"/>
        <v>82.508603032971394</v>
      </c>
    </row>
    <row r="29" spans="1:19" x14ac:dyDescent="0.25">
      <c r="A29" s="5">
        <v>27</v>
      </c>
      <c r="B29" s="5">
        <v>10</v>
      </c>
      <c r="C29" s="10">
        <f t="shared" si="4"/>
        <v>0</v>
      </c>
      <c r="D29" s="5">
        <v>24</v>
      </c>
      <c r="E29" s="22">
        <f t="shared" si="5"/>
        <v>10.728960000000001</v>
      </c>
      <c r="F29" s="5">
        <v>8.11</v>
      </c>
      <c r="G29" s="22">
        <f>$V$5*9.81*$V$10</f>
        <v>87.233070600000005</v>
      </c>
      <c r="H29" s="22">
        <f>0.5*$V$6*$V$7*$V$8*(E29^2)</f>
        <v>114.51062632466352</v>
      </c>
      <c r="I29" s="22">
        <f t="shared" si="6"/>
        <v>10.728960000000001</v>
      </c>
      <c r="J29" s="22">
        <f t="shared" si="7"/>
        <v>231.56672000000003</v>
      </c>
      <c r="K29" s="22">
        <f>$V$5*9.81*SIN(B30-B29)/I29</f>
        <v>0</v>
      </c>
      <c r="L29" s="25">
        <f t="shared" si="0"/>
        <v>201.74369692466354</v>
      </c>
      <c r="M29" s="22">
        <f t="shared" si="8"/>
        <v>2164.5000545568382</v>
      </c>
      <c r="N29" s="22">
        <f t="shared" si="1"/>
        <v>2.164500054556838</v>
      </c>
      <c r="O29" s="22">
        <v>6289.66</v>
      </c>
      <c r="P29" s="22">
        <v>6.29</v>
      </c>
      <c r="Q29" s="21">
        <f t="shared" si="2"/>
        <v>4.1254999454431616</v>
      </c>
      <c r="R29" s="20">
        <f t="shared" si="3"/>
        <v>86.63410297841456</v>
      </c>
    </row>
    <row r="30" spans="1:19" x14ac:dyDescent="0.25">
      <c r="A30" s="5">
        <v>28</v>
      </c>
      <c r="B30" s="5">
        <v>10</v>
      </c>
      <c r="C30" s="10">
        <f t="shared" si="4"/>
        <v>0</v>
      </c>
      <c r="D30" s="5">
        <v>24</v>
      </c>
      <c r="E30" s="22">
        <f t="shared" si="5"/>
        <v>10.728960000000001</v>
      </c>
      <c r="F30" s="5">
        <v>8.11</v>
      </c>
      <c r="G30" s="22">
        <f>$V$5*9.81*$V$10</f>
        <v>87.233070600000005</v>
      </c>
      <c r="H30" s="22">
        <f>0.5*$V$6*$V$7*$V$8*(E30^2)</f>
        <v>114.51062632466352</v>
      </c>
      <c r="I30" s="22">
        <f t="shared" si="6"/>
        <v>10.728960000000001</v>
      </c>
      <c r="J30" s="22">
        <f t="shared" si="7"/>
        <v>242.29568000000003</v>
      </c>
      <c r="K30" s="22">
        <f>$V$5*9.81*SIN(B31-B30)/I30</f>
        <v>0</v>
      </c>
      <c r="L30" s="25">
        <f t="shared" si="0"/>
        <v>201.74369692466354</v>
      </c>
      <c r="M30" s="22">
        <f t="shared" si="8"/>
        <v>2164.5000545568382</v>
      </c>
      <c r="N30" s="22">
        <f t="shared" si="1"/>
        <v>2.164500054556838</v>
      </c>
      <c r="O30" s="22">
        <v>6289.66</v>
      </c>
      <c r="P30" s="22">
        <v>6.29</v>
      </c>
      <c r="Q30" s="21">
        <f t="shared" si="2"/>
        <v>4.1254999454431616</v>
      </c>
      <c r="R30" s="20">
        <f t="shared" si="3"/>
        <v>90.759602923857727</v>
      </c>
    </row>
    <row r="31" spans="1:19" x14ac:dyDescent="0.25">
      <c r="A31" s="5">
        <v>29</v>
      </c>
      <c r="B31" s="5">
        <v>10</v>
      </c>
      <c r="C31" s="10">
        <f t="shared" si="4"/>
        <v>0</v>
      </c>
      <c r="D31" s="5">
        <v>24</v>
      </c>
      <c r="E31" s="22">
        <f t="shared" si="5"/>
        <v>10.728960000000001</v>
      </c>
      <c r="F31" s="5">
        <v>8.11</v>
      </c>
      <c r="G31" s="22">
        <f>$V$5*9.81*$V$10</f>
        <v>87.233070600000005</v>
      </c>
      <c r="H31" s="22">
        <f>0.5*$V$6*$V$7*$V$8*(E31^2)</f>
        <v>114.51062632466352</v>
      </c>
      <c r="I31" s="22">
        <f t="shared" si="6"/>
        <v>10.728960000000001</v>
      </c>
      <c r="J31" s="22">
        <f t="shared" si="7"/>
        <v>253.02464000000003</v>
      </c>
      <c r="K31" s="22">
        <f>$V$5*9.81*SIN(B32-B31)/I31</f>
        <v>0</v>
      </c>
      <c r="L31" s="25">
        <f t="shared" si="0"/>
        <v>201.74369692466354</v>
      </c>
      <c r="M31" s="22">
        <f t="shared" si="8"/>
        <v>2164.5000545568382</v>
      </c>
      <c r="N31" s="22">
        <f t="shared" si="1"/>
        <v>2.164500054556838</v>
      </c>
      <c r="O31" s="22">
        <v>6289.66</v>
      </c>
      <c r="P31" s="22">
        <v>6.29</v>
      </c>
      <c r="Q31" s="21">
        <f t="shared" si="2"/>
        <v>4.1254999454431616</v>
      </c>
      <c r="R31" s="20">
        <f t="shared" si="3"/>
        <v>94.885102869300894</v>
      </c>
    </row>
    <row r="32" spans="1:19" x14ac:dyDescent="0.25">
      <c r="A32" s="5">
        <v>30</v>
      </c>
      <c r="B32" s="5">
        <v>10</v>
      </c>
      <c r="C32" s="10">
        <f t="shared" si="4"/>
        <v>0</v>
      </c>
      <c r="D32" s="5">
        <v>24</v>
      </c>
      <c r="E32" s="22">
        <f t="shared" si="5"/>
        <v>10.728960000000001</v>
      </c>
      <c r="F32" s="5">
        <v>-5.73</v>
      </c>
      <c r="G32" s="22">
        <f>$V$5*9.81*$V$10</f>
        <v>87.233070600000005</v>
      </c>
      <c r="H32" s="22">
        <f>0.5*$V$6*$V$7*$V$8*(E32^2)</f>
        <v>114.51062632466352</v>
      </c>
      <c r="I32" s="22">
        <f t="shared" si="6"/>
        <v>10.728960000000001</v>
      </c>
      <c r="J32" s="22">
        <f t="shared" si="7"/>
        <v>263.75360000000001</v>
      </c>
      <c r="K32" s="22">
        <f>$V$5*9.81*SIN(B33-B32)/I32</f>
        <v>568.70381752309083</v>
      </c>
      <c r="L32" s="25">
        <f t="shared" si="0"/>
        <v>770.44751444775443</v>
      </c>
      <c r="M32" s="22">
        <f t="shared" si="8"/>
        <v>8266.1005646093799</v>
      </c>
      <c r="N32" s="22">
        <f t="shared" si="1"/>
        <v>8.2661005646093795</v>
      </c>
      <c r="O32" s="22">
        <v>6289.66</v>
      </c>
      <c r="P32" s="22">
        <v>6.29</v>
      </c>
      <c r="Q32" s="21">
        <f t="shared" si="2"/>
        <v>-1.9761005646093794</v>
      </c>
      <c r="R32" s="20">
        <f t="shared" si="3"/>
        <v>92.909002304691512</v>
      </c>
    </row>
    <row r="33" spans="1:21" x14ac:dyDescent="0.25">
      <c r="A33" s="6">
        <v>31</v>
      </c>
      <c r="B33" s="6">
        <v>12</v>
      </c>
      <c r="C33" s="7">
        <f t="shared" si="4"/>
        <v>0</v>
      </c>
      <c r="D33" s="6">
        <v>24</v>
      </c>
      <c r="E33" s="23">
        <f t="shared" si="5"/>
        <v>10.728960000000001</v>
      </c>
      <c r="F33" s="6">
        <v>-5.73</v>
      </c>
      <c r="G33" s="23">
        <f>$V$5*9.81*$V$11</f>
        <v>1509.8031450000001</v>
      </c>
      <c r="H33" s="23">
        <f>0.5*$V$6*$V$7*$V$8*(E33^2)</f>
        <v>114.51062632466352</v>
      </c>
      <c r="I33" s="23">
        <f t="shared" si="6"/>
        <v>10.728960000000001</v>
      </c>
      <c r="J33" s="23">
        <f t="shared" si="7"/>
        <v>274.48256000000003</v>
      </c>
      <c r="K33" s="23">
        <f>$V$5*9.81*SIN(B34-B33)/I33</f>
        <v>0</v>
      </c>
      <c r="L33" s="26">
        <f t="shared" si="0"/>
        <v>1624.3137713246635</v>
      </c>
      <c r="M33" s="23">
        <f t="shared" si="8"/>
        <v>17427.197479991464</v>
      </c>
      <c r="N33" s="23">
        <f t="shared" si="1"/>
        <v>17.427197479991463</v>
      </c>
      <c r="O33" s="22">
        <v>6289.66</v>
      </c>
      <c r="P33" s="22">
        <v>6.29</v>
      </c>
      <c r="Q33" s="21">
        <f t="shared" si="2"/>
        <v>-11.137197479991464</v>
      </c>
      <c r="R33" s="20">
        <f t="shared" si="3"/>
        <v>81.771804824700041</v>
      </c>
    </row>
    <row r="34" spans="1:21" x14ac:dyDescent="0.25">
      <c r="A34" s="6">
        <v>32</v>
      </c>
      <c r="B34" s="6">
        <v>12</v>
      </c>
      <c r="C34" s="7">
        <f t="shared" si="4"/>
        <v>0</v>
      </c>
      <c r="D34" s="6">
        <v>24</v>
      </c>
      <c r="E34" s="23">
        <f t="shared" si="5"/>
        <v>10.728960000000001</v>
      </c>
      <c r="F34" s="6">
        <v>-5.09</v>
      </c>
      <c r="G34" s="23">
        <f>$V$5*9.81*$V$11</f>
        <v>1509.8031450000001</v>
      </c>
      <c r="H34" s="23">
        <f>0.5*$V$6*$V$7*$V$8*(E34^2)</f>
        <v>114.51062632466352</v>
      </c>
      <c r="I34" s="23">
        <f t="shared" si="6"/>
        <v>10.728960000000001</v>
      </c>
      <c r="J34" s="23">
        <f t="shared" si="7"/>
        <v>285.21152000000006</v>
      </c>
      <c r="K34" s="23">
        <f>$V$5*9.81*SIN(B35-B34)/I34</f>
        <v>0</v>
      </c>
      <c r="L34" s="26">
        <f t="shared" si="0"/>
        <v>1624.3137713246635</v>
      </c>
      <c r="M34" s="23">
        <f t="shared" si="8"/>
        <v>17427.197479991464</v>
      </c>
      <c r="N34" s="23">
        <f t="shared" si="1"/>
        <v>17.427197479991463</v>
      </c>
      <c r="O34" s="22">
        <v>6289.66</v>
      </c>
      <c r="P34" s="22">
        <v>6.29</v>
      </c>
      <c r="Q34" s="21">
        <f t="shared" si="2"/>
        <v>-11.137197479991464</v>
      </c>
      <c r="R34" s="20">
        <f t="shared" si="3"/>
        <v>70.63460734470857</v>
      </c>
    </row>
    <row r="35" spans="1:21" x14ac:dyDescent="0.25">
      <c r="A35" s="6">
        <v>33</v>
      </c>
      <c r="B35" s="6">
        <v>12</v>
      </c>
      <c r="C35" s="7">
        <f t="shared" si="4"/>
        <v>-0.89408000000000065</v>
      </c>
      <c r="D35" s="6">
        <v>22</v>
      </c>
      <c r="E35" s="23">
        <f t="shared" si="5"/>
        <v>9.8348800000000001</v>
      </c>
      <c r="F35" s="6">
        <v>-5.09</v>
      </c>
      <c r="G35" s="23">
        <f>$V$5*9.81*$V$11</f>
        <v>1509.8031450000001</v>
      </c>
      <c r="H35" s="23">
        <f>0.5*$V$6*$V$7*$V$8*(E35^2)</f>
        <v>96.220734620029759</v>
      </c>
      <c r="I35" s="23">
        <f t="shared" si="6"/>
        <v>9.8348800000000001</v>
      </c>
      <c r="J35" s="23">
        <f t="shared" si="7"/>
        <v>295.04640000000006</v>
      </c>
      <c r="K35" s="23">
        <f>$V$5*9.81*SIN(B36-B35)/I35</f>
        <v>516.35846093349289</v>
      </c>
      <c r="L35" s="26">
        <f t="shared" si="0"/>
        <v>2122.3823405535227</v>
      </c>
      <c r="M35" s="23">
        <f t="shared" si="8"/>
        <v>20873.375633463031</v>
      </c>
      <c r="N35" s="23">
        <f t="shared" si="1"/>
        <v>20.873375633463031</v>
      </c>
      <c r="O35" s="22">
        <v>6289.66</v>
      </c>
      <c r="P35" s="22">
        <v>6.29</v>
      </c>
      <c r="Q35" s="21">
        <f t="shared" si="2"/>
        <v>-14.583375633463032</v>
      </c>
      <c r="R35" s="20">
        <f t="shared" si="3"/>
        <v>56.051231711245535</v>
      </c>
    </row>
    <row r="36" spans="1:21" x14ac:dyDescent="0.25">
      <c r="A36" s="6">
        <v>34</v>
      </c>
      <c r="B36" s="6">
        <v>8</v>
      </c>
      <c r="C36" s="7">
        <f t="shared" si="4"/>
        <v>0</v>
      </c>
      <c r="D36" s="6">
        <v>22</v>
      </c>
      <c r="E36" s="23">
        <f t="shared" si="5"/>
        <v>9.8348800000000001</v>
      </c>
      <c r="F36" s="6">
        <v>-2.5099999999999998</v>
      </c>
      <c r="G36" s="23">
        <f>$V$5*9.81*$V$11</f>
        <v>1509.8031450000001</v>
      </c>
      <c r="H36" s="23">
        <f>0.5*$V$6*$V$7*$V$8*(E36^2)</f>
        <v>96.220734620029759</v>
      </c>
      <c r="I36" s="23">
        <f t="shared" si="6"/>
        <v>9.8348800000000001</v>
      </c>
      <c r="J36" s="23">
        <f t="shared" si="7"/>
        <v>304.88128000000006</v>
      </c>
      <c r="K36" s="23">
        <f>$V$5*9.81*SIN(B37-B36)/I36</f>
        <v>0</v>
      </c>
      <c r="L36" s="26">
        <f t="shared" si="0"/>
        <v>1606.0238796200299</v>
      </c>
      <c r="M36" s="23">
        <f t="shared" si="8"/>
        <v>15795.05213319744</v>
      </c>
      <c r="N36" s="23">
        <f t="shared" si="1"/>
        <v>15.795052133197439</v>
      </c>
      <c r="O36" s="22">
        <v>6289.66</v>
      </c>
      <c r="P36" s="22">
        <v>6.29</v>
      </c>
      <c r="Q36" s="21">
        <f t="shared" si="2"/>
        <v>-9.505052133197438</v>
      </c>
      <c r="R36" s="20">
        <f t="shared" si="3"/>
        <v>46.546179578048097</v>
      </c>
    </row>
    <row r="37" spans="1:21" x14ac:dyDescent="0.25">
      <c r="A37" s="6">
        <v>35</v>
      </c>
      <c r="B37" s="6">
        <v>8</v>
      </c>
      <c r="C37" s="7">
        <f t="shared" si="4"/>
        <v>0</v>
      </c>
      <c r="D37" s="6">
        <v>22</v>
      </c>
      <c r="E37" s="23">
        <f t="shared" si="5"/>
        <v>9.8348800000000001</v>
      </c>
      <c r="F37" s="6">
        <v>-2.5099999999999998</v>
      </c>
      <c r="G37" s="23">
        <f>$V$5*9.81*$V$11</f>
        <v>1509.8031450000001</v>
      </c>
      <c r="H37" s="23">
        <f>0.5*$V$6*$V$7*$V$8*(E37^2)</f>
        <v>96.220734620029759</v>
      </c>
      <c r="I37" s="23">
        <f t="shared" si="6"/>
        <v>9.8348800000000001</v>
      </c>
      <c r="J37" s="23">
        <f t="shared" si="7"/>
        <v>314.71616000000006</v>
      </c>
      <c r="K37" s="23">
        <f>$V$5*9.81*SIN(B38-B37)/I37</f>
        <v>0</v>
      </c>
      <c r="L37" s="26">
        <f t="shared" si="0"/>
        <v>1606.0238796200299</v>
      </c>
      <c r="M37" s="23">
        <f t="shared" si="8"/>
        <v>15795.05213319744</v>
      </c>
      <c r="N37" s="23">
        <f t="shared" si="1"/>
        <v>15.795052133197439</v>
      </c>
      <c r="O37" s="22">
        <v>6289.66</v>
      </c>
      <c r="P37" s="22">
        <v>6.29</v>
      </c>
      <c r="Q37" s="21">
        <f t="shared" si="2"/>
        <v>-9.505052133197438</v>
      </c>
      <c r="R37" s="20">
        <f t="shared" si="3"/>
        <v>37.041127444850659</v>
      </c>
      <c r="U37" s="20">
        <f>AVERAGE(M3:M121)</f>
        <v>6289.6661701470357</v>
      </c>
    </row>
    <row r="38" spans="1:21" x14ac:dyDescent="0.25">
      <c r="A38" s="6">
        <v>36</v>
      </c>
      <c r="B38" s="6">
        <v>8</v>
      </c>
      <c r="C38" s="7">
        <f t="shared" si="4"/>
        <v>0.89408000000000065</v>
      </c>
      <c r="D38" s="6">
        <v>24</v>
      </c>
      <c r="E38" s="23">
        <f t="shared" si="5"/>
        <v>10.728960000000001</v>
      </c>
      <c r="F38" s="6">
        <v>-2.5099999999999998</v>
      </c>
      <c r="G38" s="23">
        <f>$V$5*9.81*$V$11</f>
        <v>1509.8031450000001</v>
      </c>
      <c r="H38" s="23">
        <f>0.5*$V$6*$V$7*$V$8*(E38^2)</f>
        <v>114.51062632466352</v>
      </c>
      <c r="I38" s="23">
        <f t="shared" si="6"/>
        <v>10.728960000000001</v>
      </c>
      <c r="J38" s="23">
        <f t="shared" si="7"/>
        <v>325.44512000000009</v>
      </c>
      <c r="K38" s="23">
        <f>$V$5*9.81*SIN(B39-B38)/I38</f>
        <v>0</v>
      </c>
      <c r="L38" s="26">
        <f t="shared" si="0"/>
        <v>1624.3137713246635</v>
      </c>
      <c r="M38" s="23">
        <f t="shared" si="8"/>
        <v>17427.197479991464</v>
      </c>
      <c r="N38" s="23">
        <f t="shared" si="1"/>
        <v>17.427197479991463</v>
      </c>
      <c r="O38" s="22">
        <v>6289.66</v>
      </c>
      <c r="P38" s="22">
        <v>6.29</v>
      </c>
      <c r="Q38" s="21">
        <f t="shared" si="2"/>
        <v>-11.137197479991464</v>
      </c>
      <c r="R38" s="20">
        <f t="shared" si="3"/>
        <v>25.903929964859195</v>
      </c>
    </row>
    <row r="39" spans="1:21" x14ac:dyDescent="0.25">
      <c r="A39" s="6">
        <v>37</v>
      </c>
      <c r="B39" s="6">
        <v>8</v>
      </c>
      <c r="C39" s="7">
        <f t="shared" si="4"/>
        <v>0</v>
      </c>
      <c r="D39" s="6">
        <v>24</v>
      </c>
      <c r="E39" s="23">
        <f t="shared" si="5"/>
        <v>10.728960000000001</v>
      </c>
      <c r="F39" s="6">
        <v>-2.5099999999999998</v>
      </c>
      <c r="G39" s="23">
        <f>$V$5*9.81*$V$11</f>
        <v>1509.8031450000001</v>
      </c>
      <c r="H39" s="23">
        <f>0.5*$V$6*$V$7*$V$8*(E39^2)</f>
        <v>114.51062632466352</v>
      </c>
      <c r="I39" s="23">
        <f t="shared" si="6"/>
        <v>10.728960000000001</v>
      </c>
      <c r="J39" s="23">
        <f t="shared" si="7"/>
        <v>336.17408000000012</v>
      </c>
      <c r="K39" s="23">
        <f>$V$5*9.81*SIN(B40-B39)/I39</f>
        <v>-568.70381752309083</v>
      </c>
      <c r="L39" s="26">
        <f t="shared" si="0"/>
        <v>1055.6099538015728</v>
      </c>
      <c r="M39" s="23">
        <f t="shared" si="8"/>
        <v>11325.596969938924</v>
      </c>
      <c r="N39" s="23">
        <f t="shared" si="1"/>
        <v>11.325596969938925</v>
      </c>
      <c r="O39" s="22">
        <v>6289.66</v>
      </c>
      <c r="P39" s="22">
        <v>6.29</v>
      </c>
      <c r="Q39" s="21">
        <f t="shared" si="2"/>
        <v>-5.0355969699389247</v>
      </c>
      <c r="R39" s="20">
        <f t="shared" si="3"/>
        <v>20.868332994920269</v>
      </c>
    </row>
    <row r="40" spans="1:21" x14ac:dyDescent="0.25">
      <c r="A40" s="6">
        <v>38</v>
      </c>
      <c r="B40" s="6">
        <v>6</v>
      </c>
      <c r="C40" s="7">
        <f t="shared" si="4"/>
        <v>0.89407999999999888</v>
      </c>
      <c r="D40" s="6">
        <v>26</v>
      </c>
      <c r="E40" s="23">
        <f t="shared" si="5"/>
        <v>11.62304</v>
      </c>
      <c r="F40" s="6">
        <v>-2.5099999999999998</v>
      </c>
      <c r="G40" s="23">
        <f>$V$5*9.81*$V$11</f>
        <v>1509.8031450000001</v>
      </c>
      <c r="H40" s="23">
        <f>0.5*$V$6*$V$7*$V$8*(E40^2)</f>
        <v>134.39094339491757</v>
      </c>
      <c r="I40" s="23">
        <f t="shared" si="6"/>
        <v>11.62304</v>
      </c>
      <c r="J40" s="23">
        <f t="shared" si="7"/>
        <v>347.79712000000012</v>
      </c>
      <c r="K40" s="23">
        <f>$V$5*9.81*SIN(B41-B40)/I40</f>
        <v>0</v>
      </c>
      <c r="L40" s="26">
        <f t="shared" si="0"/>
        <v>1644.1940883949176</v>
      </c>
      <c r="M40" s="23">
        <f t="shared" si="8"/>
        <v>19110.533657177661</v>
      </c>
      <c r="N40" s="23">
        <f t="shared" si="1"/>
        <v>19.110533657177662</v>
      </c>
      <c r="O40" s="22">
        <v>6289.66</v>
      </c>
      <c r="P40" s="22">
        <v>6.29</v>
      </c>
      <c r="Q40" s="21">
        <f t="shared" si="2"/>
        <v>-12.820533657177663</v>
      </c>
      <c r="R40" s="20">
        <f t="shared" si="3"/>
        <v>8.0477993377426067</v>
      </c>
    </row>
    <row r="41" spans="1:21" x14ac:dyDescent="0.25">
      <c r="A41" s="6">
        <v>39</v>
      </c>
      <c r="B41" s="6">
        <v>6</v>
      </c>
      <c r="C41" s="7">
        <f t="shared" si="4"/>
        <v>0</v>
      </c>
      <c r="D41" s="6">
        <v>26</v>
      </c>
      <c r="E41" s="23">
        <f t="shared" si="5"/>
        <v>11.62304</v>
      </c>
      <c r="F41" s="6">
        <v>-2.5099999999999998</v>
      </c>
      <c r="G41" s="23">
        <f>$V$5*9.81*$V$11</f>
        <v>1509.8031450000001</v>
      </c>
      <c r="H41" s="23">
        <f>0.5*$V$6*$V$7*$V$8*(E41^2)</f>
        <v>134.39094339491757</v>
      </c>
      <c r="I41" s="23">
        <f t="shared" si="6"/>
        <v>11.62304</v>
      </c>
      <c r="J41" s="23">
        <f t="shared" si="7"/>
        <v>359.42016000000012</v>
      </c>
      <c r="K41" s="23">
        <f>$V$5*9.81*SIN(B42-B41)/I41</f>
        <v>-524.95737002131466</v>
      </c>
      <c r="L41" s="26">
        <f t="shared" si="0"/>
        <v>1119.2367183736028</v>
      </c>
      <c r="M41" s="23">
        <f t="shared" si="8"/>
        <v>13008.933147125119</v>
      </c>
      <c r="N41" s="23">
        <f t="shared" si="1"/>
        <v>13.008933147125118</v>
      </c>
      <c r="O41" s="22">
        <v>6289.66</v>
      </c>
      <c r="P41" s="22">
        <v>6.29</v>
      </c>
      <c r="Q41" s="21">
        <f t="shared" si="2"/>
        <v>-6.7189331471251181</v>
      </c>
      <c r="R41" s="20">
        <f t="shared" si="3"/>
        <v>1.3288661906174886</v>
      </c>
    </row>
    <row r="42" spans="1:21" x14ac:dyDescent="0.25">
      <c r="A42" s="6">
        <v>40</v>
      </c>
      <c r="B42" s="6">
        <v>4</v>
      </c>
      <c r="C42" s="7">
        <f t="shared" si="4"/>
        <v>0</v>
      </c>
      <c r="D42" s="6">
        <v>26</v>
      </c>
      <c r="E42" s="23">
        <f t="shared" si="5"/>
        <v>11.62304</v>
      </c>
      <c r="F42" s="6">
        <v>-2.5099999999999998</v>
      </c>
      <c r="G42" s="23">
        <f>$V$5*9.81*$V$11</f>
        <v>1509.8031450000001</v>
      </c>
      <c r="H42" s="23">
        <f>0.5*$V$6*$V$7*$V$8*(E42^2)</f>
        <v>134.39094339491757</v>
      </c>
      <c r="I42" s="23">
        <f t="shared" si="6"/>
        <v>11.62304</v>
      </c>
      <c r="J42" s="23">
        <f t="shared" si="7"/>
        <v>371.04320000000013</v>
      </c>
      <c r="K42" s="23">
        <f>$V$5*9.81*SIN(B43-B42)/I42</f>
        <v>0</v>
      </c>
      <c r="L42" s="26">
        <f t="shared" si="0"/>
        <v>1644.1940883949176</v>
      </c>
      <c r="M42" s="23">
        <f t="shared" si="8"/>
        <v>19110.533657177661</v>
      </c>
      <c r="N42" s="23">
        <f t="shared" si="1"/>
        <v>19.110533657177662</v>
      </c>
      <c r="O42" s="22">
        <v>6289.66</v>
      </c>
      <c r="P42" s="22">
        <v>6.29</v>
      </c>
      <c r="Q42" s="21">
        <f t="shared" si="2"/>
        <v>-12.820533657177663</v>
      </c>
      <c r="R42" s="20">
        <f t="shared" si="3"/>
        <v>-11.491667466560173</v>
      </c>
    </row>
    <row r="43" spans="1:21" x14ac:dyDescent="0.25">
      <c r="A43" s="6">
        <v>41</v>
      </c>
      <c r="B43" s="6">
        <v>4</v>
      </c>
      <c r="C43" s="7">
        <f t="shared" si="4"/>
        <v>0</v>
      </c>
      <c r="D43" s="6">
        <v>26</v>
      </c>
      <c r="E43" s="23">
        <f t="shared" si="5"/>
        <v>11.62304</v>
      </c>
      <c r="F43" s="6">
        <v>-2.5099999999999998</v>
      </c>
      <c r="G43" s="23">
        <f>$V$5*9.81*$V$11</f>
        <v>1509.8031450000001</v>
      </c>
      <c r="H43" s="23">
        <f>0.5*$V$6*$V$7*$V$8*(E43^2)</f>
        <v>134.39094339491757</v>
      </c>
      <c r="I43" s="23">
        <f t="shared" si="6"/>
        <v>11.62304</v>
      </c>
      <c r="J43" s="23">
        <f t="shared" si="7"/>
        <v>382.66624000000013</v>
      </c>
      <c r="K43" s="23">
        <f>$V$5*9.81*SIN(B44-B43)/I43</f>
        <v>0</v>
      </c>
      <c r="L43" s="26">
        <f t="shared" si="0"/>
        <v>1644.1940883949176</v>
      </c>
      <c r="M43" s="23">
        <f t="shared" si="8"/>
        <v>19110.533657177661</v>
      </c>
      <c r="N43" s="23">
        <f t="shared" si="1"/>
        <v>19.110533657177662</v>
      </c>
      <c r="O43" s="22">
        <v>6289.66</v>
      </c>
      <c r="P43" s="22">
        <v>6.29</v>
      </c>
      <c r="Q43" s="21">
        <f t="shared" si="2"/>
        <v>-12.820533657177663</v>
      </c>
      <c r="R43" s="20">
        <f t="shared" si="3"/>
        <v>-24.312201123737836</v>
      </c>
    </row>
    <row r="44" spans="1:21" x14ac:dyDescent="0.25">
      <c r="A44" s="6">
        <v>42</v>
      </c>
      <c r="B44" s="6">
        <v>4</v>
      </c>
      <c r="C44" s="7">
        <f t="shared" si="4"/>
        <v>0</v>
      </c>
      <c r="D44" s="6">
        <v>26</v>
      </c>
      <c r="E44" s="23">
        <f t="shared" si="5"/>
        <v>11.62304</v>
      </c>
      <c r="F44" s="6">
        <v>-2.5099999999999998</v>
      </c>
      <c r="G44" s="23">
        <f>$V$5*9.81*$V$11</f>
        <v>1509.8031450000001</v>
      </c>
      <c r="H44" s="23">
        <f>0.5*$V$6*$V$7*$V$8*(E44^2)</f>
        <v>134.39094339491757</v>
      </c>
      <c r="I44" s="23">
        <f t="shared" si="6"/>
        <v>11.62304</v>
      </c>
      <c r="J44" s="23">
        <f t="shared" si="7"/>
        <v>394.28928000000013</v>
      </c>
      <c r="K44" s="23">
        <f>$V$5*9.81*SIN(B45-B44)/I44</f>
        <v>-524.95737002131466</v>
      </c>
      <c r="L44" s="26">
        <f t="shared" si="0"/>
        <v>1119.2367183736028</v>
      </c>
      <c r="M44" s="23">
        <f t="shared" si="8"/>
        <v>13008.933147125119</v>
      </c>
      <c r="N44" s="23">
        <f t="shared" si="1"/>
        <v>13.008933147125118</v>
      </c>
      <c r="O44" s="22">
        <v>6289.66</v>
      </c>
      <c r="P44" s="22">
        <v>6.29</v>
      </c>
      <c r="Q44" s="21">
        <f t="shared" si="2"/>
        <v>-6.7189331471251181</v>
      </c>
      <c r="R44" s="20">
        <f t="shared" si="3"/>
        <v>-31.031134270862953</v>
      </c>
    </row>
    <row r="45" spans="1:21" x14ac:dyDescent="0.25">
      <c r="A45" s="6">
        <v>43</v>
      </c>
      <c r="B45" s="6">
        <v>2</v>
      </c>
      <c r="C45" s="7">
        <f t="shared" si="4"/>
        <v>0</v>
      </c>
      <c r="D45" s="6">
        <v>26</v>
      </c>
      <c r="E45" s="23">
        <f t="shared" si="5"/>
        <v>11.62304</v>
      </c>
      <c r="F45" s="6">
        <v>-2.5099999999999998</v>
      </c>
      <c r="G45" s="23">
        <f>$V$5*9.81*$V$11</f>
        <v>1509.8031450000001</v>
      </c>
      <c r="H45" s="23">
        <f>0.5*$V$6*$V$7*$V$8*(E45^2)</f>
        <v>134.39094339491757</v>
      </c>
      <c r="I45" s="23">
        <f t="shared" si="6"/>
        <v>11.62304</v>
      </c>
      <c r="J45" s="23">
        <f t="shared" si="7"/>
        <v>405.91232000000014</v>
      </c>
      <c r="K45" s="23">
        <f>$V$5*9.81*SIN(B46-B45)/I45</f>
        <v>0</v>
      </c>
      <c r="L45" s="26">
        <f t="shared" si="0"/>
        <v>1644.1940883949176</v>
      </c>
      <c r="M45" s="23">
        <f t="shared" si="8"/>
        <v>19110.533657177661</v>
      </c>
      <c r="N45" s="23">
        <f t="shared" si="1"/>
        <v>19.110533657177662</v>
      </c>
      <c r="O45" s="22">
        <v>6289.66</v>
      </c>
      <c r="P45" s="22">
        <v>6.29</v>
      </c>
      <c r="Q45" s="21">
        <f t="shared" si="2"/>
        <v>-12.820533657177663</v>
      </c>
      <c r="R45" s="20">
        <f t="shared" si="3"/>
        <v>-43.851667928040612</v>
      </c>
    </row>
    <row r="46" spans="1:21" x14ac:dyDescent="0.25">
      <c r="A46" s="6">
        <v>44</v>
      </c>
      <c r="B46" s="6">
        <v>2</v>
      </c>
      <c r="C46" s="7">
        <f t="shared" si="4"/>
        <v>0.89408000000000065</v>
      </c>
      <c r="D46" s="6">
        <v>28</v>
      </c>
      <c r="E46" s="23">
        <f t="shared" si="5"/>
        <v>12.51712</v>
      </c>
      <c r="F46" s="6">
        <v>-2.5099999999999998</v>
      </c>
      <c r="G46" s="23">
        <f>$V$5*9.81*$V$11</f>
        <v>1509.8031450000001</v>
      </c>
      <c r="H46" s="23">
        <f>0.5*$V$6*$V$7*$V$8*(E46^2)</f>
        <v>155.861685830792</v>
      </c>
      <c r="I46" s="23">
        <f t="shared" si="6"/>
        <v>12.51712</v>
      </c>
      <c r="J46" s="23">
        <f t="shared" si="7"/>
        <v>418.42944000000011</v>
      </c>
      <c r="K46" s="23">
        <f>$V$5*9.81*SIN(B47-B46)/I46</f>
        <v>0</v>
      </c>
      <c r="L46" s="26">
        <f t="shared" si="0"/>
        <v>1665.6648308307922</v>
      </c>
      <c r="M46" s="23">
        <f t="shared" si="8"/>
        <v>20849.326567288725</v>
      </c>
      <c r="N46" s="23">
        <f t="shared" si="1"/>
        <v>20.849326567288724</v>
      </c>
      <c r="O46" s="22">
        <v>6289.66</v>
      </c>
      <c r="P46" s="22">
        <v>6.29</v>
      </c>
      <c r="Q46" s="21">
        <f t="shared" si="2"/>
        <v>-14.559326567288725</v>
      </c>
      <c r="R46" s="20">
        <f t="shared" si="3"/>
        <v>-58.410994495329334</v>
      </c>
    </row>
    <row r="47" spans="1:21" ht="15.75" thickBot="1" x14ac:dyDescent="0.3">
      <c r="A47" s="6">
        <v>45</v>
      </c>
      <c r="B47" s="6">
        <v>2</v>
      </c>
      <c r="C47" s="7">
        <f t="shared" si="4"/>
        <v>0</v>
      </c>
      <c r="D47" s="6">
        <v>28</v>
      </c>
      <c r="E47" s="23">
        <f t="shared" si="5"/>
        <v>12.51712</v>
      </c>
      <c r="F47" s="6">
        <v>-2.5099999999999998</v>
      </c>
      <c r="G47" s="23">
        <f>$V$5*9.81*$V$11</f>
        <v>1509.8031450000001</v>
      </c>
      <c r="H47" s="23">
        <f>0.5*$V$6*$V$7*$V$8*(E47^2)</f>
        <v>155.861685830792</v>
      </c>
      <c r="I47" s="23">
        <f t="shared" si="6"/>
        <v>12.51712</v>
      </c>
      <c r="J47" s="23">
        <f t="shared" si="7"/>
        <v>430.94656000000009</v>
      </c>
      <c r="K47" s="23">
        <f>$V$5*9.81*SIN(B48-B47)/I47</f>
        <v>-487.46041501979215</v>
      </c>
      <c r="L47" s="26">
        <f t="shared" si="0"/>
        <v>1178.204415811</v>
      </c>
      <c r="M47" s="23">
        <f t="shared" si="8"/>
        <v>14747.726057236185</v>
      </c>
      <c r="N47" s="23">
        <f t="shared" si="1"/>
        <v>14.747726057236184</v>
      </c>
      <c r="O47" s="22">
        <v>6289.66</v>
      </c>
      <c r="P47" s="22">
        <v>6.29</v>
      </c>
      <c r="Q47" s="21">
        <f t="shared" si="2"/>
        <v>-8.457726057236183</v>
      </c>
      <c r="R47" s="20">
        <f t="shared" si="3"/>
        <v>-66.86872055256552</v>
      </c>
    </row>
    <row r="48" spans="1:21" ht="16.5" thickTop="1" thickBot="1" x14ac:dyDescent="0.3">
      <c r="A48" s="6">
        <v>46</v>
      </c>
      <c r="B48" s="6">
        <v>0</v>
      </c>
      <c r="C48" s="7">
        <f t="shared" si="4"/>
        <v>0</v>
      </c>
      <c r="D48" s="6">
        <v>28</v>
      </c>
      <c r="E48" s="23">
        <f t="shared" si="5"/>
        <v>12.51712</v>
      </c>
      <c r="F48" s="6">
        <v>-2.5099999999999998</v>
      </c>
      <c r="G48" s="23">
        <f>$V$5*9.81*$V$11</f>
        <v>1509.8031450000001</v>
      </c>
      <c r="H48" s="23">
        <f>0.5*$V$6*$V$7*$V$8*(E48^2)</f>
        <v>155.861685830792</v>
      </c>
      <c r="I48" s="23">
        <f t="shared" si="6"/>
        <v>12.51712</v>
      </c>
      <c r="J48" s="27">
        <f t="shared" si="7"/>
        <v>443.46368000000007</v>
      </c>
      <c r="K48" s="23">
        <f>$V$5*9.81*SIN(B49-B48)/I48</f>
        <v>0</v>
      </c>
      <c r="L48" s="26">
        <f t="shared" si="0"/>
        <v>1665.6648308307922</v>
      </c>
      <c r="M48" s="23">
        <f t="shared" si="8"/>
        <v>20849.326567288725</v>
      </c>
      <c r="N48" s="23">
        <f t="shared" si="1"/>
        <v>20.849326567288724</v>
      </c>
      <c r="O48" s="22">
        <v>6289.66</v>
      </c>
      <c r="P48" s="22">
        <v>6.29</v>
      </c>
      <c r="Q48" s="21">
        <f t="shared" si="2"/>
        <v>-14.559326567288725</v>
      </c>
      <c r="R48" s="20">
        <f t="shared" si="3"/>
        <v>-81.428047119854241</v>
      </c>
    </row>
    <row r="49" spans="1:18" ht="15.75" thickTop="1" x14ac:dyDescent="0.25">
      <c r="A49" s="6">
        <v>47</v>
      </c>
      <c r="B49" s="6">
        <v>0</v>
      </c>
      <c r="C49" s="7">
        <f t="shared" si="4"/>
        <v>0</v>
      </c>
      <c r="D49" s="6">
        <v>28</v>
      </c>
      <c r="E49" s="23">
        <f t="shared" si="5"/>
        <v>12.51712</v>
      </c>
      <c r="F49" s="6">
        <v>-2.5099999999999998</v>
      </c>
      <c r="G49" s="23">
        <f>$V$5*9.81*$V$11</f>
        <v>1509.8031450000001</v>
      </c>
      <c r="H49" s="23">
        <f>0.5*$V$6*$V$7*$V$8*(E49^2)</f>
        <v>155.861685830792</v>
      </c>
      <c r="I49" s="23">
        <f t="shared" si="6"/>
        <v>12.51712</v>
      </c>
      <c r="J49" s="23">
        <f t="shared" si="7"/>
        <v>455.98080000000004</v>
      </c>
      <c r="K49" s="23">
        <f>$V$5*9.81*SIN(B50-B49)/I49</f>
        <v>0</v>
      </c>
      <c r="L49" s="26">
        <f t="shared" si="0"/>
        <v>1665.6648308307922</v>
      </c>
      <c r="M49" s="23">
        <f t="shared" si="8"/>
        <v>20849.326567288725</v>
      </c>
      <c r="N49" s="23">
        <f t="shared" si="1"/>
        <v>20.849326567288724</v>
      </c>
      <c r="O49" s="22">
        <v>6289.66</v>
      </c>
      <c r="P49" s="22">
        <v>6.29</v>
      </c>
      <c r="Q49" s="21">
        <f t="shared" si="2"/>
        <v>-14.559326567288725</v>
      </c>
      <c r="R49" s="20">
        <f t="shared" si="3"/>
        <v>-95.987373687142963</v>
      </c>
    </row>
    <row r="50" spans="1:18" x14ac:dyDescent="0.25">
      <c r="A50" s="6">
        <v>48</v>
      </c>
      <c r="B50" s="6">
        <v>0</v>
      </c>
      <c r="C50" s="7">
        <f t="shared" si="4"/>
        <v>0</v>
      </c>
      <c r="D50" s="6">
        <v>28</v>
      </c>
      <c r="E50" s="23">
        <f t="shared" si="5"/>
        <v>12.51712</v>
      </c>
      <c r="F50" s="6">
        <v>-2.5099999999999998</v>
      </c>
      <c r="G50" s="23">
        <f>$V$5*9.81*$V$11</f>
        <v>1509.8031450000001</v>
      </c>
      <c r="H50" s="23">
        <f>0.5*$V$6*$V$7*$V$8*(E50^2)</f>
        <v>155.861685830792</v>
      </c>
      <c r="I50" s="23">
        <f t="shared" si="6"/>
        <v>12.51712</v>
      </c>
      <c r="J50" s="23">
        <f t="shared" si="7"/>
        <v>468.49792000000002</v>
      </c>
      <c r="K50" s="23">
        <f>$V$5*9.81*SIN(B51-B50)/I50</f>
        <v>0</v>
      </c>
      <c r="L50" s="26">
        <f t="shared" si="0"/>
        <v>1665.6648308307922</v>
      </c>
      <c r="M50" s="23">
        <f t="shared" si="8"/>
        <v>20849.326567288725</v>
      </c>
      <c r="N50" s="23">
        <f t="shared" si="1"/>
        <v>20.849326567288724</v>
      </c>
      <c r="O50" s="22">
        <v>6289.66</v>
      </c>
      <c r="P50" s="22">
        <v>6.29</v>
      </c>
      <c r="Q50" s="21">
        <f t="shared" si="2"/>
        <v>-14.559326567288725</v>
      </c>
      <c r="R50" s="20">
        <f t="shared" si="3"/>
        <v>-110.54670025443168</v>
      </c>
    </row>
    <row r="51" spans="1:18" x14ac:dyDescent="0.25">
      <c r="A51" s="6">
        <v>49</v>
      </c>
      <c r="B51" s="6">
        <v>0</v>
      </c>
      <c r="C51" s="7">
        <f t="shared" si="4"/>
        <v>-0.89408000000000065</v>
      </c>
      <c r="D51" s="6">
        <v>26</v>
      </c>
      <c r="E51" s="23">
        <f t="shared" si="5"/>
        <v>11.62304</v>
      </c>
      <c r="F51" s="6">
        <v>-2.5099999999999998</v>
      </c>
      <c r="G51" s="23">
        <f>$V$5*9.81*$V$11</f>
        <v>1509.8031450000001</v>
      </c>
      <c r="H51" s="23">
        <f>0.5*$V$6*$V$7*$V$8*(E51^2)</f>
        <v>134.39094339491757</v>
      </c>
      <c r="I51" s="23">
        <f t="shared" si="6"/>
        <v>11.62304</v>
      </c>
      <c r="J51" s="23">
        <f t="shared" si="7"/>
        <v>480.12096000000003</v>
      </c>
      <c r="K51" s="23">
        <f>$V$5*9.81*SIN(B52-B51)/I51</f>
        <v>0</v>
      </c>
      <c r="L51" s="26">
        <f t="shared" si="0"/>
        <v>1644.1940883949176</v>
      </c>
      <c r="M51" s="23">
        <f t="shared" si="8"/>
        <v>19110.533657177661</v>
      </c>
      <c r="N51" s="23">
        <f t="shared" si="1"/>
        <v>19.110533657177662</v>
      </c>
      <c r="O51" s="22">
        <v>6289.66</v>
      </c>
      <c r="P51" s="22">
        <v>6.29</v>
      </c>
      <c r="Q51" s="21">
        <f t="shared" si="2"/>
        <v>-12.820533657177663</v>
      </c>
      <c r="R51" s="20">
        <f t="shared" si="3"/>
        <v>-123.36723391160935</v>
      </c>
    </row>
    <row r="52" spans="1:18" x14ac:dyDescent="0.25">
      <c r="A52" s="6">
        <v>50</v>
      </c>
      <c r="B52" s="6">
        <v>0</v>
      </c>
      <c r="C52" s="7">
        <f t="shared" si="4"/>
        <v>-0.89407999999999888</v>
      </c>
      <c r="D52" s="6">
        <v>24</v>
      </c>
      <c r="E52" s="23">
        <f t="shared" si="5"/>
        <v>10.728960000000001</v>
      </c>
      <c r="F52" s="6">
        <v>-2.5099999999999998</v>
      </c>
      <c r="G52" s="23">
        <f>$V$5*9.81*$V$11</f>
        <v>1509.8031450000001</v>
      </c>
      <c r="H52" s="23">
        <f>0.5*$V$6*$V$7*$V$8*(E52^2)</f>
        <v>114.51062632466352</v>
      </c>
      <c r="I52" s="23">
        <f t="shared" si="6"/>
        <v>10.728960000000001</v>
      </c>
      <c r="J52" s="23">
        <f t="shared" si="7"/>
        <v>490.84992</v>
      </c>
      <c r="K52" s="23">
        <f>$V$5*9.81*SIN(B53-B52)/I52</f>
        <v>0</v>
      </c>
      <c r="L52" s="26">
        <f t="shared" si="0"/>
        <v>1624.3137713246635</v>
      </c>
      <c r="M52" s="23">
        <f t="shared" si="8"/>
        <v>17427.197479991464</v>
      </c>
      <c r="N52" s="23">
        <f t="shared" si="1"/>
        <v>17.427197479991463</v>
      </c>
      <c r="O52" s="22">
        <v>6289.66</v>
      </c>
      <c r="P52" s="22">
        <v>6.29</v>
      </c>
      <c r="Q52" s="21">
        <f t="shared" si="2"/>
        <v>-11.137197479991464</v>
      </c>
      <c r="R52" s="20">
        <f t="shared" si="3"/>
        <v>-134.5044313916008</v>
      </c>
    </row>
    <row r="53" spans="1:18" ht="15.75" thickBot="1" x14ac:dyDescent="0.3">
      <c r="A53" s="6">
        <v>51</v>
      </c>
      <c r="B53" s="6">
        <v>0</v>
      </c>
      <c r="C53" s="7">
        <f t="shared" si="4"/>
        <v>0</v>
      </c>
      <c r="D53" s="6">
        <v>24</v>
      </c>
      <c r="E53" s="23">
        <f t="shared" si="5"/>
        <v>10.728960000000001</v>
      </c>
      <c r="F53" s="6">
        <v>-2.5099999999999998</v>
      </c>
      <c r="G53" s="23">
        <f>$V$5*9.81*$V$11</f>
        <v>1509.8031450000001</v>
      </c>
      <c r="H53" s="23">
        <f>0.5*$V$6*$V$7*$V$8*(E53^2)</f>
        <v>114.51062632466352</v>
      </c>
      <c r="I53" s="23">
        <f t="shared" si="6"/>
        <v>10.728960000000001</v>
      </c>
      <c r="J53" s="23">
        <f t="shared" si="7"/>
        <v>501.57888000000003</v>
      </c>
      <c r="K53" s="23">
        <f>$V$5*9.81*SIN(B54-B53)/I53</f>
        <v>568.70381752309083</v>
      </c>
      <c r="L53" s="26">
        <f t="shared" si="0"/>
        <v>2193.0175888477543</v>
      </c>
      <c r="M53" s="23">
        <f t="shared" si="8"/>
        <v>23528.797990044004</v>
      </c>
      <c r="N53" s="23">
        <f t="shared" si="1"/>
        <v>23.528797990044005</v>
      </c>
      <c r="O53" s="22">
        <v>6289.66</v>
      </c>
      <c r="P53" s="22">
        <v>6.29</v>
      </c>
      <c r="Q53" s="21">
        <f t="shared" si="2"/>
        <v>-17.238797990044006</v>
      </c>
      <c r="R53" s="20">
        <f t="shared" si="3"/>
        <v>-151.74322938164482</v>
      </c>
    </row>
    <row r="54" spans="1:18" ht="16.5" thickTop="1" thickBot="1" x14ac:dyDescent="0.3">
      <c r="A54" s="6">
        <v>52</v>
      </c>
      <c r="B54" s="6">
        <v>2</v>
      </c>
      <c r="C54" s="7">
        <f t="shared" si="4"/>
        <v>-0.89408000000000065</v>
      </c>
      <c r="D54" s="6">
        <v>22</v>
      </c>
      <c r="E54" s="23">
        <f t="shared" si="5"/>
        <v>9.8348800000000001</v>
      </c>
      <c r="F54" s="6">
        <v>-2.5099999999999998</v>
      </c>
      <c r="G54" s="23">
        <f>$V$5*9.81*$V$11</f>
        <v>1509.8031450000001</v>
      </c>
      <c r="H54" s="23">
        <f>0.5*$V$6*$V$7*$V$8*(E54^2)</f>
        <v>96.220734620029759</v>
      </c>
      <c r="I54" s="23">
        <f t="shared" si="6"/>
        <v>9.8348800000000001</v>
      </c>
      <c r="J54" s="27">
        <f t="shared" si="7"/>
        <v>511.41376000000002</v>
      </c>
      <c r="K54" s="23">
        <f>$V$5*9.81*SIN(B55-B54)/I54</f>
        <v>0</v>
      </c>
      <c r="L54" s="26">
        <f t="shared" si="0"/>
        <v>1606.0238796200299</v>
      </c>
      <c r="M54" s="23">
        <f t="shared" si="8"/>
        <v>15795.05213319744</v>
      </c>
      <c r="N54" s="23">
        <f t="shared" si="1"/>
        <v>15.795052133197439</v>
      </c>
      <c r="O54" s="22">
        <v>6289.66</v>
      </c>
      <c r="P54" s="22">
        <v>6.29</v>
      </c>
      <c r="Q54" s="21">
        <f t="shared" si="2"/>
        <v>-9.505052133197438</v>
      </c>
      <c r="R54" s="20">
        <f t="shared" si="3"/>
        <v>-161.24828151484226</v>
      </c>
    </row>
    <row r="55" spans="1:18" ht="16.5" thickTop="1" thickBot="1" x14ac:dyDescent="0.3">
      <c r="A55" s="6">
        <v>53</v>
      </c>
      <c r="B55" s="6">
        <v>2</v>
      </c>
      <c r="C55" s="7">
        <f t="shared" si="4"/>
        <v>0</v>
      </c>
      <c r="D55" s="6">
        <v>22</v>
      </c>
      <c r="E55" s="23">
        <f t="shared" si="5"/>
        <v>9.8348800000000001</v>
      </c>
      <c r="F55" s="6">
        <v>-4.1399999999999997</v>
      </c>
      <c r="G55" s="23">
        <f>$V$5*9.81*$V$11</f>
        <v>1509.8031450000001</v>
      </c>
      <c r="H55" s="23">
        <f>0.5*$V$6*$V$7*$V$8*(E55^2)</f>
        <v>96.220734620029759</v>
      </c>
      <c r="I55" s="23">
        <f t="shared" si="6"/>
        <v>9.8348800000000001</v>
      </c>
      <c r="J55" s="27">
        <f t="shared" si="7"/>
        <v>521.24864000000002</v>
      </c>
      <c r="K55" s="23">
        <f>$V$5*9.81*SIN(B56-B55)/I55</f>
        <v>620.40416457064453</v>
      </c>
      <c r="L55" s="26">
        <f t="shared" si="0"/>
        <v>2226.4280441906744</v>
      </c>
      <c r="M55" s="23">
        <f t="shared" si="8"/>
        <v>21896.652643249981</v>
      </c>
      <c r="N55" s="23">
        <f t="shared" si="1"/>
        <v>21.896652643249983</v>
      </c>
      <c r="O55" s="22">
        <v>6289.66</v>
      </c>
      <c r="P55" s="22">
        <v>6.29</v>
      </c>
      <c r="Q55" s="21">
        <f t="shared" si="2"/>
        <v>-15.606652643249983</v>
      </c>
      <c r="R55" s="20">
        <f t="shared" si="3"/>
        <v>-176.85493415809225</v>
      </c>
    </row>
    <row r="56" spans="1:18" ht="15.75" thickTop="1" x14ac:dyDescent="0.25">
      <c r="A56" s="6">
        <v>54</v>
      </c>
      <c r="B56" s="6">
        <v>4</v>
      </c>
      <c r="C56" s="7">
        <f t="shared" si="4"/>
        <v>-0.89408000000000065</v>
      </c>
      <c r="D56" s="6">
        <v>20</v>
      </c>
      <c r="E56" s="23">
        <f t="shared" si="5"/>
        <v>8.9407999999999994</v>
      </c>
      <c r="F56" s="6">
        <v>-4.1399999999999997</v>
      </c>
      <c r="G56" s="23">
        <f>$V$5*9.81*$V$11</f>
        <v>1509.8031450000001</v>
      </c>
      <c r="H56" s="23">
        <f>0.5*$V$6*$V$7*$V$8*(E56^2)</f>
        <v>79.521268281016305</v>
      </c>
      <c r="I56" s="23">
        <f t="shared" si="6"/>
        <v>8.9407999999999994</v>
      </c>
      <c r="J56" s="23">
        <f t="shared" si="7"/>
        <v>530.18943999999999</v>
      </c>
      <c r="K56" s="23">
        <f>$V$5*9.81*SIN(B57-B56)/I56</f>
        <v>0</v>
      </c>
      <c r="L56" s="26">
        <f t="shared" si="0"/>
        <v>1589.3244132810164</v>
      </c>
      <c r="M56" s="23">
        <f t="shared" si="8"/>
        <v>14209.831714262911</v>
      </c>
      <c r="N56" s="23">
        <f t="shared" si="1"/>
        <v>14.209831714262911</v>
      </c>
      <c r="O56" s="22">
        <v>6289.66</v>
      </c>
      <c r="P56" s="22">
        <v>6.29</v>
      </c>
      <c r="Q56" s="21">
        <f t="shared" si="2"/>
        <v>-7.9198317142629113</v>
      </c>
      <c r="R56" s="20">
        <f t="shared" si="3"/>
        <v>-184.77476587235515</v>
      </c>
    </row>
    <row r="57" spans="1:18" x14ac:dyDescent="0.25">
      <c r="A57" s="6">
        <v>55</v>
      </c>
      <c r="B57" s="6">
        <v>4</v>
      </c>
      <c r="C57" s="7">
        <f t="shared" si="4"/>
        <v>0</v>
      </c>
      <c r="D57" s="6">
        <v>20</v>
      </c>
      <c r="E57" s="23">
        <f t="shared" si="5"/>
        <v>8.9407999999999994</v>
      </c>
      <c r="F57" s="6">
        <v>-4.1399999999999997</v>
      </c>
      <c r="G57" s="23">
        <f>$V$5*9.81*$V$11</f>
        <v>1509.8031450000001</v>
      </c>
      <c r="H57" s="23">
        <f>0.5*$V$6*$V$7*$V$8*(E57^2)</f>
        <v>79.521268281016305</v>
      </c>
      <c r="I57" s="23">
        <f t="shared" si="6"/>
        <v>8.9407999999999994</v>
      </c>
      <c r="J57" s="23">
        <f t="shared" si="7"/>
        <v>539.13023999999996</v>
      </c>
      <c r="K57" s="23">
        <f>$V$5*9.81*SIN(B58-B57)/I57</f>
        <v>0</v>
      </c>
      <c r="L57" s="26">
        <f t="shared" si="0"/>
        <v>1589.3244132810164</v>
      </c>
      <c r="M57" s="23">
        <f t="shared" si="8"/>
        <v>14209.831714262911</v>
      </c>
      <c r="N57" s="23">
        <f t="shared" si="1"/>
        <v>14.209831714262911</v>
      </c>
      <c r="O57" s="22">
        <v>6289.66</v>
      </c>
      <c r="P57" s="22">
        <v>6.29</v>
      </c>
      <c r="Q57" s="21">
        <f t="shared" si="2"/>
        <v>-7.9198317142629113</v>
      </c>
      <c r="R57" s="20">
        <f t="shared" si="3"/>
        <v>-192.69459758661804</v>
      </c>
    </row>
    <row r="58" spans="1:18" x14ac:dyDescent="0.25">
      <c r="A58" s="6">
        <v>56</v>
      </c>
      <c r="B58" s="6">
        <v>4</v>
      </c>
      <c r="C58" s="7">
        <f t="shared" si="4"/>
        <v>-0.89407999999999888</v>
      </c>
      <c r="D58" s="6">
        <v>18</v>
      </c>
      <c r="E58" s="23">
        <f t="shared" si="5"/>
        <v>8.0467200000000005</v>
      </c>
      <c r="F58" s="6">
        <v>-4.1399999999999997</v>
      </c>
      <c r="G58" s="23">
        <f>$V$5*9.81*$V$11</f>
        <v>1509.8031450000001</v>
      </c>
      <c r="H58" s="23">
        <f>0.5*$V$6*$V$7*$V$8*(E58^2)</f>
        <v>64.412227307623226</v>
      </c>
      <c r="I58" s="23">
        <f t="shared" si="6"/>
        <v>8.0467200000000005</v>
      </c>
      <c r="J58" s="23">
        <f t="shared" si="7"/>
        <v>547.17696000000001</v>
      </c>
      <c r="K58" s="23">
        <f>$V$5*9.81*SIN(B59-B58)/I58</f>
        <v>-758.27175669745441</v>
      </c>
      <c r="L58" s="26">
        <f t="shared" si="0"/>
        <v>815.94361561016888</v>
      </c>
      <c r="M58" s="23">
        <f t="shared" si="8"/>
        <v>6565.6698106026588</v>
      </c>
      <c r="N58" s="23">
        <f t="shared" si="1"/>
        <v>6.5656698106026585</v>
      </c>
      <c r="O58" s="22">
        <v>6289.66</v>
      </c>
      <c r="P58" s="22">
        <v>6.29</v>
      </c>
      <c r="Q58" s="21">
        <f t="shared" si="2"/>
        <v>-0.27566981060265849</v>
      </c>
      <c r="R58" s="20">
        <f t="shared" si="3"/>
        <v>-192.97026739722071</v>
      </c>
    </row>
    <row r="59" spans="1:18" x14ac:dyDescent="0.25">
      <c r="A59" s="6">
        <v>57</v>
      </c>
      <c r="B59" s="6">
        <v>2</v>
      </c>
      <c r="C59" s="7">
        <f t="shared" si="4"/>
        <v>0</v>
      </c>
      <c r="D59" s="6">
        <v>18</v>
      </c>
      <c r="E59" s="23">
        <f t="shared" si="5"/>
        <v>8.0467200000000005</v>
      </c>
      <c r="F59" s="6">
        <v>-4.1399999999999997</v>
      </c>
      <c r="G59" s="23">
        <f>$V$5*9.81*$V$11</f>
        <v>1509.8031450000001</v>
      </c>
      <c r="H59" s="23">
        <f>0.5*$V$6*$V$7*$V$8*(E59^2)</f>
        <v>64.412227307623226</v>
      </c>
      <c r="I59" s="23">
        <f t="shared" si="6"/>
        <v>8.0467200000000005</v>
      </c>
      <c r="J59" s="23">
        <f t="shared" si="7"/>
        <v>555.22368000000006</v>
      </c>
      <c r="K59" s="23">
        <f>$V$5*9.81*SIN(B60-B59)/I59</f>
        <v>0</v>
      </c>
      <c r="L59" s="26">
        <f t="shared" si="0"/>
        <v>1574.2153723076233</v>
      </c>
      <c r="M59" s="23">
        <f t="shared" si="8"/>
        <v>12667.2703206552</v>
      </c>
      <c r="N59" s="23">
        <f t="shared" si="1"/>
        <v>12.6672703206552</v>
      </c>
      <c r="O59" s="22">
        <v>6289.66</v>
      </c>
      <c r="P59" s="22">
        <v>6.29</v>
      </c>
      <c r="Q59" s="21">
        <f t="shared" si="2"/>
        <v>-6.3772703206552004</v>
      </c>
      <c r="R59" s="20">
        <f t="shared" si="3"/>
        <v>-199.34753771787592</v>
      </c>
    </row>
    <row r="60" spans="1:18" x14ac:dyDescent="0.25">
      <c r="A60" s="6">
        <v>58</v>
      </c>
      <c r="B60" s="6">
        <v>2</v>
      </c>
      <c r="C60" s="7">
        <f t="shared" si="4"/>
        <v>0</v>
      </c>
      <c r="D60" s="6">
        <v>18</v>
      </c>
      <c r="E60" s="23">
        <f t="shared" si="5"/>
        <v>8.0467200000000005</v>
      </c>
      <c r="F60" s="6">
        <v>-4.1399999999999997</v>
      </c>
      <c r="G60" s="23">
        <f>$V$5*9.81*$V$11</f>
        <v>1509.8031450000001</v>
      </c>
      <c r="H60" s="23">
        <f>0.5*$V$6*$V$7*$V$8*(E60^2)</f>
        <v>64.412227307623226</v>
      </c>
      <c r="I60" s="23">
        <f t="shared" si="6"/>
        <v>8.0467200000000005</v>
      </c>
      <c r="J60" s="23">
        <f t="shared" si="7"/>
        <v>563.27040000000011</v>
      </c>
      <c r="K60" s="23">
        <f>$V$5*9.81*SIN(B61-B60)/I60</f>
        <v>0</v>
      </c>
      <c r="L60" s="26">
        <f t="shared" si="0"/>
        <v>1574.2153723076233</v>
      </c>
      <c r="M60" s="23">
        <f t="shared" si="8"/>
        <v>12667.2703206552</v>
      </c>
      <c r="N60" s="23">
        <f t="shared" si="1"/>
        <v>12.6672703206552</v>
      </c>
      <c r="O60" s="22">
        <v>6289.66</v>
      </c>
      <c r="P60" s="22">
        <v>6.29</v>
      </c>
      <c r="Q60" s="21">
        <f t="shared" si="2"/>
        <v>-6.3772703206552004</v>
      </c>
      <c r="R60" s="20">
        <f t="shared" si="3"/>
        <v>-205.72480803853114</v>
      </c>
    </row>
    <row r="61" spans="1:18" x14ac:dyDescent="0.25">
      <c r="A61" s="6">
        <v>59</v>
      </c>
      <c r="B61" s="6">
        <v>2</v>
      </c>
      <c r="C61" s="7">
        <f t="shared" si="4"/>
        <v>0</v>
      </c>
      <c r="D61" s="6">
        <v>18</v>
      </c>
      <c r="E61" s="23">
        <f t="shared" si="5"/>
        <v>8.0467200000000005</v>
      </c>
      <c r="F61" s="6">
        <v>-4.1399999999999997</v>
      </c>
      <c r="G61" s="23">
        <f>$V$5*9.81*$V$11</f>
        <v>1509.8031450000001</v>
      </c>
      <c r="H61" s="23">
        <f>0.5*$V$6*$V$7*$V$8*(E61^2)</f>
        <v>64.412227307623226</v>
      </c>
      <c r="I61" s="23">
        <f t="shared" si="6"/>
        <v>8.0467200000000005</v>
      </c>
      <c r="J61" s="23">
        <f t="shared" si="7"/>
        <v>571.31712000000016</v>
      </c>
      <c r="K61" s="23">
        <f>$V$5*9.81*SIN(B62-B61)/I61</f>
        <v>-758.27175669745441</v>
      </c>
      <c r="L61" s="26">
        <f t="shared" si="0"/>
        <v>815.94361561016888</v>
      </c>
      <c r="M61" s="23">
        <f t="shared" si="8"/>
        <v>6565.6698106026588</v>
      </c>
      <c r="N61" s="23">
        <f t="shared" si="1"/>
        <v>6.5656698106026585</v>
      </c>
      <c r="O61" s="22">
        <v>6289.66</v>
      </c>
      <c r="P61" s="22">
        <v>6.29</v>
      </c>
      <c r="Q61" s="21">
        <f t="shared" si="2"/>
        <v>-0.27566981060265849</v>
      </c>
      <c r="R61" s="20">
        <f t="shared" si="3"/>
        <v>-206.0004778491338</v>
      </c>
    </row>
    <row r="62" spans="1:18" x14ac:dyDescent="0.25">
      <c r="A62" s="6">
        <v>60</v>
      </c>
      <c r="B62" s="6">
        <v>0</v>
      </c>
      <c r="C62" s="7">
        <f t="shared" si="4"/>
        <v>0</v>
      </c>
      <c r="D62" s="6">
        <v>18</v>
      </c>
      <c r="E62" s="23">
        <f t="shared" si="5"/>
        <v>8.0467200000000005</v>
      </c>
      <c r="F62" s="6">
        <v>-4.1399999999999997</v>
      </c>
      <c r="G62" s="23">
        <f>$V$5*9.81*$V$11</f>
        <v>1509.8031450000001</v>
      </c>
      <c r="H62" s="23">
        <f>0.5*$V$6*$V$7*$V$8*(E62^2)</f>
        <v>64.412227307623226</v>
      </c>
      <c r="I62" s="23">
        <f t="shared" si="6"/>
        <v>8.0467200000000005</v>
      </c>
      <c r="J62" s="23">
        <f t="shared" si="7"/>
        <v>579.36384000000021</v>
      </c>
      <c r="K62" s="23">
        <f>$V$5*9.81*SIN(B63-B62)/I62</f>
        <v>0</v>
      </c>
      <c r="L62" s="26">
        <f t="shared" si="0"/>
        <v>1574.2153723076233</v>
      </c>
      <c r="M62" s="23">
        <f t="shared" si="8"/>
        <v>12667.2703206552</v>
      </c>
      <c r="N62" s="23">
        <f t="shared" si="1"/>
        <v>12.6672703206552</v>
      </c>
      <c r="O62" s="22">
        <v>6289.66</v>
      </c>
      <c r="P62" s="22">
        <v>6.29</v>
      </c>
      <c r="Q62" s="21">
        <f t="shared" si="2"/>
        <v>-6.3772703206552004</v>
      </c>
      <c r="R62" s="20">
        <f t="shared" si="3"/>
        <v>-212.37774816978902</v>
      </c>
    </row>
    <row r="63" spans="1:18" x14ac:dyDescent="0.25">
      <c r="A63" s="8">
        <v>61</v>
      </c>
      <c r="B63" s="8">
        <v>0</v>
      </c>
      <c r="C63" s="9">
        <f t="shared" si="4"/>
        <v>0.89407999999999888</v>
      </c>
      <c r="D63" s="8">
        <v>20</v>
      </c>
      <c r="E63" s="24">
        <f t="shared" si="5"/>
        <v>8.9407999999999994</v>
      </c>
      <c r="F63" s="8">
        <v>-4.1399999999999997</v>
      </c>
      <c r="G63" s="24">
        <f>$V$5*9.81*$V$12</f>
        <v>201.307086</v>
      </c>
      <c r="H63" s="24">
        <f>0.5*$V$6*$V$7*$V$8*(E63^2)</f>
        <v>79.521268281016305</v>
      </c>
      <c r="I63" s="24">
        <f t="shared" si="6"/>
        <v>8.9407999999999994</v>
      </c>
      <c r="J63" s="24">
        <f t="shared" si="7"/>
        <v>588.30464000000018</v>
      </c>
      <c r="K63" s="24">
        <f>$V$5*9.81*SIN(B64-B63)/I63</f>
        <v>0</v>
      </c>
      <c r="L63" s="28">
        <f t="shared" si="0"/>
        <v>280.82835428101629</v>
      </c>
      <c r="M63" s="24">
        <f t="shared" si="8"/>
        <v>2510.8301499557101</v>
      </c>
      <c r="N63" s="24">
        <f t="shared" si="1"/>
        <v>2.51083014995571</v>
      </c>
      <c r="O63" s="22">
        <v>6289.66</v>
      </c>
      <c r="P63" s="22">
        <v>6.29</v>
      </c>
      <c r="Q63" s="21">
        <f t="shared" si="2"/>
        <v>3.7791698500442901</v>
      </c>
      <c r="R63" s="20">
        <f t="shared" si="3"/>
        <v>-208.59857831974472</v>
      </c>
    </row>
    <row r="64" spans="1:18" x14ac:dyDescent="0.25">
      <c r="A64" s="8">
        <v>62</v>
      </c>
      <c r="B64" s="8">
        <v>0</v>
      </c>
      <c r="C64" s="9">
        <f t="shared" si="4"/>
        <v>0.89408000000000065</v>
      </c>
      <c r="D64" s="8">
        <v>22</v>
      </c>
      <c r="E64" s="24">
        <f t="shared" si="5"/>
        <v>9.8348800000000001</v>
      </c>
      <c r="F64" s="8">
        <v>-4.1399999999999997</v>
      </c>
      <c r="G64" s="24">
        <f>$V$5*9.81*$V$12</f>
        <v>201.307086</v>
      </c>
      <c r="H64" s="24">
        <f>0.5*$V$6*$V$7*$V$8*(E64^2)</f>
        <v>96.220734620029759</v>
      </c>
      <c r="I64" s="24">
        <f t="shared" si="6"/>
        <v>9.8348800000000001</v>
      </c>
      <c r="J64" s="24">
        <f t="shared" si="7"/>
        <v>598.13952000000018</v>
      </c>
      <c r="K64" s="24">
        <f>$V$5*9.81*SIN(B65-B64)/I64</f>
        <v>0</v>
      </c>
      <c r="L64" s="28">
        <f t="shared" si="0"/>
        <v>297.52782062002973</v>
      </c>
      <c r="M64" s="24">
        <f t="shared" si="8"/>
        <v>2926.1504124595181</v>
      </c>
      <c r="N64" s="24">
        <f t="shared" si="1"/>
        <v>2.9261504124595179</v>
      </c>
      <c r="O64" s="22">
        <v>6289.66</v>
      </c>
      <c r="P64" s="22">
        <v>6.29</v>
      </c>
      <c r="Q64" s="21">
        <f t="shared" si="2"/>
        <v>3.3638495875404821</v>
      </c>
      <c r="R64" s="20">
        <f t="shared" si="3"/>
        <v>-205.23472873220425</v>
      </c>
    </row>
    <row r="65" spans="1:19" ht="15.75" thickBot="1" x14ac:dyDescent="0.3">
      <c r="A65" s="8">
        <v>63</v>
      </c>
      <c r="B65" s="8">
        <v>0</v>
      </c>
      <c r="C65" s="9">
        <f t="shared" si="4"/>
        <v>0.89408000000000065</v>
      </c>
      <c r="D65" s="8">
        <v>24</v>
      </c>
      <c r="E65" s="24">
        <f t="shared" si="5"/>
        <v>10.728960000000001</v>
      </c>
      <c r="F65" s="8">
        <v>-4.1399999999999997</v>
      </c>
      <c r="G65" s="24">
        <f>$V$5*9.81*$V$12</f>
        <v>201.307086</v>
      </c>
      <c r="H65" s="24">
        <f>0.5*$V$6*$V$7*$V$8*(E65^2)</f>
        <v>114.51062632466352</v>
      </c>
      <c r="I65" s="24">
        <f t="shared" si="6"/>
        <v>10.728960000000001</v>
      </c>
      <c r="J65" s="24">
        <f t="shared" si="7"/>
        <v>608.8684800000002</v>
      </c>
      <c r="K65" s="24">
        <f>$V$5*9.81*SIN(B66-B65)/I65</f>
        <v>0</v>
      </c>
      <c r="L65" s="28">
        <f t="shared" si="0"/>
        <v>315.81771232466349</v>
      </c>
      <c r="M65" s="24">
        <f t="shared" si="8"/>
        <v>3388.3956028228217</v>
      </c>
      <c r="N65" s="24">
        <f t="shared" si="1"/>
        <v>3.3883956028228219</v>
      </c>
      <c r="O65" s="22">
        <v>6289.66</v>
      </c>
      <c r="P65" s="22">
        <v>6.29</v>
      </c>
      <c r="Q65" s="21">
        <f t="shared" si="2"/>
        <v>2.9016043971771781</v>
      </c>
      <c r="R65" s="20">
        <f t="shared" si="3"/>
        <v>-202.33312433502707</v>
      </c>
    </row>
    <row r="66" spans="1:19" ht="16.5" thickTop="1" thickBot="1" x14ac:dyDescent="0.3">
      <c r="A66" s="8">
        <v>64</v>
      </c>
      <c r="B66" s="8">
        <v>0</v>
      </c>
      <c r="C66" s="9">
        <f t="shared" si="4"/>
        <v>0</v>
      </c>
      <c r="D66" s="8">
        <v>24</v>
      </c>
      <c r="E66" s="24">
        <f t="shared" si="5"/>
        <v>10.728960000000001</v>
      </c>
      <c r="F66" s="8">
        <v>-4.1399999999999997</v>
      </c>
      <c r="G66" s="24">
        <f>$V$5*9.81*$V$12</f>
        <v>201.307086</v>
      </c>
      <c r="H66" s="24">
        <f>0.5*$V$6*$V$7*$V$8*(E66^2)</f>
        <v>114.51062632466352</v>
      </c>
      <c r="I66" s="24">
        <f t="shared" si="6"/>
        <v>10.728960000000001</v>
      </c>
      <c r="J66" s="29">
        <f t="shared" si="7"/>
        <v>619.59744000000023</v>
      </c>
      <c r="K66" s="24">
        <f>$V$5*9.81*SIN(B67-B66)/I66</f>
        <v>568.70381752309083</v>
      </c>
      <c r="L66" s="28">
        <f t="shared" si="0"/>
        <v>884.52152984775432</v>
      </c>
      <c r="M66" s="24">
        <f t="shared" si="8"/>
        <v>9489.9961128753621</v>
      </c>
      <c r="N66" s="24">
        <f t="shared" si="1"/>
        <v>9.489996112875362</v>
      </c>
      <c r="O66" s="22">
        <v>6289.66</v>
      </c>
      <c r="P66" s="22">
        <v>6.29</v>
      </c>
      <c r="Q66" s="21">
        <f t="shared" si="2"/>
        <v>-3.199996112875362</v>
      </c>
      <c r="R66" s="20">
        <f t="shared" si="3"/>
        <v>-205.53312044790243</v>
      </c>
    </row>
    <row r="67" spans="1:19" ht="15.75" thickTop="1" x14ac:dyDescent="0.25">
      <c r="A67" s="8">
        <v>65</v>
      </c>
      <c r="B67" s="8">
        <v>2</v>
      </c>
      <c r="C67" s="9">
        <f t="shared" si="4"/>
        <v>0</v>
      </c>
      <c r="D67" s="8">
        <v>24</v>
      </c>
      <c r="E67" s="24">
        <f t="shared" si="5"/>
        <v>10.728960000000001</v>
      </c>
      <c r="F67" s="8">
        <v>6.79</v>
      </c>
      <c r="G67" s="24">
        <f>$V$5*9.81*$V$12</f>
        <v>201.307086</v>
      </c>
      <c r="H67" s="24">
        <f>0.5*$V$6*$V$7*$V$8*(E67^2)</f>
        <v>114.51062632466352</v>
      </c>
      <c r="I67" s="24">
        <f t="shared" si="6"/>
        <v>10.728960000000001</v>
      </c>
      <c r="J67" s="24">
        <f t="shared" si="7"/>
        <v>630.32640000000026</v>
      </c>
      <c r="K67" s="24">
        <f>$V$5*9.81*SIN(B68-B67)/I67</f>
        <v>568.70381752309083</v>
      </c>
      <c r="L67" s="28">
        <f t="shared" si="0"/>
        <v>884.52152984775432</v>
      </c>
      <c r="M67" s="24">
        <f t="shared" si="8"/>
        <v>9489.9961128753621</v>
      </c>
      <c r="N67" s="24">
        <f t="shared" si="1"/>
        <v>9.489996112875362</v>
      </c>
      <c r="O67" s="22">
        <v>6289.66</v>
      </c>
      <c r="P67" s="22">
        <v>6.29</v>
      </c>
      <c r="Q67" s="21">
        <f t="shared" si="2"/>
        <v>-3.199996112875362</v>
      </c>
      <c r="R67" s="20">
        <f t="shared" si="3"/>
        <v>-208.7331165607778</v>
      </c>
    </row>
    <row r="68" spans="1:19" x14ac:dyDescent="0.25">
      <c r="A68" s="8">
        <v>66</v>
      </c>
      <c r="B68" s="8">
        <v>4</v>
      </c>
      <c r="C68" s="9">
        <f t="shared" si="4"/>
        <v>0</v>
      </c>
      <c r="D68" s="8">
        <v>24</v>
      </c>
      <c r="E68" s="24">
        <f t="shared" ref="E68:E121" si="9">D68*0.44704</f>
        <v>10.728960000000001</v>
      </c>
      <c r="F68" s="8">
        <v>6.79</v>
      </c>
      <c r="G68" s="24">
        <f>$V$5*9.81*$V$12</f>
        <v>201.307086</v>
      </c>
      <c r="H68" s="24">
        <f>0.5*$V$6*$V$7*$V$8*(E68^2)</f>
        <v>114.51062632466352</v>
      </c>
      <c r="I68" s="24">
        <f t="shared" si="6"/>
        <v>10.728960000000001</v>
      </c>
      <c r="J68" s="24">
        <f t="shared" si="7"/>
        <v>641.05536000000029</v>
      </c>
      <c r="K68" s="24">
        <f>$V$5*9.81*SIN(B69-B68)/I68</f>
        <v>568.70381752309083</v>
      </c>
      <c r="L68" s="28">
        <f t="shared" ref="L68:L121" si="10">G68+H68+K68</f>
        <v>884.52152984775432</v>
      </c>
      <c r="M68" s="24">
        <f t="shared" ref="M68:M121" si="11">E68*L68</f>
        <v>9489.9961128753621</v>
      </c>
      <c r="N68" s="24">
        <f t="shared" ref="N68:N122" si="12">M68:M187/1000</f>
        <v>9.489996112875362</v>
      </c>
      <c r="O68" s="22">
        <v>6289.66</v>
      </c>
      <c r="P68" s="22">
        <v>6.29</v>
      </c>
      <c r="Q68" s="21">
        <f t="shared" ref="Q68:Q122" si="13">P68-N68</f>
        <v>-3.199996112875362</v>
      </c>
      <c r="R68" s="20">
        <f t="shared" ref="R68:R122" si="14">R67+Q68</f>
        <v>-211.93311267365317</v>
      </c>
    </row>
    <row r="69" spans="1:19" x14ac:dyDescent="0.25">
      <c r="A69" s="8">
        <v>67</v>
      </c>
      <c r="B69" s="8">
        <v>6</v>
      </c>
      <c r="C69" s="9">
        <f t="shared" ref="C69:C121" si="15">(E69-E68)/1</f>
        <v>0</v>
      </c>
      <c r="D69" s="8">
        <v>24</v>
      </c>
      <c r="E69" s="24">
        <f t="shared" si="9"/>
        <v>10.728960000000001</v>
      </c>
      <c r="F69" s="8">
        <v>6.79</v>
      </c>
      <c r="G69" s="24">
        <f>$V$5*9.81*$V$12</f>
        <v>201.307086</v>
      </c>
      <c r="H69" s="24">
        <f>0.5*$V$6*$V$7*$V$8*(E69^2)</f>
        <v>114.51062632466352</v>
      </c>
      <c r="I69" s="24">
        <f t="shared" ref="I69:I121" si="16">E69*1</f>
        <v>10.728960000000001</v>
      </c>
      <c r="J69" s="24">
        <f t="shared" ref="J69:J121" si="17">I69+J68</f>
        <v>651.78432000000032</v>
      </c>
      <c r="K69" s="24">
        <f>$V$5*9.81*SIN(B70-B69)/I69</f>
        <v>568.70381752309083</v>
      </c>
      <c r="L69" s="28">
        <f t="shared" si="10"/>
        <v>884.52152984775432</v>
      </c>
      <c r="M69" s="24">
        <f t="shared" si="11"/>
        <v>9489.9961128753621</v>
      </c>
      <c r="N69" s="24">
        <f t="shared" si="12"/>
        <v>9.489996112875362</v>
      </c>
      <c r="O69" s="22">
        <v>6289.66</v>
      </c>
      <c r="P69" s="22">
        <v>6.29</v>
      </c>
      <c r="Q69" s="21">
        <f t="shared" si="13"/>
        <v>-3.199996112875362</v>
      </c>
      <c r="R69" s="20">
        <f t="shared" si="14"/>
        <v>-215.13310878652854</v>
      </c>
    </row>
    <row r="70" spans="1:19" x14ac:dyDescent="0.25">
      <c r="A70" s="8">
        <v>68</v>
      </c>
      <c r="B70" s="8">
        <v>8</v>
      </c>
      <c r="C70" s="9">
        <f t="shared" si="15"/>
        <v>-0.89408000000000065</v>
      </c>
      <c r="D70" s="8">
        <v>22</v>
      </c>
      <c r="E70" s="24">
        <f t="shared" si="9"/>
        <v>9.8348800000000001</v>
      </c>
      <c r="F70" s="8">
        <v>6.79</v>
      </c>
      <c r="G70" s="24">
        <f>$V$5*9.81*$V$12</f>
        <v>201.307086</v>
      </c>
      <c r="H70" s="24">
        <f>0.5*$V$6*$V$7*$V$8*(E70^2)</f>
        <v>96.220734620029759</v>
      </c>
      <c r="I70" s="24">
        <f t="shared" si="16"/>
        <v>9.8348800000000001</v>
      </c>
      <c r="J70" s="24">
        <f t="shared" si="17"/>
        <v>661.61920000000032</v>
      </c>
      <c r="K70" s="24">
        <f>$V$5*9.81*SIN(B71-B70)/I70</f>
        <v>620.40416457064453</v>
      </c>
      <c r="L70" s="28">
        <f t="shared" si="10"/>
        <v>917.93198519067425</v>
      </c>
      <c r="M70" s="24">
        <f t="shared" si="11"/>
        <v>9027.7509225120593</v>
      </c>
      <c r="N70" s="24">
        <f t="shared" si="12"/>
        <v>9.0277509225120589</v>
      </c>
      <c r="O70" s="22">
        <v>6289.66</v>
      </c>
      <c r="P70" s="22">
        <v>6.29</v>
      </c>
      <c r="Q70" s="21">
        <f t="shared" si="13"/>
        <v>-2.7377509225120589</v>
      </c>
      <c r="R70" s="20">
        <f t="shared" si="14"/>
        <v>-217.87085970904059</v>
      </c>
    </row>
    <row r="71" spans="1:19" x14ac:dyDescent="0.25">
      <c r="A71" s="8">
        <v>69</v>
      </c>
      <c r="B71" s="8">
        <v>10</v>
      </c>
      <c r="C71" s="9">
        <f t="shared" si="15"/>
        <v>0</v>
      </c>
      <c r="D71" s="8">
        <v>22</v>
      </c>
      <c r="E71" s="24">
        <f t="shared" si="9"/>
        <v>9.8348800000000001</v>
      </c>
      <c r="F71" s="8">
        <v>6.79</v>
      </c>
      <c r="G71" s="24">
        <f>$V$5*9.81*$V$12</f>
        <v>201.307086</v>
      </c>
      <c r="H71" s="24">
        <f>0.5*$V$6*$V$7*$V$8*(E71^2)</f>
        <v>96.220734620029759</v>
      </c>
      <c r="I71" s="24">
        <f t="shared" si="16"/>
        <v>9.8348800000000001</v>
      </c>
      <c r="J71" s="24">
        <f t="shared" si="17"/>
        <v>671.45408000000032</v>
      </c>
      <c r="K71" s="24">
        <f>$V$5*9.81*SIN(B72-B71)/I71</f>
        <v>620.40416457064453</v>
      </c>
      <c r="L71" s="28">
        <f t="shared" si="10"/>
        <v>917.93198519067425</v>
      </c>
      <c r="M71" s="24">
        <f t="shared" si="11"/>
        <v>9027.7509225120593</v>
      </c>
      <c r="N71" s="24">
        <f t="shared" si="12"/>
        <v>9.0277509225120589</v>
      </c>
      <c r="O71" s="22">
        <v>6289.66</v>
      </c>
      <c r="P71" s="22">
        <v>6.29</v>
      </c>
      <c r="Q71" s="21">
        <f t="shared" si="13"/>
        <v>-2.7377509225120589</v>
      </c>
      <c r="R71" s="20">
        <f t="shared" si="14"/>
        <v>-220.60861063155264</v>
      </c>
      <c r="S71">
        <f>MIN(R:R)</f>
        <v>-225.25347195156914</v>
      </c>
    </row>
    <row r="72" spans="1:19" x14ac:dyDescent="0.25">
      <c r="A72" s="8">
        <v>70</v>
      </c>
      <c r="B72" s="8">
        <v>12</v>
      </c>
      <c r="C72" s="9">
        <f t="shared" si="15"/>
        <v>-0.89408000000000065</v>
      </c>
      <c r="D72" s="8">
        <v>20</v>
      </c>
      <c r="E72" s="24">
        <f t="shared" si="9"/>
        <v>8.9407999999999994</v>
      </c>
      <c r="F72" s="8">
        <v>6.79</v>
      </c>
      <c r="G72" s="24">
        <f>$V$5*9.81*$V$12</f>
        <v>201.307086</v>
      </c>
      <c r="H72" s="24">
        <f>0.5*$V$6*$V$7*$V$8*(E72^2)</f>
        <v>79.521268281016305</v>
      </c>
      <c r="I72" s="24">
        <f t="shared" si="16"/>
        <v>8.9407999999999994</v>
      </c>
      <c r="J72" s="24">
        <f t="shared" si="17"/>
        <v>680.39488000000028</v>
      </c>
      <c r="K72" s="24">
        <f>$V$5*9.81*SIN(B73-B72)/I72</f>
        <v>682.44458102770909</v>
      </c>
      <c r="L72" s="28">
        <f t="shared" si="10"/>
        <v>963.27293530872544</v>
      </c>
      <c r="M72" s="24">
        <f t="shared" si="11"/>
        <v>8612.4306600082509</v>
      </c>
      <c r="N72" s="24">
        <f t="shared" si="12"/>
        <v>8.6124306600082505</v>
      </c>
      <c r="O72" s="22">
        <v>6289.66</v>
      </c>
      <c r="P72" s="22">
        <v>6.29</v>
      </c>
      <c r="Q72" s="21">
        <f t="shared" si="13"/>
        <v>-2.3224306600082505</v>
      </c>
      <c r="R72" s="20">
        <f t="shared" si="14"/>
        <v>-222.93104129156089</v>
      </c>
    </row>
    <row r="73" spans="1:19" x14ac:dyDescent="0.25">
      <c r="A73" s="8">
        <v>71</v>
      </c>
      <c r="B73" s="8">
        <v>14</v>
      </c>
      <c r="C73" s="9">
        <f t="shared" si="15"/>
        <v>0</v>
      </c>
      <c r="D73" s="8">
        <v>20</v>
      </c>
      <c r="E73" s="24">
        <f t="shared" si="9"/>
        <v>8.9407999999999994</v>
      </c>
      <c r="F73" s="8">
        <v>6.79</v>
      </c>
      <c r="G73" s="24">
        <f>$V$5*9.81*$V$12</f>
        <v>201.307086</v>
      </c>
      <c r="H73" s="24">
        <f>0.5*$V$6*$V$7*$V$8*(E73^2)</f>
        <v>79.521268281016305</v>
      </c>
      <c r="I73" s="24">
        <f t="shared" si="16"/>
        <v>8.9407999999999994</v>
      </c>
      <c r="J73" s="24">
        <f t="shared" si="17"/>
        <v>689.33568000000025</v>
      </c>
      <c r="K73" s="24">
        <f>$V$5*9.81*SIN(B74-B73)/I73</f>
        <v>682.44458102770909</v>
      </c>
      <c r="L73" s="28">
        <f t="shared" si="10"/>
        <v>963.27293530872544</v>
      </c>
      <c r="M73" s="24">
        <f t="shared" si="11"/>
        <v>8612.4306600082509</v>
      </c>
      <c r="N73" s="24">
        <f t="shared" si="12"/>
        <v>8.6124306600082505</v>
      </c>
      <c r="O73" s="22">
        <v>6289.66</v>
      </c>
      <c r="P73" s="22">
        <v>6.29</v>
      </c>
      <c r="Q73" s="21">
        <f t="shared" si="13"/>
        <v>-2.3224306600082505</v>
      </c>
      <c r="R73" s="20">
        <f t="shared" si="14"/>
        <v>-225.25347195156914</v>
      </c>
    </row>
    <row r="74" spans="1:19" x14ac:dyDescent="0.25">
      <c r="A74" s="8">
        <v>72</v>
      </c>
      <c r="B74" s="8">
        <v>16</v>
      </c>
      <c r="C74" s="9">
        <f t="shared" si="15"/>
        <v>0</v>
      </c>
      <c r="D74" s="8">
        <v>20</v>
      </c>
      <c r="E74" s="24">
        <f t="shared" si="9"/>
        <v>8.9407999999999994</v>
      </c>
      <c r="F74" s="8">
        <v>6.79</v>
      </c>
      <c r="G74" s="24">
        <f>$V$5*9.81*$V$12</f>
        <v>201.307086</v>
      </c>
      <c r="H74" s="24">
        <f>0.5*$V$6*$V$7*$V$8*(E74^2)</f>
        <v>79.521268281016305</v>
      </c>
      <c r="I74" s="24">
        <f t="shared" si="16"/>
        <v>8.9407999999999994</v>
      </c>
      <c r="J74" s="24">
        <f t="shared" si="17"/>
        <v>698.27648000000022</v>
      </c>
      <c r="K74" s="24">
        <f>$V$5*9.81*SIN(B75-B74)/I74</f>
        <v>0</v>
      </c>
      <c r="L74" s="28">
        <f t="shared" si="10"/>
        <v>280.82835428101629</v>
      </c>
      <c r="M74" s="24">
        <f t="shared" si="11"/>
        <v>2510.8301499557101</v>
      </c>
      <c r="N74" s="24">
        <f t="shared" si="12"/>
        <v>2.51083014995571</v>
      </c>
      <c r="O74" s="22">
        <v>6289.66</v>
      </c>
      <c r="P74" s="22">
        <v>6.29</v>
      </c>
      <c r="Q74" s="21">
        <f t="shared" si="13"/>
        <v>3.7791698500442901</v>
      </c>
      <c r="R74" s="20">
        <f t="shared" si="14"/>
        <v>-221.47430210152484</v>
      </c>
    </row>
    <row r="75" spans="1:19" x14ac:dyDescent="0.25">
      <c r="A75" s="8">
        <v>73</v>
      </c>
      <c r="B75" s="8">
        <v>16</v>
      </c>
      <c r="C75" s="9">
        <f t="shared" si="15"/>
        <v>0</v>
      </c>
      <c r="D75" s="8">
        <v>20</v>
      </c>
      <c r="E75" s="24">
        <f t="shared" si="9"/>
        <v>8.9407999999999994</v>
      </c>
      <c r="F75" s="8">
        <v>6.79</v>
      </c>
      <c r="G75" s="24">
        <f>$V$5*9.81*$V$12</f>
        <v>201.307086</v>
      </c>
      <c r="H75" s="24">
        <f>0.5*$V$6*$V$7*$V$8*(E75^2)</f>
        <v>79.521268281016305</v>
      </c>
      <c r="I75" s="24">
        <f t="shared" si="16"/>
        <v>8.9407999999999994</v>
      </c>
      <c r="J75" s="24">
        <f t="shared" si="17"/>
        <v>707.21728000000019</v>
      </c>
      <c r="K75" s="24">
        <f>$V$5*9.81*SIN(B76-B75)/I75</f>
        <v>0</v>
      </c>
      <c r="L75" s="28">
        <f t="shared" si="10"/>
        <v>280.82835428101629</v>
      </c>
      <c r="M75" s="24">
        <f t="shared" si="11"/>
        <v>2510.8301499557101</v>
      </c>
      <c r="N75" s="24">
        <f t="shared" si="12"/>
        <v>2.51083014995571</v>
      </c>
      <c r="O75" s="22">
        <v>6289.66</v>
      </c>
      <c r="P75" s="22">
        <v>6.29</v>
      </c>
      <c r="Q75" s="21">
        <f t="shared" si="13"/>
        <v>3.7791698500442901</v>
      </c>
      <c r="R75" s="20">
        <f t="shared" si="14"/>
        <v>-217.69513225148054</v>
      </c>
    </row>
    <row r="76" spans="1:19" x14ac:dyDescent="0.25">
      <c r="A76" s="8">
        <v>74</v>
      </c>
      <c r="B76" s="8">
        <v>16</v>
      </c>
      <c r="C76" s="9">
        <f t="shared" si="15"/>
        <v>0.89408000000000065</v>
      </c>
      <c r="D76" s="8">
        <v>22</v>
      </c>
      <c r="E76" s="24">
        <f t="shared" si="9"/>
        <v>9.8348800000000001</v>
      </c>
      <c r="F76" s="8">
        <v>6.79</v>
      </c>
      <c r="G76" s="24">
        <f>$V$5*9.81*$V$12</f>
        <v>201.307086</v>
      </c>
      <c r="H76" s="24">
        <f>0.5*$V$6*$V$7*$V$8*(E76^2)</f>
        <v>96.220734620029759</v>
      </c>
      <c r="I76" s="24">
        <f t="shared" si="16"/>
        <v>9.8348800000000001</v>
      </c>
      <c r="J76" s="24">
        <f t="shared" si="17"/>
        <v>717.05216000000019</v>
      </c>
      <c r="K76" s="24">
        <f>$V$5*9.81*SIN(B77-B76)/I76</f>
        <v>620.40416457064453</v>
      </c>
      <c r="L76" s="28">
        <f t="shared" si="10"/>
        <v>917.93198519067425</v>
      </c>
      <c r="M76" s="24">
        <f t="shared" si="11"/>
        <v>9027.7509225120593</v>
      </c>
      <c r="N76" s="24">
        <f t="shared" si="12"/>
        <v>9.0277509225120589</v>
      </c>
      <c r="O76" s="22">
        <v>6289.66</v>
      </c>
      <c r="P76" s="22">
        <v>6.29</v>
      </c>
      <c r="Q76" s="21">
        <f t="shared" si="13"/>
        <v>-2.7377509225120589</v>
      </c>
      <c r="R76" s="20">
        <f t="shared" si="14"/>
        <v>-220.43288317399259</v>
      </c>
    </row>
    <row r="77" spans="1:19" x14ac:dyDescent="0.25">
      <c r="A77" s="8">
        <v>75</v>
      </c>
      <c r="B77" s="8">
        <v>18</v>
      </c>
      <c r="C77" s="9">
        <f t="shared" si="15"/>
        <v>0</v>
      </c>
      <c r="D77" s="8">
        <v>22</v>
      </c>
      <c r="E77" s="24">
        <f t="shared" si="9"/>
        <v>9.8348800000000001</v>
      </c>
      <c r="F77" s="8">
        <v>6.79</v>
      </c>
      <c r="G77" s="24">
        <f>$V$5*9.81*$V$12</f>
        <v>201.307086</v>
      </c>
      <c r="H77" s="24">
        <f>0.5*$V$6*$V$7*$V$8*(E77^2)</f>
        <v>96.220734620029759</v>
      </c>
      <c r="I77" s="24">
        <f t="shared" si="16"/>
        <v>9.8348800000000001</v>
      </c>
      <c r="J77" s="24">
        <f t="shared" si="17"/>
        <v>726.88704000000018</v>
      </c>
      <c r="K77" s="24">
        <f>$V$5*9.81*SIN(B78-B77)/I77</f>
        <v>0</v>
      </c>
      <c r="L77" s="28">
        <f t="shared" si="10"/>
        <v>297.52782062002973</v>
      </c>
      <c r="M77" s="24">
        <f t="shared" si="11"/>
        <v>2926.1504124595181</v>
      </c>
      <c r="N77" s="24">
        <f t="shared" si="12"/>
        <v>2.9261504124595179</v>
      </c>
      <c r="O77" s="22">
        <v>6289.66</v>
      </c>
      <c r="P77" s="22">
        <v>6.29</v>
      </c>
      <c r="Q77" s="21">
        <f t="shared" si="13"/>
        <v>3.3638495875404821</v>
      </c>
      <c r="R77" s="20">
        <f t="shared" si="14"/>
        <v>-217.06903358645212</v>
      </c>
    </row>
    <row r="78" spans="1:19" x14ac:dyDescent="0.25">
      <c r="A78" s="8">
        <v>76</v>
      </c>
      <c r="B78" s="8">
        <v>18</v>
      </c>
      <c r="C78" s="9">
        <f t="shared" si="15"/>
        <v>-0.89408000000000065</v>
      </c>
      <c r="D78" s="8">
        <v>20</v>
      </c>
      <c r="E78" s="24">
        <f t="shared" si="9"/>
        <v>8.9407999999999994</v>
      </c>
      <c r="F78" s="8">
        <v>6.79</v>
      </c>
      <c r="G78" s="24">
        <f>$V$5*9.81*$V$12</f>
        <v>201.307086</v>
      </c>
      <c r="H78" s="24">
        <f>0.5*$V$6*$V$7*$V$8*(E78^2)</f>
        <v>79.521268281016305</v>
      </c>
      <c r="I78" s="24">
        <f t="shared" si="16"/>
        <v>8.9407999999999994</v>
      </c>
      <c r="J78" s="24">
        <f t="shared" si="17"/>
        <v>735.82784000000015</v>
      </c>
      <c r="K78" s="24">
        <f>$V$5*9.81*SIN(B79-B78)/I78</f>
        <v>0</v>
      </c>
      <c r="L78" s="28">
        <f t="shared" si="10"/>
        <v>280.82835428101629</v>
      </c>
      <c r="M78" s="24">
        <f t="shared" si="11"/>
        <v>2510.8301499557101</v>
      </c>
      <c r="N78" s="24">
        <f t="shared" si="12"/>
        <v>2.51083014995571</v>
      </c>
      <c r="O78" s="22">
        <v>6289.66</v>
      </c>
      <c r="P78" s="22">
        <v>6.29</v>
      </c>
      <c r="Q78" s="21">
        <f t="shared" si="13"/>
        <v>3.7791698500442901</v>
      </c>
      <c r="R78" s="20">
        <f t="shared" si="14"/>
        <v>-213.28986373640782</v>
      </c>
    </row>
    <row r="79" spans="1:19" x14ac:dyDescent="0.25">
      <c r="A79" s="8">
        <v>77</v>
      </c>
      <c r="B79" s="8">
        <v>18</v>
      </c>
      <c r="C79" s="9">
        <f t="shared" si="15"/>
        <v>-0.89407999999999888</v>
      </c>
      <c r="D79" s="8">
        <v>18</v>
      </c>
      <c r="E79" s="24">
        <f t="shared" si="9"/>
        <v>8.0467200000000005</v>
      </c>
      <c r="F79" s="8">
        <v>6.79</v>
      </c>
      <c r="G79" s="24">
        <f>$V$5*9.81*$V$12</f>
        <v>201.307086</v>
      </c>
      <c r="H79" s="24">
        <f>0.5*$V$6*$V$7*$V$8*(E79^2)</f>
        <v>64.412227307623226</v>
      </c>
      <c r="I79" s="24">
        <f t="shared" si="16"/>
        <v>8.0467200000000005</v>
      </c>
      <c r="J79" s="24">
        <f t="shared" si="17"/>
        <v>743.8745600000002</v>
      </c>
      <c r="K79" s="24">
        <f>$V$5*9.81*SIN(B80-B79)/I79</f>
        <v>0</v>
      </c>
      <c r="L79" s="28">
        <f t="shared" si="10"/>
        <v>265.71931330762322</v>
      </c>
      <c r="M79" s="24">
        <f t="shared" si="11"/>
        <v>2138.1689127787181</v>
      </c>
      <c r="N79" s="24">
        <f t="shared" si="12"/>
        <v>2.1381689127787182</v>
      </c>
      <c r="O79" s="22">
        <v>6289.66</v>
      </c>
      <c r="P79" s="22">
        <v>6.29</v>
      </c>
      <c r="Q79" s="21">
        <f t="shared" si="13"/>
        <v>4.1518310872212822</v>
      </c>
      <c r="R79" s="20">
        <f t="shared" si="14"/>
        <v>-209.13803264918653</v>
      </c>
    </row>
    <row r="80" spans="1:19" x14ac:dyDescent="0.25">
      <c r="A80" s="8">
        <v>78</v>
      </c>
      <c r="B80" s="8">
        <v>18</v>
      </c>
      <c r="C80" s="9">
        <f t="shared" si="15"/>
        <v>-0.89408000000000065</v>
      </c>
      <c r="D80" s="8">
        <v>16</v>
      </c>
      <c r="E80" s="24">
        <f t="shared" si="9"/>
        <v>7.1526399999999999</v>
      </c>
      <c r="F80" s="8">
        <v>6.79</v>
      </c>
      <c r="G80" s="24">
        <f>$V$5*9.81*$V$12</f>
        <v>201.307086</v>
      </c>
      <c r="H80" s="24">
        <f>0.5*$V$6*$V$7*$V$8*(E80^2)</f>
        <v>50.893611699850446</v>
      </c>
      <c r="I80" s="24">
        <f t="shared" si="16"/>
        <v>7.1526399999999999</v>
      </c>
      <c r="J80" s="24">
        <f t="shared" si="17"/>
        <v>751.02720000000022</v>
      </c>
      <c r="K80" s="24">
        <f>$V$5*9.81*SIN(B81-B80)/I80</f>
        <v>853.05572628463631</v>
      </c>
      <c r="L80" s="28">
        <f t="shared" si="10"/>
        <v>1105.2564239844867</v>
      </c>
      <c r="M80" s="24">
        <f t="shared" si="11"/>
        <v>7905.501308448399</v>
      </c>
      <c r="N80" s="24">
        <f t="shared" si="12"/>
        <v>7.9055013084483994</v>
      </c>
      <c r="O80" s="22">
        <v>6289.66</v>
      </c>
      <c r="P80" s="22">
        <v>6.29</v>
      </c>
      <c r="Q80" s="21">
        <f t="shared" si="13"/>
        <v>-1.6155013084483993</v>
      </c>
      <c r="R80" s="20">
        <f t="shared" si="14"/>
        <v>-210.75353395763491</v>
      </c>
    </row>
    <row r="81" spans="1:18" x14ac:dyDescent="0.25">
      <c r="A81" s="8">
        <v>79</v>
      </c>
      <c r="B81" s="8">
        <v>20</v>
      </c>
      <c r="C81" s="9">
        <f t="shared" si="15"/>
        <v>0</v>
      </c>
      <c r="D81" s="8">
        <v>16</v>
      </c>
      <c r="E81" s="24">
        <f t="shared" si="9"/>
        <v>7.1526399999999999</v>
      </c>
      <c r="F81" s="8">
        <v>6.79</v>
      </c>
      <c r="G81" s="24">
        <f>$V$5*9.81*$V$12</f>
        <v>201.307086</v>
      </c>
      <c r="H81" s="24">
        <f>0.5*$V$6*$V$7*$V$8*(E81^2)</f>
        <v>50.893611699850446</v>
      </c>
      <c r="I81" s="24">
        <f t="shared" si="16"/>
        <v>7.1526399999999999</v>
      </c>
      <c r="J81" s="24">
        <f t="shared" si="17"/>
        <v>758.17984000000024</v>
      </c>
      <c r="K81" s="24">
        <f>$V$5*9.81*SIN(B82-B81)/I81</f>
        <v>0</v>
      </c>
      <c r="L81" s="28">
        <f t="shared" si="10"/>
        <v>252.20069769985045</v>
      </c>
      <c r="M81" s="24">
        <f t="shared" si="11"/>
        <v>1803.9007983958584</v>
      </c>
      <c r="N81" s="24">
        <f t="shared" si="12"/>
        <v>1.8039007983958584</v>
      </c>
      <c r="O81" s="22">
        <v>6289.66</v>
      </c>
      <c r="P81" s="22">
        <v>6.29</v>
      </c>
      <c r="Q81" s="21">
        <f t="shared" si="13"/>
        <v>4.4860992016041417</v>
      </c>
      <c r="R81" s="20">
        <f t="shared" si="14"/>
        <v>-206.26743475603078</v>
      </c>
    </row>
    <row r="82" spans="1:18" x14ac:dyDescent="0.25">
      <c r="A82" s="8">
        <v>80</v>
      </c>
      <c r="B82" s="8">
        <v>20</v>
      </c>
      <c r="C82" s="9">
        <f t="shared" si="15"/>
        <v>0</v>
      </c>
      <c r="D82" s="8">
        <v>16</v>
      </c>
      <c r="E82" s="24">
        <f t="shared" si="9"/>
        <v>7.1526399999999999</v>
      </c>
      <c r="F82" s="8">
        <v>6.79</v>
      </c>
      <c r="G82" s="24">
        <f>$V$5*9.81*$V$12</f>
        <v>201.307086</v>
      </c>
      <c r="H82" s="24">
        <f>0.5*$V$6*$V$7*$V$8*(E82^2)</f>
        <v>50.893611699850446</v>
      </c>
      <c r="I82" s="24">
        <f t="shared" si="16"/>
        <v>7.1526399999999999</v>
      </c>
      <c r="J82" s="24">
        <f t="shared" si="17"/>
        <v>765.33248000000026</v>
      </c>
      <c r="K82" s="24">
        <f>$V$5*9.81*SIN(B83-B82)/I82</f>
        <v>0</v>
      </c>
      <c r="L82" s="28">
        <f t="shared" si="10"/>
        <v>252.20069769985045</v>
      </c>
      <c r="M82" s="24">
        <f t="shared" si="11"/>
        <v>1803.9007983958584</v>
      </c>
      <c r="N82" s="24">
        <f t="shared" si="12"/>
        <v>1.8039007983958584</v>
      </c>
      <c r="O82" s="22">
        <v>6289.66</v>
      </c>
      <c r="P82" s="22">
        <v>6.29</v>
      </c>
      <c r="Q82" s="21">
        <f t="shared" si="13"/>
        <v>4.4860992016041417</v>
      </c>
      <c r="R82" s="20">
        <f t="shared" si="14"/>
        <v>-201.78133555442665</v>
      </c>
    </row>
    <row r="83" spans="1:18" x14ac:dyDescent="0.25">
      <c r="A83" s="8">
        <v>81</v>
      </c>
      <c r="B83" s="8">
        <v>20</v>
      </c>
      <c r="C83" s="9">
        <f t="shared" si="15"/>
        <v>0</v>
      </c>
      <c r="D83" s="8">
        <v>16</v>
      </c>
      <c r="E83" s="24">
        <f t="shared" si="9"/>
        <v>7.1526399999999999</v>
      </c>
      <c r="F83" s="8">
        <v>6.79</v>
      </c>
      <c r="G83" s="24">
        <f>$V$5*9.81*$V$12</f>
        <v>201.307086</v>
      </c>
      <c r="H83" s="24">
        <f>0.5*$V$6*$V$7*$V$8*(E83^2)</f>
        <v>50.893611699850446</v>
      </c>
      <c r="I83" s="24">
        <f t="shared" si="16"/>
        <v>7.1526399999999999</v>
      </c>
      <c r="J83" s="24">
        <f t="shared" si="17"/>
        <v>772.48512000000028</v>
      </c>
      <c r="K83" s="24">
        <f>$V$5*9.81*SIN(B84-B83)/I83</f>
        <v>0</v>
      </c>
      <c r="L83" s="28">
        <f t="shared" si="10"/>
        <v>252.20069769985045</v>
      </c>
      <c r="M83" s="24">
        <f t="shared" si="11"/>
        <v>1803.9007983958584</v>
      </c>
      <c r="N83" s="24">
        <f t="shared" si="12"/>
        <v>1.8039007983958584</v>
      </c>
      <c r="O83" s="22">
        <v>6289.66</v>
      </c>
      <c r="P83" s="22">
        <v>6.29</v>
      </c>
      <c r="Q83" s="21">
        <f t="shared" si="13"/>
        <v>4.4860992016041417</v>
      </c>
      <c r="R83" s="20">
        <f t="shared" si="14"/>
        <v>-197.29523635282251</v>
      </c>
    </row>
    <row r="84" spans="1:18" x14ac:dyDescent="0.25">
      <c r="A84" s="8">
        <v>82</v>
      </c>
      <c r="B84" s="8">
        <v>20</v>
      </c>
      <c r="C84" s="9">
        <f t="shared" si="15"/>
        <v>-0.89407999999999976</v>
      </c>
      <c r="D84" s="8">
        <v>14</v>
      </c>
      <c r="E84" s="24">
        <f t="shared" si="9"/>
        <v>6.2585600000000001</v>
      </c>
      <c r="F84" s="8">
        <v>6.79</v>
      </c>
      <c r="G84" s="24">
        <f>$V$5*9.81*$V$12</f>
        <v>201.307086</v>
      </c>
      <c r="H84" s="24">
        <f>0.5*$V$6*$V$7*$V$8*(E84^2)</f>
        <v>38.965421457698</v>
      </c>
      <c r="I84" s="24">
        <f t="shared" si="16"/>
        <v>6.2585600000000001</v>
      </c>
      <c r="J84" s="24">
        <f t="shared" si="17"/>
        <v>778.74368000000027</v>
      </c>
      <c r="K84" s="24">
        <f>$V$5*9.81*SIN(B85-B84)/I84</f>
        <v>0</v>
      </c>
      <c r="L84" s="28">
        <f t="shared" si="10"/>
        <v>240.272507457698</v>
      </c>
      <c r="M84" s="24">
        <f t="shared" si="11"/>
        <v>1503.7599042744505</v>
      </c>
      <c r="N84" s="24">
        <f t="shared" si="12"/>
        <v>1.5037599042744505</v>
      </c>
      <c r="O84" s="22">
        <v>6289.66</v>
      </c>
      <c r="P84" s="22">
        <v>6.29</v>
      </c>
      <c r="Q84" s="21">
        <f t="shared" si="13"/>
        <v>4.7862400957255495</v>
      </c>
      <c r="R84" s="20">
        <f t="shared" si="14"/>
        <v>-192.50899625709695</v>
      </c>
    </row>
    <row r="85" spans="1:18" ht="15.75" thickBot="1" x14ac:dyDescent="0.3">
      <c r="A85" s="8">
        <v>83</v>
      </c>
      <c r="B85" s="8">
        <v>20</v>
      </c>
      <c r="C85" s="9">
        <f t="shared" si="15"/>
        <v>-0.89407999999999976</v>
      </c>
      <c r="D85" s="8">
        <v>12</v>
      </c>
      <c r="E85" s="24">
        <f t="shared" si="9"/>
        <v>5.3644800000000004</v>
      </c>
      <c r="F85" s="8">
        <v>6.79</v>
      </c>
      <c r="G85" s="24">
        <f>$V$5*9.81*$V$12</f>
        <v>201.307086</v>
      </c>
      <c r="H85" s="24">
        <f>0.5*$V$6*$V$7*$V$8*(E85^2)</f>
        <v>28.62765658116588</v>
      </c>
      <c r="I85" s="24">
        <f t="shared" si="16"/>
        <v>5.3644800000000004</v>
      </c>
      <c r="J85" s="24">
        <f t="shared" si="17"/>
        <v>784.10816000000023</v>
      </c>
      <c r="K85" s="24">
        <f>$V$5*9.81*SIN(B86-B85)/I85</f>
        <v>0</v>
      </c>
      <c r="L85" s="28">
        <f t="shared" si="10"/>
        <v>229.93474258116589</v>
      </c>
      <c r="M85" s="24">
        <f t="shared" si="11"/>
        <v>1233.4803278818129</v>
      </c>
      <c r="N85" s="24">
        <f t="shared" si="12"/>
        <v>1.2334803278818129</v>
      </c>
      <c r="O85" s="22">
        <v>6289.66</v>
      </c>
      <c r="P85" s="22">
        <v>6.29</v>
      </c>
      <c r="Q85" s="21">
        <f t="shared" si="13"/>
        <v>5.0565196721181866</v>
      </c>
      <c r="R85" s="20">
        <f t="shared" si="14"/>
        <v>-187.45247658497877</v>
      </c>
    </row>
    <row r="86" spans="1:18" ht="16.5" thickTop="1" thickBot="1" x14ac:dyDescent="0.3">
      <c r="A86" s="8">
        <v>84</v>
      </c>
      <c r="B86" s="8">
        <v>20</v>
      </c>
      <c r="C86" s="9">
        <f t="shared" si="15"/>
        <v>0</v>
      </c>
      <c r="D86" s="8">
        <v>12</v>
      </c>
      <c r="E86" s="24">
        <f t="shared" si="9"/>
        <v>5.3644800000000004</v>
      </c>
      <c r="F86" s="8">
        <v>6.79</v>
      </c>
      <c r="G86" s="24">
        <f>$V$5*9.81*$V$12</f>
        <v>201.307086</v>
      </c>
      <c r="H86" s="24">
        <f>0.5*$V$6*$V$7*$V$8*(E86^2)</f>
        <v>28.62765658116588</v>
      </c>
      <c r="I86" s="24">
        <f t="shared" si="16"/>
        <v>5.3644800000000004</v>
      </c>
      <c r="J86" s="29">
        <f t="shared" si="17"/>
        <v>789.47264000000018</v>
      </c>
      <c r="K86" s="24">
        <f>$V$5*9.81*SIN(B87-B86)/I86</f>
        <v>-1137.4076350461817</v>
      </c>
      <c r="L86" s="28">
        <f t="shared" si="10"/>
        <v>-907.47289246501578</v>
      </c>
      <c r="M86" s="24">
        <f t="shared" si="11"/>
        <v>-4868.1201821707282</v>
      </c>
      <c r="N86" s="24">
        <f t="shared" si="12"/>
        <v>-4.8681201821707285</v>
      </c>
      <c r="O86" s="22">
        <v>6289.66</v>
      </c>
      <c r="P86" s="22">
        <v>6.29</v>
      </c>
      <c r="Q86" s="21">
        <f t="shared" si="13"/>
        <v>11.158120182170729</v>
      </c>
      <c r="R86" s="20">
        <f t="shared" si="14"/>
        <v>-176.29435640280803</v>
      </c>
    </row>
    <row r="87" spans="1:18" ht="15.75" thickTop="1" x14ac:dyDescent="0.25">
      <c r="A87" s="8">
        <v>85</v>
      </c>
      <c r="B87" s="8">
        <v>18</v>
      </c>
      <c r="C87" s="9">
        <f t="shared" si="15"/>
        <v>0</v>
      </c>
      <c r="D87" s="8">
        <v>12</v>
      </c>
      <c r="E87" s="24">
        <f t="shared" si="9"/>
        <v>5.3644800000000004</v>
      </c>
      <c r="F87" s="8">
        <v>-3.96</v>
      </c>
      <c r="G87" s="24">
        <f>$V$5*9.81*$V$12</f>
        <v>201.307086</v>
      </c>
      <c r="H87" s="24">
        <f>0.5*$V$6*$V$7*$V$8*(E87^2)</f>
        <v>28.62765658116588</v>
      </c>
      <c r="I87" s="24">
        <f t="shared" si="16"/>
        <v>5.3644800000000004</v>
      </c>
      <c r="J87" s="24">
        <f t="shared" si="17"/>
        <v>794.83712000000014</v>
      </c>
      <c r="K87" s="24">
        <f>$V$5*9.81*SIN(B88-B87)/I87</f>
        <v>-1137.4076350461817</v>
      </c>
      <c r="L87" s="28">
        <f t="shared" si="10"/>
        <v>-907.47289246501578</v>
      </c>
      <c r="M87" s="24">
        <f t="shared" si="11"/>
        <v>-4868.1201821707282</v>
      </c>
      <c r="N87" s="24">
        <f t="shared" si="12"/>
        <v>-4.8681201821707285</v>
      </c>
      <c r="O87" s="22">
        <v>6289.66</v>
      </c>
      <c r="P87" s="22">
        <v>6.29</v>
      </c>
      <c r="Q87" s="21">
        <f t="shared" si="13"/>
        <v>11.158120182170729</v>
      </c>
      <c r="R87" s="20">
        <f t="shared" si="14"/>
        <v>-165.1362362206373</v>
      </c>
    </row>
    <row r="88" spans="1:18" x14ac:dyDescent="0.25">
      <c r="A88" s="8">
        <v>86</v>
      </c>
      <c r="B88" s="8">
        <v>16</v>
      </c>
      <c r="C88" s="9">
        <f t="shared" si="15"/>
        <v>0</v>
      </c>
      <c r="D88" s="8">
        <v>12</v>
      </c>
      <c r="E88" s="24">
        <f t="shared" si="9"/>
        <v>5.3644800000000004</v>
      </c>
      <c r="F88" s="8">
        <v>-3.96</v>
      </c>
      <c r="G88" s="24">
        <f>$V$5*9.81*$V$12</f>
        <v>201.307086</v>
      </c>
      <c r="H88" s="24">
        <f>0.5*$V$6*$V$7*$V$8*(E88^2)</f>
        <v>28.62765658116588</v>
      </c>
      <c r="I88" s="24">
        <f t="shared" si="16"/>
        <v>5.3644800000000004</v>
      </c>
      <c r="J88" s="24">
        <f t="shared" si="17"/>
        <v>800.2016000000001</v>
      </c>
      <c r="K88" s="24">
        <f>$V$5*9.81*SIN(B89-B88)/I88</f>
        <v>0</v>
      </c>
      <c r="L88" s="28">
        <f t="shared" si="10"/>
        <v>229.93474258116589</v>
      </c>
      <c r="M88" s="24">
        <f t="shared" si="11"/>
        <v>1233.4803278818129</v>
      </c>
      <c r="N88" s="24">
        <f t="shared" si="12"/>
        <v>1.2334803278818129</v>
      </c>
      <c r="O88" s="22">
        <v>6289.66</v>
      </c>
      <c r="P88" s="22">
        <v>6.29</v>
      </c>
      <c r="Q88" s="21">
        <f t="shared" si="13"/>
        <v>5.0565196721181866</v>
      </c>
      <c r="R88" s="20">
        <f t="shared" si="14"/>
        <v>-160.07971654851912</v>
      </c>
    </row>
    <row r="89" spans="1:18" x14ac:dyDescent="0.25">
      <c r="A89" s="8">
        <v>87</v>
      </c>
      <c r="B89" s="8">
        <v>16</v>
      </c>
      <c r="C89" s="9">
        <f t="shared" si="15"/>
        <v>0.89407999999999976</v>
      </c>
      <c r="D89" s="8">
        <v>14</v>
      </c>
      <c r="E89" s="24">
        <f t="shared" si="9"/>
        <v>6.2585600000000001</v>
      </c>
      <c r="F89" s="8">
        <v>-3.96</v>
      </c>
      <c r="G89" s="24">
        <f>$V$5*9.81*$V$12</f>
        <v>201.307086</v>
      </c>
      <c r="H89" s="24">
        <f>0.5*$V$6*$V$7*$V$8*(E89^2)</f>
        <v>38.965421457698</v>
      </c>
      <c r="I89" s="24">
        <f t="shared" si="16"/>
        <v>6.2585600000000001</v>
      </c>
      <c r="J89" s="24">
        <f t="shared" si="17"/>
        <v>806.46016000000009</v>
      </c>
      <c r="K89" s="24">
        <f>$V$5*9.81*SIN(B90-B89)/I89</f>
        <v>0</v>
      </c>
      <c r="L89" s="28">
        <f t="shared" si="10"/>
        <v>240.272507457698</v>
      </c>
      <c r="M89" s="24">
        <f t="shared" si="11"/>
        <v>1503.7599042744505</v>
      </c>
      <c r="N89" s="24">
        <f t="shared" si="12"/>
        <v>1.5037599042744505</v>
      </c>
      <c r="O89" s="22">
        <v>6289.66</v>
      </c>
      <c r="P89" s="22">
        <v>6.29</v>
      </c>
      <c r="Q89" s="21">
        <f t="shared" si="13"/>
        <v>4.7862400957255495</v>
      </c>
      <c r="R89" s="20">
        <f t="shared" si="14"/>
        <v>-155.29347645279356</v>
      </c>
    </row>
    <row r="90" spans="1:18" x14ac:dyDescent="0.25">
      <c r="A90" s="8">
        <v>88</v>
      </c>
      <c r="B90" s="8">
        <v>16</v>
      </c>
      <c r="C90" s="9">
        <f t="shared" si="15"/>
        <v>0</v>
      </c>
      <c r="D90" s="8">
        <v>14</v>
      </c>
      <c r="E90" s="24">
        <f t="shared" si="9"/>
        <v>6.2585600000000001</v>
      </c>
      <c r="F90" s="8">
        <v>-3.96</v>
      </c>
      <c r="G90" s="24">
        <f>$V$5*9.81*$V$12</f>
        <v>201.307086</v>
      </c>
      <c r="H90" s="24">
        <f>0.5*$V$6*$V$7*$V$8*(E90^2)</f>
        <v>38.965421457698</v>
      </c>
      <c r="I90" s="24">
        <f t="shared" si="16"/>
        <v>6.2585600000000001</v>
      </c>
      <c r="J90" s="24">
        <f t="shared" si="17"/>
        <v>812.71872000000008</v>
      </c>
      <c r="K90" s="24">
        <f>$V$5*9.81*SIN(B91-B90)/I90</f>
        <v>0</v>
      </c>
      <c r="L90" s="28">
        <f t="shared" si="10"/>
        <v>240.272507457698</v>
      </c>
      <c r="M90" s="24">
        <f t="shared" si="11"/>
        <v>1503.7599042744505</v>
      </c>
      <c r="N90" s="24">
        <f t="shared" si="12"/>
        <v>1.5037599042744505</v>
      </c>
      <c r="O90" s="22">
        <v>6289.66</v>
      </c>
      <c r="P90" s="22">
        <v>6.29</v>
      </c>
      <c r="Q90" s="21">
        <f t="shared" si="13"/>
        <v>4.7862400957255495</v>
      </c>
      <c r="R90" s="20">
        <f t="shared" si="14"/>
        <v>-150.507236357068</v>
      </c>
    </row>
    <row r="91" spans="1:18" x14ac:dyDescent="0.25">
      <c r="A91" s="8">
        <v>89</v>
      </c>
      <c r="B91" s="8">
        <v>16</v>
      </c>
      <c r="C91" s="9">
        <f t="shared" si="15"/>
        <v>0</v>
      </c>
      <c r="D91" s="8">
        <v>14</v>
      </c>
      <c r="E91" s="24">
        <f t="shared" si="9"/>
        <v>6.2585600000000001</v>
      </c>
      <c r="F91" s="8">
        <v>-3.96</v>
      </c>
      <c r="G91" s="24">
        <f>$V$5*9.81*$V$12</f>
        <v>201.307086</v>
      </c>
      <c r="H91" s="24">
        <f>0.5*$V$6*$V$7*$V$8*(E91^2)</f>
        <v>38.965421457698</v>
      </c>
      <c r="I91" s="24">
        <f t="shared" si="16"/>
        <v>6.2585600000000001</v>
      </c>
      <c r="J91" s="24">
        <f t="shared" si="17"/>
        <v>818.97728000000006</v>
      </c>
      <c r="K91" s="24">
        <f>$V$5*9.81*SIN(B92-B91)/I91</f>
        <v>0</v>
      </c>
      <c r="L91" s="28">
        <f t="shared" si="10"/>
        <v>240.272507457698</v>
      </c>
      <c r="M91" s="24">
        <f t="shared" si="11"/>
        <v>1503.7599042744505</v>
      </c>
      <c r="N91" s="24">
        <f t="shared" si="12"/>
        <v>1.5037599042744505</v>
      </c>
      <c r="O91" s="22">
        <v>6289.66</v>
      </c>
      <c r="P91" s="22">
        <v>6.29</v>
      </c>
      <c r="Q91" s="21">
        <f t="shared" si="13"/>
        <v>4.7862400957255495</v>
      </c>
      <c r="R91" s="20">
        <f t="shared" si="14"/>
        <v>-145.72099626134244</v>
      </c>
    </row>
    <row r="92" spans="1:18" x14ac:dyDescent="0.25">
      <c r="A92" s="8">
        <v>90</v>
      </c>
      <c r="B92" s="8">
        <v>16</v>
      </c>
      <c r="C92" s="9">
        <f t="shared" si="15"/>
        <v>0.89407999999999976</v>
      </c>
      <c r="D92" s="8">
        <v>16</v>
      </c>
      <c r="E92" s="24">
        <f t="shared" si="9"/>
        <v>7.1526399999999999</v>
      </c>
      <c r="F92" s="8">
        <v>-3.96</v>
      </c>
      <c r="G92" s="24">
        <f>$V$5*9.81*$V$12</f>
        <v>201.307086</v>
      </c>
      <c r="H92" s="24">
        <f>0.5*$V$6*$V$7*$V$8*(E92^2)</f>
        <v>50.893611699850446</v>
      </c>
      <c r="I92" s="24">
        <f t="shared" si="16"/>
        <v>7.1526399999999999</v>
      </c>
      <c r="J92" s="24">
        <f t="shared" si="17"/>
        <v>826.12992000000008</v>
      </c>
      <c r="K92" s="24">
        <f>$V$5*9.81*SIN(B93-B92)/I92</f>
        <v>-853.05572628463631</v>
      </c>
      <c r="L92" s="28">
        <f t="shared" si="10"/>
        <v>-600.85502858478583</v>
      </c>
      <c r="M92" s="24">
        <f t="shared" si="11"/>
        <v>-4297.6997116566827</v>
      </c>
      <c r="N92" s="24">
        <f t="shared" si="12"/>
        <v>-4.2976997116566826</v>
      </c>
      <c r="O92" s="22">
        <v>6289.66</v>
      </c>
      <c r="P92" s="22">
        <v>6.29</v>
      </c>
      <c r="Q92" s="21">
        <f t="shared" si="13"/>
        <v>10.587699711656683</v>
      </c>
      <c r="R92" s="20">
        <f t="shared" si="14"/>
        <v>-135.13329654968575</v>
      </c>
    </row>
    <row r="93" spans="1:18" x14ac:dyDescent="0.25">
      <c r="A93" s="8">
        <v>91</v>
      </c>
      <c r="B93" s="8">
        <v>14</v>
      </c>
      <c r="C93" s="9">
        <f t="shared" si="15"/>
        <v>0</v>
      </c>
      <c r="D93" s="8">
        <v>16</v>
      </c>
      <c r="E93" s="24">
        <f t="shared" si="9"/>
        <v>7.1526399999999999</v>
      </c>
      <c r="F93" s="8">
        <v>-3.96</v>
      </c>
      <c r="G93" s="24">
        <f>$V$5*9.81*$V$12</f>
        <v>201.307086</v>
      </c>
      <c r="H93" s="24">
        <f>0.5*$V$6*$V$7*$V$8*(E93^2)</f>
        <v>50.893611699850446</v>
      </c>
      <c r="I93" s="24">
        <f t="shared" si="16"/>
        <v>7.1526399999999999</v>
      </c>
      <c r="J93" s="24">
        <f t="shared" si="17"/>
        <v>833.2825600000001</v>
      </c>
      <c r="K93" s="24">
        <f>$V$5*9.81*SIN(B94-B93)/I93</f>
        <v>0</v>
      </c>
      <c r="L93" s="28">
        <f t="shared" si="10"/>
        <v>252.20069769985045</v>
      </c>
      <c r="M93" s="24">
        <f t="shared" si="11"/>
        <v>1803.9007983958584</v>
      </c>
      <c r="N93" s="24">
        <f t="shared" si="12"/>
        <v>1.8039007983958584</v>
      </c>
      <c r="O93" s="22">
        <v>6289.66</v>
      </c>
      <c r="P93" s="22">
        <v>6.29</v>
      </c>
      <c r="Q93" s="21">
        <f t="shared" si="13"/>
        <v>4.4860992016041417</v>
      </c>
      <c r="R93" s="20">
        <f t="shared" si="14"/>
        <v>-130.64719734808162</v>
      </c>
    </row>
    <row r="94" spans="1:18" x14ac:dyDescent="0.25">
      <c r="A94" s="8">
        <v>92</v>
      </c>
      <c r="B94" s="8">
        <v>14</v>
      </c>
      <c r="C94" s="9">
        <f t="shared" si="15"/>
        <v>0</v>
      </c>
      <c r="D94" s="8">
        <v>16</v>
      </c>
      <c r="E94" s="24">
        <f t="shared" si="9"/>
        <v>7.1526399999999999</v>
      </c>
      <c r="F94" s="8">
        <v>-3.96</v>
      </c>
      <c r="G94" s="24">
        <f>$V$5*9.81*$V$12</f>
        <v>201.307086</v>
      </c>
      <c r="H94" s="24">
        <f>0.5*$V$6*$V$7*$V$8*(E94^2)</f>
        <v>50.893611699850446</v>
      </c>
      <c r="I94" s="24">
        <f t="shared" si="16"/>
        <v>7.1526399999999999</v>
      </c>
      <c r="J94" s="24">
        <f t="shared" si="17"/>
        <v>840.43520000000012</v>
      </c>
      <c r="K94" s="24">
        <f>$V$5*9.81*SIN(B95-B94)/I94</f>
        <v>0</v>
      </c>
      <c r="L94" s="28">
        <f t="shared" si="10"/>
        <v>252.20069769985045</v>
      </c>
      <c r="M94" s="24">
        <f t="shared" si="11"/>
        <v>1803.9007983958584</v>
      </c>
      <c r="N94" s="24">
        <f t="shared" si="12"/>
        <v>1.8039007983958584</v>
      </c>
      <c r="O94" s="22">
        <v>6289.66</v>
      </c>
      <c r="P94" s="22">
        <v>6.29</v>
      </c>
      <c r="Q94" s="21">
        <f t="shared" si="13"/>
        <v>4.4860992016041417</v>
      </c>
      <c r="R94" s="20">
        <f t="shared" si="14"/>
        <v>-126.16109814647747</v>
      </c>
    </row>
    <row r="95" spans="1:18" x14ac:dyDescent="0.25">
      <c r="A95" s="8">
        <v>93</v>
      </c>
      <c r="B95" s="8">
        <v>14</v>
      </c>
      <c r="C95" s="9">
        <f t="shared" si="15"/>
        <v>0.89408000000000065</v>
      </c>
      <c r="D95" s="8">
        <v>18</v>
      </c>
      <c r="E95" s="24">
        <f t="shared" si="9"/>
        <v>8.0467200000000005</v>
      </c>
      <c r="F95" s="8">
        <v>-3.96</v>
      </c>
      <c r="G95" s="24">
        <f>$V$5*9.81*$V$12</f>
        <v>201.307086</v>
      </c>
      <c r="H95" s="24">
        <f>0.5*$V$6*$V$7*$V$8*(E95^2)</f>
        <v>64.412227307623226</v>
      </c>
      <c r="I95" s="24">
        <f t="shared" si="16"/>
        <v>8.0467200000000005</v>
      </c>
      <c r="J95" s="24">
        <f t="shared" si="17"/>
        <v>848.48192000000017</v>
      </c>
      <c r="K95" s="24">
        <f>$V$5*9.81*SIN(B96-B95)/I95</f>
        <v>0</v>
      </c>
      <c r="L95" s="28">
        <f t="shared" si="10"/>
        <v>265.71931330762322</v>
      </c>
      <c r="M95" s="24">
        <f t="shared" si="11"/>
        <v>2138.1689127787181</v>
      </c>
      <c r="N95" s="24">
        <f t="shared" si="12"/>
        <v>2.1381689127787182</v>
      </c>
      <c r="O95" s="22">
        <v>6289.66</v>
      </c>
      <c r="P95" s="22">
        <v>6.29</v>
      </c>
      <c r="Q95" s="21">
        <f t="shared" si="13"/>
        <v>4.1518310872212822</v>
      </c>
      <c r="R95" s="20">
        <f t="shared" si="14"/>
        <v>-122.00926705925619</v>
      </c>
    </row>
    <row r="96" spans="1:18" x14ac:dyDescent="0.25">
      <c r="A96" s="8">
        <v>94</v>
      </c>
      <c r="B96" s="8">
        <v>14</v>
      </c>
      <c r="C96" s="9">
        <f t="shared" si="15"/>
        <v>0</v>
      </c>
      <c r="D96" s="8">
        <v>18</v>
      </c>
      <c r="E96" s="24">
        <f t="shared" si="9"/>
        <v>8.0467200000000005</v>
      </c>
      <c r="F96" s="8">
        <v>-3.96</v>
      </c>
      <c r="G96" s="24">
        <f>$V$5*9.81*$V$12</f>
        <v>201.307086</v>
      </c>
      <c r="H96" s="24">
        <f>0.5*$V$6*$V$7*$V$8*(E96^2)</f>
        <v>64.412227307623226</v>
      </c>
      <c r="I96" s="24">
        <f t="shared" si="16"/>
        <v>8.0467200000000005</v>
      </c>
      <c r="J96" s="24">
        <f t="shared" si="17"/>
        <v>856.52864000000022</v>
      </c>
      <c r="K96" s="24">
        <f>$V$5*9.81*SIN(B97-B96)/I96</f>
        <v>-758.27175669745441</v>
      </c>
      <c r="L96" s="28">
        <f t="shared" si="10"/>
        <v>-492.55244338983118</v>
      </c>
      <c r="M96" s="24">
        <f t="shared" si="11"/>
        <v>-3963.4315972738227</v>
      </c>
      <c r="N96" s="24">
        <f t="shared" si="12"/>
        <v>-3.9634315972738228</v>
      </c>
      <c r="O96" s="22">
        <v>6289.66</v>
      </c>
      <c r="P96" s="22">
        <v>6.29</v>
      </c>
      <c r="Q96" s="21">
        <f t="shared" si="13"/>
        <v>10.253431597273822</v>
      </c>
      <c r="R96" s="20">
        <f t="shared" si="14"/>
        <v>-111.75583546198237</v>
      </c>
    </row>
    <row r="97" spans="1:18" x14ac:dyDescent="0.25">
      <c r="A97" s="8">
        <v>95</v>
      </c>
      <c r="B97" s="8">
        <v>12</v>
      </c>
      <c r="C97" s="9">
        <f t="shared" si="15"/>
        <v>0</v>
      </c>
      <c r="D97" s="8">
        <v>18</v>
      </c>
      <c r="E97" s="24">
        <f t="shared" si="9"/>
        <v>8.0467200000000005</v>
      </c>
      <c r="F97" s="8">
        <v>-3.96</v>
      </c>
      <c r="G97" s="24">
        <f>$V$5*9.81*$V$12</f>
        <v>201.307086</v>
      </c>
      <c r="H97" s="24">
        <f>0.5*$V$6*$V$7*$V$8*(E97^2)</f>
        <v>64.412227307623226</v>
      </c>
      <c r="I97" s="24">
        <f t="shared" si="16"/>
        <v>8.0467200000000005</v>
      </c>
      <c r="J97" s="24">
        <f t="shared" si="17"/>
        <v>864.57536000000027</v>
      </c>
      <c r="K97" s="24">
        <f>$V$5*9.81*SIN(B98-B97)/I97</f>
        <v>0</v>
      </c>
      <c r="L97" s="28">
        <f t="shared" si="10"/>
        <v>265.71931330762322</v>
      </c>
      <c r="M97" s="24">
        <f t="shared" si="11"/>
        <v>2138.1689127787181</v>
      </c>
      <c r="N97" s="24">
        <f t="shared" si="12"/>
        <v>2.1381689127787182</v>
      </c>
      <c r="O97" s="22">
        <v>6289.66</v>
      </c>
      <c r="P97" s="22">
        <v>6.29</v>
      </c>
      <c r="Q97" s="21">
        <f t="shared" si="13"/>
        <v>4.1518310872212822</v>
      </c>
      <c r="R97" s="20">
        <f t="shared" si="14"/>
        <v>-107.60400437476109</v>
      </c>
    </row>
    <row r="98" spans="1:18" x14ac:dyDescent="0.25">
      <c r="A98" s="8">
        <v>96</v>
      </c>
      <c r="B98" s="8">
        <v>12</v>
      </c>
      <c r="C98" s="9">
        <f t="shared" si="15"/>
        <v>0.89407999999999888</v>
      </c>
      <c r="D98" s="8">
        <v>20</v>
      </c>
      <c r="E98" s="24">
        <f t="shared" si="9"/>
        <v>8.9407999999999994</v>
      </c>
      <c r="F98" s="8">
        <v>-3.96</v>
      </c>
      <c r="G98" s="24">
        <f>$V$5*9.81*$V$12</f>
        <v>201.307086</v>
      </c>
      <c r="H98" s="24">
        <f>0.5*$V$6*$V$7*$V$8*(E98^2)</f>
        <v>79.521268281016305</v>
      </c>
      <c r="I98" s="24">
        <f t="shared" si="16"/>
        <v>8.9407999999999994</v>
      </c>
      <c r="J98" s="24">
        <f t="shared" si="17"/>
        <v>873.51616000000024</v>
      </c>
      <c r="K98" s="24">
        <f>$V$5*9.81*SIN(B99-B98)/I98</f>
        <v>-682.44458102770909</v>
      </c>
      <c r="L98" s="28">
        <f t="shared" si="10"/>
        <v>-401.6162267466928</v>
      </c>
      <c r="M98" s="24">
        <f t="shared" si="11"/>
        <v>-3590.7703600968307</v>
      </c>
      <c r="N98" s="24">
        <f t="shared" si="12"/>
        <v>-3.5907703600968306</v>
      </c>
      <c r="O98" s="22">
        <v>6289.66</v>
      </c>
      <c r="P98" s="22">
        <v>6.29</v>
      </c>
      <c r="Q98" s="21">
        <f t="shared" si="13"/>
        <v>9.8807703600968306</v>
      </c>
      <c r="R98" s="20">
        <f t="shared" si="14"/>
        <v>-97.723234014664257</v>
      </c>
    </row>
    <row r="99" spans="1:18" x14ac:dyDescent="0.25">
      <c r="A99" s="8">
        <v>97</v>
      </c>
      <c r="B99" s="8">
        <v>10</v>
      </c>
      <c r="C99" s="9">
        <f t="shared" si="15"/>
        <v>0</v>
      </c>
      <c r="D99" s="8">
        <v>20</v>
      </c>
      <c r="E99" s="24">
        <f t="shared" si="9"/>
        <v>8.9407999999999994</v>
      </c>
      <c r="F99" s="8">
        <v>-3.96</v>
      </c>
      <c r="G99" s="24">
        <f>$V$5*9.81*$V$12</f>
        <v>201.307086</v>
      </c>
      <c r="H99" s="24">
        <f>0.5*$V$6*$V$7*$V$8*(E99^2)</f>
        <v>79.521268281016305</v>
      </c>
      <c r="I99" s="24">
        <f t="shared" si="16"/>
        <v>8.9407999999999994</v>
      </c>
      <c r="J99" s="24">
        <f t="shared" si="17"/>
        <v>882.45696000000021</v>
      </c>
      <c r="K99" s="24">
        <f>$V$5*9.81*SIN(B100-B99)/I99</f>
        <v>0</v>
      </c>
      <c r="L99" s="28">
        <f t="shared" si="10"/>
        <v>280.82835428101629</v>
      </c>
      <c r="M99" s="24">
        <f t="shared" si="11"/>
        <v>2510.8301499557101</v>
      </c>
      <c r="N99" s="24">
        <f t="shared" si="12"/>
        <v>2.51083014995571</v>
      </c>
      <c r="O99" s="22">
        <v>6289.66</v>
      </c>
      <c r="P99" s="22">
        <v>6.29</v>
      </c>
      <c r="Q99" s="21">
        <f t="shared" si="13"/>
        <v>3.7791698500442901</v>
      </c>
      <c r="R99" s="20">
        <f t="shared" si="14"/>
        <v>-93.944064164619974</v>
      </c>
    </row>
    <row r="100" spans="1:18" x14ac:dyDescent="0.25">
      <c r="A100" s="8">
        <v>98</v>
      </c>
      <c r="B100" s="8">
        <v>10</v>
      </c>
      <c r="C100" s="9">
        <f t="shared" si="15"/>
        <v>0</v>
      </c>
      <c r="D100" s="8">
        <v>20</v>
      </c>
      <c r="E100" s="24">
        <f t="shared" si="9"/>
        <v>8.9407999999999994</v>
      </c>
      <c r="F100" s="8">
        <v>-3.96</v>
      </c>
      <c r="G100" s="24">
        <f>$V$5*9.81*$V$12</f>
        <v>201.307086</v>
      </c>
      <c r="H100" s="24">
        <f>0.5*$V$6*$V$7*$V$8*(E100^2)</f>
        <v>79.521268281016305</v>
      </c>
      <c r="I100" s="24">
        <f t="shared" si="16"/>
        <v>8.9407999999999994</v>
      </c>
      <c r="J100" s="24">
        <f t="shared" si="17"/>
        <v>891.39776000000018</v>
      </c>
      <c r="K100" s="24">
        <f>$V$5*9.81*SIN(B101-B100)/I100</f>
        <v>-682.44458102770909</v>
      </c>
      <c r="L100" s="28">
        <f t="shared" si="10"/>
        <v>-401.6162267466928</v>
      </c>
      <c r="M100" s="24">
        <f t="shared" si="11"/>
        <v>-3590.7703600968307</v>
      </c>
      <c r="N100" s="24">
        <f t="shared" si="12"/>
        <v>-3.5907703600968306</v>
      </c>
      <c r="O100" s="22">
        <v>6289.66</v>
      </c>
      <c r="P100" s="22">
        <v>6.29</v>
      </c>
      <c r="Q100" s="21">
        <f t="shared" si="13"/>
        <v>9.8807703600968306</v>
      </c>
      <c r="R100" s="20">
        <f t="shared" si="14"/>
        <v>-84.063293804523141</v>
      </c>
    </row>
    <row r="101" spans="1:18" x14ac:dyDescent="0.25">
      <c r="A101" s="8">
        <v>99</v>
      </c>
      <c r="B101" s="8">
        <v>8</v>
      </c>
      <c r="C101" s="9">
        <f t="shared" si="15"/>
        <v>0.89408000000000065</v>
      </c>
      <c r="D101" s="8">
        <v>22</v>
      </c>
      <c r="E101" s="24">
        <f t="shared" si="9"/>
        <v>9.8348800000000001</v>
      </c>
      <c r="F101" s="8">
        <v>-3.96</v>
      </c>
      <c r="G101" s="24">
        <f>$V$5*9.81*$V$12</f>
        <v>201.307086</v>
      </c>
      <c r="H101" s="24">
        <f>0.5*$V$6*$V$7*$V$8*(E101^2)</f>
        <v>96.220734620029759</v>
      </c>
      <c r="I101" s="24">
        <f t="shared" si="16"/>
        <v>9.8348800000000001</v>
      </c>
      <c r="J101" s="24">
        <f t="shared" si="17"/>
        <v>901.23264000000017</v>
      </c>
      <c r="K101" s="24">
        <f>$V$5*9.81*SIN(B102-B101)/I101</f>
        <v>-620.40416457064453</v>
      </c>
      <c r="L101" s="28">
        <f t="shared" si="10"/>
        <v>-322.8763439506148</v>
      </c>
      <c r="M101" s="24">
        <f t="shared" si="11"/>
        <v>-3175.4500975930223</v>
      </c>
      <c r="N101" s="24">
        <f t="shared" si="12"/>
        <v>-3.1754500975930222</v>
      </c>
      <c r="O101" s="22">
        <v>6289.66</v>
      </c>
      <c r="P101" s="22">
        <v>6.29</v>
      </c>
      <c r="Q101" s="21">
        <f t="shared" si="13"/>
        <v>9.4654500975930222</v>
      </c>
      <c r="R101" s="20">
        <f t="shared" si="14"/>
        <v>-74.597843706930121</v>
      </c>
    </row>
    <row r="102" spans="1:18" x14ac:dyDescent="0.25">
      <c r="A102" s="8">
        <v>100</v>
      </c>
      <c r="B102" s="8">
        <v>6</v>
      </c>
      <c r="C102" s="9">
        <f t="shared" si="15"/>
        <v>0.89408000000000065</v>
      </c>
      <c r="D102" s="8">
        <v>24</v>
      </c>
      <c r="E102" s="24">
        <f t="shared" si="9"/>
        <v>10.728960000000001</v>
      </c>
      <c r="F102" s="8">
        <v>-3.96</v>
      </c>
      <c r="G102" s="24">
        <f>$V$5*9.81*$V$12</f>
        <v>201.307086</v>
      </c>
      <c r="H102" s="24">
        <f>0.5*$V$6*$V$7*$V$8*(E102^2)</f>
        <v>114.51062632466352</v>
      </c>
      <c r="I102" s="24">
        <f t="shared" si="16"/>
        <v>10.728960000000001</v>
      </c>
      <c r="J102" s="24">
        <f t="shared" si="17"/>
        <v>911.9616000000002</v>
      </c>
      <c r="K102" s="24">
        <f>$V$5*9.81*SIN(B103-B102)/I102</f>
        <v>473.32858918903509</v>
      </c>
      <c r="L102" s="28">
        <f t="shared" si="10"/>
        <v>789.14630151369852</v>
      </c>
      <c r="M102" s="24">
        <f t="shared" si="11"/>
        <v>8466.7191030884114</v>
      </c>
      <c r="N102" s="24">
        <f t="shared" si="12"/>
        <v>8.4667191030884119</v>
      </c>
      <c r="O102" s="22">
        <v>6289.66</v>
      </c>
      <c r="P102" s="22">
        <v>6.29</v>
      </c>
      <c r="Q102" s="21">
        <f t="shared" si="13"/>
        <v>-2.1767191030884119</v>
      </c>
      <c r="R102" s="20">
        <f t="shared" si="14"/>
        <v>-76.774562810018537</v>
      </c>
    </row>
    <row r="103" spans="1:18" x14ac:dyDescent="0.25">
      <c r="A103" s="8">
        <v>101</v>
      </c>
      <c r="B103" s="8">
        <v>2</v>
      </c>
      <c r="C103" s="9">
        <f t="shared" si="15"/>
        <v>0.89407999999999888</v>
      </c>
      <c r="D103" s="8">
        <v>26</v>
      </c>
      <c r="E103" s="24">
        <f t="shared" si="9"/>
        <v>11.62304</v>
      </c>
      <c r="F103" s="8">
        <v>-3.96</v>
      </c>
      <c r="G103" s="24">
        <f>$V$5*9.81*$V$12</f>
        <v>201.307086</v>
      </c>
      <c r="H103" s="24">
        <f>0.5*$V$6*$V$7*$V$8*(E103^2)</f>
        <v>134.39094339491757</v>
      </c>
      <c r="I103" s="24">
        <f t="shared" si="16"/>
        <v>11.62304</v>
      </c>
      <c r="J103" s="24">
        <f t="shared" si="17"/>
        <v>923.58464000000015</v>
      </c>
      <c r="K103" s="24">
        <f>$V$5*9.81*SIN(B104-B103)/I103</f>
        <v>-524.95737002131466</v>
      </c>
      <c r="L103" s="28">
        <f t="shared" si="10"/>
        <v>-189.25934062639709</v>
      </c>
      <c r="M103" s="24">
        <f t="shared" si="11"/>
        <v>-2199.7688864742386</v>
      </c>
      <c r="N103" s="24">
        <f t="shared" si="12"/>
        <v>-2.1997688864742386</v>
      </c>
      <c r="O103" s="22">
        <v>6289.66</v>
      </c>
      <c r="P103" s="22">
        <v>6.29</v>
      </c>
      <c r="Q103" s="21">
        <f t="shared" si="13"/>
        <v>8.4897688864742378</v>
      </c>
      <c r="R103" s="20">
        <f t="shared" si="14"/>
        <v>-68.284793923544299</v>
      </c>
    </row>
    <row r="104" spans="1:18" x14ac:dyDescent="0.25">
      <c r="A104" s="8">
        <v>102</v>
      </c>
      <c r="B104" s="8">
        <v>0</v>
      </c>
      <c r="C104" s="9">
        <f t="shared" si="15"/>
        <v>0</v>
      </c>
      <c r="D104" s="8">
        <v>26</v>
      </c>
      <c r="E104" s="24">
        <f t="shared" si="9"/>
        <v>11.62304</v>
      </c>
      <c r="F104" s="8">
        <v>-3.96</v>
      </c>
      <c r="G104" s="24">
        <f>$V$5*9.81*$V$12</f>
        <v>201.307086</v>
      </c>
      <c r="H104" s="24">
        <f>0.5*$V$6*$V$7*$V$8*(E104^2)</f>
        <v>134.39094339491757</v>
      </c>
      <c r="I104" s="24">
        <f t="shared" si="16"/>
        <v>11.62304</v>
      </c>
      <c r="J104" s="24">
        <f t="shared" si="17"/>
        <v>935.2076800000001</v>
      </c>
      <c r="K104" s="24">
        <f>$V$5*9.81*SIN(B105-B104)/I104</f>
        <v>0</v>
      </c>
      <c r="L104" s="28">
        <f t="shared" si="10"/>
        <v>335.69802939491757</v>
      </c>
      <c r="M104" s="24">
        <f t="shared" si="11"/>
        <v>3901.8316235783027</v>
      </c>
      <c r="N104" s="24">
        <f t="shared" si="12"/>
        <v>3.9018316235783028</v>
      </c>
      <c r="O104" s="22">
        <v>6289.66</v>
      </c>
      <c r="P104" s="22">
        <v>6.29</v>
      </c>
      <c r="Q104" s="21">
        <f t="shared" si="13"/>
        <v>2.3881683764216972</v>
      </c>
      <c r="R104" s="20">
        <f t="shared" si="14"/>
        <v>-65.896625547122596</v>
      </c>
    </row>
    <row r="105" spans="1:18" x14ac:dyDescent="0.25">
      <c r="A105" s="8">
        <v>103</v>
      </c>
      <c r="B105" s="8">
        <v>0</v>
      </c>
      <c r="C105" s="9">
        <f t="shared" si="15"/>
        <v>0</v>
      </c>
      <c r="D105" s="8">
        <v>26</v>
      </c>
      <c r="E105" s="24">
        <f t="shared" si="9"/>
        <v>11.62304</v>
      </c>
      <c r="F105" s="8">
        <v>-3.96</v>
      </c>
      <c r="G105" s="24">
        <f>$V$5*9.81*$V$12</f>
        <v>201.307086</v>
      </c>
      <c r="H105" s="24">
        <f>0.5*$V$6*$V$7*$V$8*(E105^2)</f>
        <v>134.39094339491757</v>
      </c>
      <c r="I105" s="24">
        <f t="shared" si="16"/>
        <v>11.62304</v>
      </c>
      <c r="J105" s="24">
        <f t="shared" si="17"/>
        <v>946.83072000000004</v>
      </c>
      <c r="K105" s="24">
        <f>$V$5*9.81*SIN(B106-B105)/I105</f>
        <v>0</v>
      </c>
      <c r="L105" s="28">
        <f t="shared" si="10"/>
        <v>335.69802939491757</v>
      </c>
      <c r="M105" s="24">
        <f t="shared" si="11"/>
        <v>3901.8316235783027</v>
      </c>
      <c r="N105" s="24">
        <f t="shared" si="12"/>
        <v>3.9018316235783028</v>
      </c>
      <c r="O105" s="22">
        <v>6289.66</v>
      </c>
      <c r="P105" s="22">
        <v>6.29</v>
      </c>
      <c r="Q105" s="21">
        <f t="shared" si="13"/>
        <v>2.3881683764216972</v>
      </c>
      <c r="R105" s="20">
        <f t="shared" si="14"/>
        <v>-63.5084571707009</v>
      </c>
    </row>
    <row r="106" spans="1:18" x14ac:dyDescent="0.25">
      <c r="A106" s="8">
        <v>104</v>
      </c>
      <c r="B106" s="8">
        <v>0</v>
      </c>
      <c r="C106" s="9">
        <f t="shared" si="15"/>
        <v>0</v>
      </c>
      <c r="D106" s="8">
        <v>26</v>
      </c>
      <c r="E106" s="24">
        <f t="shared" si="9"/>
        <v>11.62304</v>
      </c>
      <c r="F106" s="8">
        <v>-3.96</v>
      </c>
      <c r="G106" s="24">
        <f>$V$5*9.81*$V$12</f>
        <v>201.307086</v>
      </c>
      <c r="H106" s="24">
        <f>0.5*$V$6*$V$7*$V$8*(E106^2)</f>
        <v>134.39094339491757</v>
      </c>
      <c r="I106" s="24">
        <f t="shared" si="16"/>
        <v>11.62304</v>
      </c>
      <c r="J106" s="24">
        <f t="shared" si="17"/>
        <v>958.45375999999999</v>
      </c>
      <c r="K106" s="24">
        <f>$V$5*9.81*SIN(B107-B106)/I106</f>
        <v>0</v>
      </c>
      <c r="L106" s="28">
        <f t="shared" si="10"/>
        <v>335.69802939491757</v>
      </c>
      <c r="M106" s="24">
        <f t="shared" si="11"/>
        <v>3901.8316235783027</v>
      </c>
      <c r="N106" s="24">
        <f t="shared" si="12"/>
        <v>3.9018316235783028</v>
      </c>
      <c r="O106" s="22">
        <v>6289.66</v>
      </c>
      <c r="P106" s="22">
        <v>6.29</v>
      </c>
      <c r="Q106" s="21">
        <f t="shared" si="13"/>
        <v>2.3881683764216972</v>
      </c>
      <c r="R106" s="20">
        <f t="shared" si="14"/>
        <v>-61.120288794279205</v>
      </c>
    </row>
    <row r="107" spans="1:18" x14ac:dyDescent="0.25">
      <c r="A107" s="8">
        <v>105</v>
      </c>
      <c r="B107" s="8">
        <v>0</v>
      </c>
      <c r="C107" s="9">
        <f t="shared" si="15"/>
        <v>0</v>
      </c>
      <c r="D107" s="8">
        <v>26</v>
      </c>
      <c r="E107" s="24">
        <f t="shared" si="9"/>
        <v>11.62304</v>
      </c>
      <c r="F107" s="8">
        <v>-3.96</v>
      </c>
      <c r="G107" s="24">
        <f>$V$5*9.81*$V$12</f>
        <v>201.307086</v>
      </c>
      <c r="H107" s="24">
        <f>0.5*$V$6*$V$7*$V$8*(E107^2)</f>
        <v>134.39094339491757</v>
      </c>
      <c r="I107" s="24">
        <f t="shared" si="16"/>
        <v>11.62304</v>
      </c>
      <c r="J107" s="24">
        <f t="shared" si="17"/>
        <v>970.07679999999993</v>
      </c>
      <c r="K107" s="24">
        <f>$V$5*9.81*SIN(B108-B107)/I107</f>
        <v>0</v>
      </c>
      <c r="L107" s="28">
        <f t="shared" si="10"/>
        <v>335.69802939491757</v>
      </c>
      <c r="M107" s="24">
        <f t="shared" si="11"/>
        <v>3901.8316235783027</v>
      </c>
      <c r="N107" s="24">
        <f t="shared" si="12"/>
        <v>3.9018316235783028</v>
      </c>
      <c r="O107" s="22">
        <v>6289.66</v>
      </c>
      <c r="P107" s="22">
        <v>6.29</v>
      </c>
      <c r="Q107" s="21">
        <f t="shared" si="13"/>
        <v>2.3881683764216972</v>
      </c>
      <c r="R107" s="20">
        <f t="shared" si="14"/>
        <v>-58.732120417857509</v>
      </c>
    </row>
    <row r="108" spans="1:18" x14ac:dyDescent="0.25">
      <c r="A108" s="8">
        <v>106</v>
      </c>
      <c r="B108" s="8">
        <v>0</v>
      </c>
      <c r="C108" s="9">
        <f t="shared" si="15"/>
        <v>0</v>
      </c>
      <c r="D108" s="8">
        <v>26</v>
      </c>
      <c r="E108" s="24">
        <f t="shared" si="9"/>
        <v>11.62304</v>
      </c>
      <c r="F108" s="8">
        <v>-3.96</v>
      </c>
      <c r="G108" s="24">
        <f>$V$5*9.81*$V$12</f>
        <v>201.307086</v>
      </c>
      <c r="H108" s="24">
        <f>0.5*$V$6*$V$7*$V$8*(E108^2)</f>
        <v>134.39094339491757</v>
      </c>
      <c r="I108" s="24">
        <f t="shared" si="16"/>
        <v>11.62304</v>
      </c>
      <c r="J108" s="24">
        <f t="shared" si="17"/>
        <v>981.69983999999988</v>
      </c>
      <c r="K108" s="24">
        <f>$V$5*9.81*SIN(B109-B108)/I108</f>
        <v>0</v>
      </c>
      <c r="L108" s="28">
        <f t="shared" si="10"/>
        <v>335.69802939491757</v>
      </c>
      <c r="M108" s="24">
        <f t="shared" si="11"/>
        <v>3901.8316235783027</v>
      </c>
      <c r="N108" s="24">
        <f t="shared" si="12"/>
        <v>3.9018316235783028</v>
      </c>
      <c r="O108" s="22">
        <v>6289.66</v>
      </c>
      <c r="P108" s="22">
        <v>6.29</v>
      </c>
      <c r="Q108" s="21">
        <f t="shared" si="13"/>
        <v>2.3881683764216972</v>
      </c>
      <c r="R108" s="20">
        <f t="shared" si="14"/>
        <v>-56.343952041435813</v>
      </c>
    </row>
    <row r="109" spans="1:18" x14ac:dyDescent="0.25">
      <c r="A109" s="8">
        <v>107</v>
      </c>
      <c r="B109" s="8">
        <v>0</v>
      </c>
      <c r="C109" s="9">
        <f t="shared" si="15"/>
        <v>0.89408000000000065</v>
      </c>
      <c r="D109" s="8">
        <v>28</v>
      </c>
      <c r="E109" s="24">
        <f t="shared" si="9"/>
        <v>12.51712</v>
      </c>
      <c r="F109" s="8">
        <v>-3.96</v>
      </c>
      <c r="G109" s="24">
        <f>$V$5*9.81*$V$12</f>
        <v>201.307086</v>
      </c>
      <c r="H109" s="24">
        <f>0.5*$V$6*$V$7*$V$8*(E109^2)</f>
        <v>155.861685830792</v>
      </c>
      <c r="I109" s="24">
        <f t="shared" si="16"/>
        <v>12.51712</v>
      </c>
      <c r="J109" s="24">
        <f t="shared" si="17"/>
        <v>994.21695999999986</v>
      </c>
      <c r="K109" s="24">
        <f>$V$5*9.81*SIN(B110-B109)/I109</f>
        <v>0</v>
      </c>
      <c r="L109" s="28">
        <f t="shared" si="10"/>
        <v>357.16877183079202</v>
      </c>
      <c r="M109" s="24">
        <f t="shared" si="11"/>
        <v>4470.7243772586435</v>
      </c>
      <c r="N109" s="24">
        <f t="shared" si="12"/>
        <v>4.4707243772586436</v>
      </c>
      <c r="O109" s="22">
        <v>6289.66</v>
      </c>
      <c r="P109" s="22">
        <v>6.29</v>
      </c>
      <c r="Q109" s="21">
        <f t="shared" si="13"/>
        <v>1.8192756227413565</v>
      </c>
      <c r="R109" s="20">
        <f t="shared" si="14"/>
        <v>-54.524676418694455</v>
      </c>
    </row>
    <row r="110" spans="1:18" x14ac:dyDescent="0.25">
      <c r="A110" s="8">
        <v>108</v>
      </c>
      <c r="B110" s="8">
        <v>0</v>
      </c>
      <c r="C110" s="9">
        <f t="shared" si="15"/>
        <v>0.89407999999999888</v>
      </c>
      <c r="D110" s="8">
        <v>30</v>
      </c>
      <c r="E110" s="24">
        <f t="shared" si="9"/>
        <v>13.411199999999999</v>
      </c>
      <c r="F110" s="8">
        <v>-3.96</v>
      </c>
      <c r="G110" s="24">
        <f>$V$5*9.81*$V$12</f>
        <v>201.307086</v>
      </c>
      <c r="H110" s="24">
        <f>0.5*$V$6*$V$7*$V$8*(E110^2)</f>
        <v>178.92285363228672</v>
      </c>
      <c r="I110" s="24">
        <f t="shared" si="16"/>
        <v>13.411199999999999</v>
      </c>
      <c r="J110" s="24">
        <f t="shared" si="17"/>
        <v>1007.6281599999999</v>
      </c>
      <c r="K110" s="24">
        <f>$V$5*9.81*SIN(B111-B110)/I110</f>
        <v>0</v>
      </c>
      <c r="L110" s="28">
        <f t="shared" si="10"/>
        <v>380.22993963228669</v>
      </c>
      <c r="M110" s="24">
        <f t="shared" si="11"/>
        <v>5099.3397663965225</v>
      </c>
      <c r="N110" s="24">
        <f t="shared" si="12"/>
        <v>5.0993397663965228</v>
      </c>
      <c r="O110" s="22">
        <v>6289.66</v>
      </c>
      <c r="P110" s="22">
        <v>6.29</v>
      </c>
      <c r="Q110" s="21">
        <f t="shared" si="13"/>
        <v>1.1906602336034773</v>
      </c>
      <c r="R110" s="20">
        <f t="shared" si="14"/>
        <v>-53.334016185090974</v>
      </c>
    </row>
    <row r="111" spans="1:18" x14ac:dyDescent="0.25">
      <c r="A111" s="8">
        <v>109</v>
      </c>
      <c r="B111" s="8">
        <v>0</v>
      </c>
      <c r="C111" s="9">
        <f t="shared" si="15"/>
        <v>-0.89407999999999888</v>
      </c>
      <c r="D111" s="8">
        <v>28</v>
      </c>
      <c r="E111" s="24">
        <f t="shared" si="9"/>
        <v>12.51712</v>
      </c>
      <c r="F111" s="8">
        <v>-3.96</v>
      </c>
      <c r="G111" s="24">
        <f>$V$5*9.81*$V$12</f>
        <v>201.307086</v>
      </c>
      <c r="H111" s="24">
        <f>0.5*$V$6*$V$7*$V$8*(E111^2)</f>
        <v>155.861685830792</v>
      </c>
      <c r="I111" s="24">
        <f t="shared" si="16"/>
        <v>12.51712</v>
      </c>
      <c r="J111" s="24">
        <f t="shared" si="17"/>
        <v>1020.1452799999998</v>
      </c>
      <c r="K111" s="24">
        <f>$V$5*9.81*SIN(B112-B111)/I111</f>
        <v>0</v>
      </c>
      <c r="L111" s="28">
        <f t="shared" si="10"/>
        <v>357.16877183079202</v>
      </c>
      <c r="M111" s="24">
        <f t="shared" si="11"/>
        <v>4470.7243772586435</v>
      </c>
      <c r="N111" s="24">
        <f t="shared" si="12"/>
        <v>4.4707243772586436</v>
      </c>
      <c r="O111" s="22">
        <v>6289.66</v>
      </c>
      <c r="P111" s="22">
        <v>6.29</v>
      </c>
      <c r="Q111" s="21">
        <f t="shared" si="13"/>
        <v>1.8192756227413565</v>
      </c>
      <c r="R111" s="20">
        <f t="shared" si="14"/>
        <v>-51.514740562349616</v>
      </c>
    </row>
    <row r="112" spans="1:18" x14ac:dyDescent="0.25">
      <c r="A112" s="8">
        <v>110</v>
      </c>
      <c r="B112" s="8">
        <v>0</v>
      </c>
      <c r="C112" s="9">
        <f t="shared" si="15"/>
        <v>-0.89408000000000065</v>
      </c>
      <c r="D112" s="8">
        <v>26</v>
      </c>
      <c r="E112" s="24">
        <f t="shared" si="9"/>
        <v>11.62304</v>
      </c>
      <c r="F112" s="8">
        <v>-3.96</v>
      </c>
      <c r="G112" s="24">
        <f>$V$5*9.81*$V$12</f>
        <v>201.307086</v>
      </c>
      <c r="H112" s="24">
        <f>0.5*$V$6*$V$7*$V$8*(E112^2)</f>
        <v>134.39094339491757</v>
      </c>
      <c r="I112" s="24">
        <f t="shared" si="16"/>
        <v>11.62304</v>
      </c>
      <c r="J112" s="24">
        <f t="shared" si="17"/>
        <v>1031.7683199999999</v>
      </c>
      <c r="K112" s="24">
        <f>$V$5*9.81*SIN(B113-B112)/I112</f>
        <v>0</v>
      </c>
      <c r="L112" s="28">
        <f t="shared" si="10"/>
        <v>335.69802939491757</v>
      </c>
      <c r="M112" s="24">
        <f t="shared" si="11"/>
        <v>3901.8316235783027</v>
      </c>
      <c r="N112" s="24">
        <f t="shared" si="12"/>
        <v>3.9018316235783028</v>
      </c>
      <c r="O112" s="22">
        <v>6289.66</v>
      </c>
      <c r="P112" s="22">
        <v>6.29</v>
      </c>
      <c r="Q112" s="21">
        <f t="shared" si="13"/>
        <v>2.3881683764216972</v>
      </c>
      <c r="R112" s="20">
        <f t="shared" si="14"/>
        <v>-49.12657218592792</v>
      </c>
    </row>
    <row r="113" spans="1:18" x14ac:dyDescent="0.25">
      <c r="A113" s="8">
        <v>111</v>
      </c>
      <c r="B113" s="8">
        <v>0</v>
      </c>
      <c r="C113" s="9">
        <f t="shared" si="15"/>
        <v>-0.89407999999999888</v>
      </c>
      <c r="D113" s="8">
        <v>24</v>
      </c>
      <c r="E113" s="24">
        <f t="shared" si="9"/>
        <v>10.728960000000001</v>
      </c>
      <c r="F113" s="8">
        <v>-3.96</v>
      </c>
      <c r="G113" s="24">
        <f>$V$5*9.81*$V$12</f>
        <v>201.307086</v>
      </c>
      <c r="H113" s="24">
        <f>0.5*$V$6*$V$7*$V$8*(E113^2)</f>
        <v>114.51062632466352</v>
      </c>
      <c r="I113" s="24">
        <f t="shared" si="16"/>
        <v>10.728960000000001</v>
      </c>
      <c r="J113" s="24">
        <f t="shared" si="17"/>
        <v>1042.4972799999998</v>
      </c>
      <c r="K113" s="24">
        <f>$V$5*9.81*SIN(B114-B113)/I113</f>
        <v>0</v>
      </c>
      <c r="L113" s="28">
        <f t="shared" si="10"/>
        <v>315.81771232466349</v>
      </c>
      <c r="M113" s="24">
        <f t="shared" si="11"/>
        <v>3388.3956028228217</v>
      </c>
      <c r="N113" s="24">
        <f t="shared" si="12"/>
        <v>3.3883956028228219</v>
      </c>
      <c r="O113" s="22">
        <v>6289.66</v>
      </c>
      <c r="P113" s="22">
        <v>6.29</v>
      </c>
      <c r="Q113" s="21">
        <f t="shared" si="13"/>
        <v>2.9016043971771781</v>
      </c>
      <c r="R113" s="20">
        <f t="shared" si="14"/>
        <v>-46.224967788750739</v>
      </c>
    </row>
    <row r="114" spans="1:18" x14ac:dyDescent="0.25">
      <c r="A114" s="8">
        <v>112</v>
      </c>
      <c r="B114" s="8">
        <v>0</v>
      </c>
      <c r="C114" s="9">
        <f t="shared" si="15"/>
        <v>-0.89408000000000065</v>
      </c>
      <c r="D114" s="8">
        <v>22</v>
      </c>
      <c r="E114" s="24">
        <f t="shared" si="9"/>
        <v>9.8348800000000001</v>
      </c>
      <c r="F114" s="8">
        <v>-3.96</v>
      </c>
      <c r="G114" s="24">
        <f>$V$5*9.81*$V$12</f>
        <v>201.307086</v>
      </c>
      <c r="H114" s="24">
        <f>0.5*$V$6*$V$7*$V$8*(E114^2)</f>
        <v>96.220734620029759</v>
      </c>
      <c r="I114" s="24">
        <f t="shared" si="16"/>
        <v>9.8348800000000001</v>
      </c>
      <c r="J114" s="24">
        <f t="shared" si="17"/>
        <v>1052.3321599999999</v>
      </c>
      <c r="K114" s="24">
        <f>$V$5*9.81*SIN(B115-B114)/I114</f>
        <v>0</v>
      </c>
      <c r="L114" s="28">
        <f t="shared" si="10"/>
        <v>297.52782062002973</v>
      </c>
      <c r="M114" s="24">
        <f t="shared" si="11"/>
        <v>2926.1504124595181</v>
      </c>
      <c r="N114" s="24">
        <f t="shared" si="12"/>
        <v>2.9261504124595179</v>
      </c>
      <c r="O114" s="22">
        <v>6289.66</v>
      </c>
      <c r="P114" s="22">
        <v>6.29</v>
      </c>
      <c r="Q114" s="21">
        <f t="shared" si="13"/>
        <v>3.3638495875404821</v>
      </c>
      <c r="R114" s="20">
        <f t="shared" si="14"/>
        <v>-42.86111820121026</v>
      </c>
    </row>
    <row r="115" spans="1:18" x14ac:dyDescent="0.25">
      <c r="A115" s="8">
        <v>113</v>
      </c>
      <c r="B115" s="8">
        <v>0</v>
      </c>
      <c r="C115" s="9">
        <f t="shared" si="15"/>
        <v>-0.89408000000000065</v>
      </c>
      <c r="D115" s="8">
        <v>20</v>
      </c>
      <c r="E115" s="24">
        <f t="shared" si="9"/>
        <v>8.9407999999999994</v>
      </c>
      <c r="F115" s="8">
        <v>-3.96</v>
      </c>
      <c r="G115" s="24">
        <f>$V$5*9.81*$V$12</f>
        <v>201.307086</v>
      </c>
      <c r="H115" s="24">
        <f>0.5*$V$6*$V$7*$V$8*(E115^2)</f>
        <v>79.521268281016305</v>
      </c>
      <c r="I115" s="24">
        <f t="shared" si="16"/>
        <v>8.9407999999999994</v>
      </c>
      <c r="J115" s="24">
        <f t="shared" si="17"/>
        <v>1061.27296</v>
      </c>
      <c r="K115" s="24">
        <f>$V$5*9.81*SIN(B116-B115)/I115</f>
        <v>0</v>
      </c>
      <c r="L115" s="28">
        <f t="shared" si="10"/>
        <v>280.82835428101629</v>
      </c>
      <c r="M115" s="24">
        <f t="shared" si="11"/>
        <v>2510.8301499557101</v>
      </c>
      <c r="N115" s="24">
        <f t="shared" si="12"/>
        <v>2.51083014995571</v>
      </c>
      <c r="O115" s="22">
        <v>6289.66</v>
      </c>
      <c r="P115" s="22">
        <v>6.29</v>
      </c>
      <c r="Q115" s="21">
        <f t="shared" si="13"/>
        <v>3.7791698500442901</v>
      </c>
      <c r="R115" s="20">
        <f t="shared" si="14"/>
        <v>-39.08194835116597</v>
      </c>
    </row>
    <row r="116" spans="1:18" x14ac:dyDescent="0.25">
      <c r="A116" s="8">
        <v>114</v>
      </c>
      <c r="B116" s="8">
        <v>0</v>
      </c>
      <c r="C116" s="9">
        <f t="shared" si="15"/>
        <v>-1.7881599999999995</v>
      </c>
      <c r="D116" s="8">
        <v>16</v>
      </c>
      <c r="E116" s="24">
        <f t="shared" si="9"/>
        <v>7.1526399999999999</v>
      </c>
      <c r="F116" s="8">
        <v>-3.96</v>
      </c>
      <c r="G116" s="24">
        <f>$V$5*9.81*$V$12</f>
        <v>201.307086</v>
      </c>
      <c r="H116" s="24">
        <f>0.5*$V$6*$V$7*$V$8*(E116^2)</f>
        <v>50.893611699850446</v>
      </c>
      <c r="I116" s="24">
        <f t="shared" si="16"/>
        <v>7.1526399999999999</v>
      </c>
      <c r="J116" s="24">
        <f t="shared" si="17"/>
        <v>1068.4256</v>
      </c>
      <c r="K116" s="24">
        <f>$V$5*9.81*SIN(B117-B116)/I116</f>
        <v>0</v>
      </c>
      <c r="L116" s="28">
        <f t="shared" si="10"/>
        <v>252.20069769985045</v>
      </c>
      <c r="M116" s="24">
        <f t="shared" si="11"/>
        <v>1803.9007983958584</v>
      </c>
      <c r="N116" s="24">
        <f t="shared" si="12"/>
        <v>1.8039007983958584</v>
      </c>
      <c r="O116" s="22">
        <v>6289.66</v>
      </c>
      <c r="P116" s="22">
        <v>6.29</v>
      </c>
      <c r="Q116" s="21">
        <f t="shared" si="13"/>
        <v>4.4860992016041417</v>
      </c>
      <c r="R116" s="20">
        <f t="shared" si="14"/>
        <v>-34.595849149561829</v>
      </c>
    </row>
    <row r="117" spans="1:18" x14ac:dyDescent="0.25">
      <c r="A117" s="8">
        <v>115</v>
      </c>
      <c r="B117" s="8">
        <v>0</v>
      </c>
      <c r="C117" s="9">
        <f t="shared" si="15"/>
        <v>-1.7881599999999995</v>
      </c>
      <c r="D117" s="8">
        <v>12</v>
      </c>
      <c r="E117" s="24">
        <f t="shared" si="9"/>
        <v>5.3644800000000004</v>
      </c>
      <c r="F117" s="8">
        <v>-3.96</v>
      </c>
      <c r="G117" s="24">
        <f>$V$5*9.81*$V$12</f>
        <v>201.307086</v>
      </c>
      <c r="H117" s="24">
        <f>0.5*$V$6*$V$7*$V$8*(E117^2)</f>
        <v>28.62765658116588</v>
      </c>
      <c r="I117" s="24">
        <f t="shared" si="16"/>
        <v>5.3644800000000004</v>
      </c>
      <c r="J117" s="24">
        <f t="shared" si="17"/>
        <v>1073.79008</v>
      </c>
      <c r="K117" s="24">
        <f>$V$5*9.81*SIN(B118-B117)/I117</f>
        <v>0</v>
      </c>
      <c r="L117" s="28">
        <f t="shared" si="10"/>
        <v>229.93474258116589</v>
      </c>
      <c r="M117" s="24">
        <f t="shared" si="11"/>
        <v>1233.4803278818129</v>
      </c>
      <c r="N117" s="24">
        <f t="shared" si="12"/>
        <v>1.2334803278818129</v>
      </c>
      <c r="O117" s="22">
        <v>6289.66</v>
      </c>
      <c r="P117" s="22">
        <v>6.29</v>
      </c>
      <c r="Q117" s="21">
        <f t="shared" si="13"/>
        <v>5.0565196721181866</v>
      </c>
      <c r="R117" s="20">
        <f t="shared" si="14"/>
        <v>-29.539329477443644</v>
      </c>
    </row>
    <row r="118" spans="1:18" x14ac:dyDescent="0.25">
      <c r="A118" s="8">
        <v>116</v>
      </c>
      <c r="B118" s="8">
        <v>0</v>
      </c>
      <c r="C118" s="9">
        <f t="shared" si="15"/>
        <v>-1.7881600000000004</v>
      </c>
      <c r="D118" s="8">
        <v>8</v>
      </c>
      <c r="E118" s="24">
        <f t="shared" si="9"/>
        <v>3.5763199999999999</v>
      </c>
      <c r="F118" s="8">
        <v>-3.96</v>
      </c>
      <c r="G118" s="24">
        <f>$V$5*9.81*$V$12</f>
        <v>201.307086</v>
      </c>
      <c r="H118" s="24">
        <f>0.5*$V$6*$V$7*$V$8*(E118^2)</f>
        <v>12.723402924962611</v>
      </c>
      <c r="I118" s="24">
        <f t="shared" si="16"/>
        <v>3.5763199999999999</v>
      </c>
      <c r="J118" s="24">
        <f t="shared" si="17"/>
        <v>1077.3663999999999</v>
      </c>
      <c r="K118" s="24">
        <f>$V$5*9.81*SIN(B119-B118)/I118</f>
        <v>0</v>
      </c>
      <c r="L118" s="28">
        <f t="shared" si="10"/>
        <v>214.03048892496261</v>
      </c>
      <c r="M118" s="24">
        <f t="shared" si="11"/>
        <v>765.44151815212228</v>
      </c>
      <c r="N118" s="24">
        <f t="shared" si="12"/>
        <v>0.76544151815212225</v>
      </c>
      <c r="O118" s="22">
        <v>6289.66</v>
      </c>
      <c r="P118" s="22">
        <v>6.29</v>
      </c>
      <c r="Q118" s="21">
        <f t="shared" si="13"/>
        <v>5.5245584818478779</v>
      </c>
      <c r="R118" s="20">
        <f t="shared" si="14"/>
        <v>-24.014770995595768</v>
      </c>
    </row>
    <row r="119" spans="1:18" x14ac:dyDescent="0.25">
      <c r="A119" s="8">
        <v>117</v>
      </c>
      <c r="B119" s="8">
        <v>0</v>
      </c>
      <c r="C119" s="9">
        <f t="shared" si="15"/>
        <v>-0.89407999999999976</v>
      </c>
      <c r="D119" s="8">
        <v>6</v>
      </c>
      <c r="E119" s="24">
        <f t="shared" si="9"/>
        <v>2.6822400000000002</v>
      </c>
      <c r="F119" s="8">
        <v>-3.96</v>
      </c>
      <c r="G119" s="24">
        <f>$V$5*9.81*$V$12</f>
        <v>201.307086</v>
      </c>
      <c r="H119" s="24">
        <f>0.5*$V$6*$V$7*$V$8*(E119^2)</f>
        <v>7.15691414529147</v>
      </c>
      <c r="I119" s="24">
        <f t="shared" si="16"/>
        <v>2.6822400000000002</v>
      </c>
      <c r="J119" s="24">
        <f t="shared" si="17"/>
        <v>1080.04864</v>
      </c>
      <c r="K119" s="24">
        <f>$V$5*9.81*SIN(B120-B119)/I119</f>
        <v>0</v>
      </c>
      <c r="L119" s="28">
        <f t="shared" si="10"/>
        <v>208.46400014529146</v>
      </c>
      <c r="M119" s="24">
        <f t="shared" si="11"/>
        <v>559.15047974970662</v>
      </c>
      <c r="N119" s="24">
        <f t="shared" si="12"/>
        <v>0.55915047974970666</v>
      </c>
      <c r="O119" s="22">
        <v>6289.66</v>
      </c>
      <c r="P119" s="22">
        <v>6.29</v>
      </c>
      <c r="Q119" s="21">
        <f t="shared" si="13"/>
        <v>5.7308495202502936</v>
      </c>
      <c r="R119" s="20">
        <f t="shared" si="14"/>
        <v>-18.283921475345473</v>
      </c>
    </row>
    <row r="120" spans="1:18" x14ac:dyDescent="0.25">
      <c r="A120" s="8">
        <v>118</v>
      </c>
      <c r="B120" s="8">
        <v>0</v>
      </c>
      <c r="C120" s="9">
        <f t="shared" si="15"/>
        <v>-0.89408000000000021</v>
      </c>
      <c r="D120" s="8">
        <v>4</v>
      </c>
      <c r="E120" s="24">
        <f t="shared" si="9"/>
        <v>1.78816</v>
      </c>
      <c r="F120" s="8">
        <v>-3.96</v>
      </c>
      <c r="G120" s="24">
        <f>$V$5*9.81*$V$12</f>
        <v>201.307086</v>
      </c>
      <c r="H120" s="24">
        <f>0.5*$V$6*$V$7*$V$8*(E120^2)</f>
        <v>3.1808507312406529</v>
      </c>
      <c r="I120" s="24">
        <f t="shared" si="16"/>
        <v>1.78816</v>
      </c>
      <c r="J120" s="24">
        <f t="shared" si="17"/>
        <v>1081.8368</v>
      </c>
      <c r="K120" s="24">
        <f>$V$5*9.81*SIN(B121-B120)/I120</f>
        <v>0</v>
      </c>
      <c r="L120" s="28">
        <f t="shared" si="10"/>
        <v>204.48793673124064</v>
      </c>
      <c r="M120" s="24">
        <f t="shared" si="11"/>
        <v>365.65714894533528</v>
      </c>
      <c r="N120" s="24">
        <f t="shared" si="12"/>
        <v>0.3656571489453353</v>
      </c>
      <c r="O120" s="22">
        <v>6289.66</v>
      </c>
      <c r="P120" s="22">
        <v>6.29</v>
      </c>
      <c r="Q120" s="21">
        <f t="shared" si="13"/>
        <v>5.9243428510546643</v>
      </c>
      <c r="R120" s="20">
        <f t="shared" si="14"/>
        <v>-12.359578624290808</v>
      </c>
    </row>
    <row r="121" spans="1:18" x14ac:dyDescent="0.25">
      <c r="A121" s="8">
        <v>119</v>
      </c>
      <c r="B121" s="8">
        <v>0</v>
      </c>
      <c r="C121" s="9">
        <f t="shared" si="15"/>
        <v>-0.89407999999999999</v>
      </c>
      <c r="D121" s="8">
        <v>2</v>
      </c>
      <c r="E121" s="24">
        <f t="shared" si="9"/>
        <v>0.89407999999999999</v>
      </c>
      <c r="F121" s="8">
        <v>-3.96</v>
      </c>
      <c r="G121" s="24">
        <f>$V$5*9.81*$V$12</f>
        <v>201.307086</v>
      </c>
      <c r="H121" s="24">
        <f>0.5*$V$6*$V$7*$V$8*(E121^2)</f>
        <v>0.79521268281016322</v>
      </c>
      <c r="I121" s="24">
        <f t="shared" si="16"/>
        <v>0.89407999999999999</v>
      </c>
      <c r="J121" s="24">
        <f t="shared" si="17"/>
        <v>1082.7308800000001</v>
      </c>
      <c r="K121" s="24">
        <f>$V$5*9.81*SIN(B122-B121)/I121</f>
        <v>0</v>
      </c>
      <c r="L121" s="28">
        <f t="shared" si="10"/>
        <v>202.10229868281016</v>
      </c>
      <c r="M121" s="24">
        <f t="shared" si="11"/>
        <v>180.6956232063269</v>
      </c>
      <c r="N121" s="24">
        <f t="shared" si="12"/>
        <v>0.1806956232063269</v>
      </c>
      <c r="O121" s="22">
        <v>6289.66</v>
      </c>
      <c r="P121" s="22">
        <v>6.29</v>
      </c>
      <c r="Q121" s="21">
        <f t="shared" si="13"/>
        <v>6.1093043767936734</v>
      </c>
      <c r="R121" s="20">
        <f t="shared" si="14"/>
        <v>-6.2502742474971349</v>
      </c>
    </row>
    <row r="122" spans="1:18" x14ac:dyDescent="0.25">
      <c r="A122" s="8">
        <v>120</v>
      </c>
      <c r="B122" s="8">
        <v>0</v>
      </c>
      <c r="C122" s="9"/>
      <c r="D122" s="8"/>
      <c r="E122" s="24"/>
      <c r="F122" s="8"/>
      <c r="G122" s="24"/>
      <c r="H122" s="24"/>
      <c r="I122" s="24"/>
      <c r="J122" s="24"/>
      <c r="K122" s="24"/>
      <c r="L122" s="28"/>
      <c r="M122" s="24"/>
      <c r="N122" s="24">
        <f t="shared" si="12"/>
        <v>0</v>
      </c>
      <c r="O122" s="22">
        <v>6289.66</v>
      </c>
      <c r="P122" s="22">
        <v>6.29</v>
      </c>
      <c r="Q122" s="21">
        <f t="shared" si="13"/>
        <v>6.29</v>
      </c>
      <c r="R122" s="20">
        <f t="shared" si="14"/>
        <v>3.9725752502865141E-2</v>
      </c>
    </row>
  </sheetData>
  <sortState ref="A3:G11">
    <sortCondition ref="A3:A11"/>
  </sortState>
  <mergeCells count="15">
    <mergeCell ref="A1:A2"/>
    <mergeCell ref="C1:C2"/>
    <mergeCell ref="F1:F2"/>
    <mergeCell ref="D1:E1"/>
    <mergeCell ref="B1:B2"/>
    <mergeCell ref="K1:K2"/>
    <mergeCell ref="G1:G2"/>
    <mergeCell ref="H1:H2"/>
    <mergeCell ref="I1:I2"/>
    <mergeCell ref="J1:J2"/>
    <mergeCell ref="M1:M2"/>
    <mergeCell ref="N1:N2"/>
    <mergeCell ref="O1:O2"/>
    <mergeCell ref="P1:P2"/>
    <mergeCell ref="L1:L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30" zoomScaleNormal="30" workbookViewId="0">
      <selection activeCell="R16" sqref="R1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gwydd</dc:creator>
  <cp:lastModifiedBy>Gwyddian Thomas (P147663)</cp:lastModifiedBy>
  <dcterms:created xsi:type="dcterms:W3CDTF">2017-12-04T13:16:17Z</dcterms:created>
  <dcterms:modified xsi:type="dcterms:W3CDTF">2018-03-22T14:58:51Z</dcterms:modified>
</cp:coreProperties>
</file>