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SHIVAM\Downloads\"/>
    </mc:Choice>
  </mc:AlternateContent>
  <xr:revisionPtr revIDLastSave="0" documentId="13_ncr:1_{BE6D44F3-D2EB-4A3A-8B18-3C2074190C5B}" xr6:coauthVersionLast="47" xr6:coauthVersionMax="47" xr10:uidLastSave="{00000000-0000-0000-0000-000000000000}"/>
  <bookViews>
    <workbookView xWindow="-110" yWindow="-110" windowWidth="19420" windowHeight="11500" tabRatio="500" xr2:uid="{00000000-000D-0000-FFFF-FFFF00000000}"/>
  </bookViews>
  <sheets>
    <sheet name="Balance Sheet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58" i="1" l="1"/>
  <c r="F64" i="1" s="1"/>
  <c r="E58" i="1"/>
  <c r="E64" i="1" s="1"/>
  <c r="D58" i="1"/>
  <c r="D64" i="1" s="1"/>
  <c r="C58" i="1"/>
  <c r="C64" i="1" s="1"/>
  <c r="B58" i="1"/>
  <c r="B64" i="1" s="1"/>
  <c r="F47" i="1"/>
  <c r="E47" i="1"/>
  <c r="D47" i="1"/>
  <c r="C47" i="1"/>
  <c r="B47" i="1"/>
  <c r="F38" i="1"/>
  <c r="F49" i="1" s="1"/>
  <c r="F63" i="1" s="1"/>
  <c r="E38" i="1"/>
  <c r="E49" i="1" s="1"/>
  <c r="E63" i="1" s="1"/>
  <c r="D38" i="1"/>
  <c r="D49" i="1" s="1"/>
  <c r="D63" i="1" s="1"/>
  <c r="C38" i="1"/>
  <c r="C49" i="1" s="1"/>
  <c r="C63" i="1" s="1"/>
  <c r="B38" i="1"/>
  <c r="B49" i="1" s="1"/>
  <c r="B63" i="1" s="1"/>
  <c r="F25" i="1"/>
  <c r="E25" i="1"/>
  <c r="D25" i="1"/>
  <c r="C25" i="1"/>
  <c r="B25" i="1"/>
  <c r="F13" i="1"/>
  <c r="F27" i="1" s="1"/>
  <c r="E13" i="1"/>
  <c r="E27" i="1" s="1"/>
  <c r="D13" i="1"/>
  <c r="D27" i="1" s="1"/>
  <c r="C13" i="1"/>
  <c r="C27" i="1" s="1"/>
  <c r="B13" i="1"/>
  <c r="B27" i="1" s="1"/>
  <c r="F61" i="1" l="1"/>
  <c r="F51" i="1"/>
  <c r="F62" i="1"/>
  <c r="E51" i="1"/>
  <c r="E61" i="1"/>
  <c r="E62" i="1"/>
  <c r="D51" i="1"/>
  <c r="D61" i="1"/>
  <c r="D62" i="1"/>
  <c r="C51" i="1"/>
  <c r="C61" i="1"/>
  <c r="C62" i="1"/>
  <c r="B51" i="1"/>
  <c r="B61" i="1"/>
  <c r="B62" i="1"/>
</calcChain>
</file>

<file path=xl/sharedStrings.xml><?xml version="1.0" encoding="utf-8"?>
<sst xmlns="http://schemas.openxmlformats.org/spreadsheetml/2006/main" count="60" uniqueCount="52">
  <si>
    <t>Santos Limited – Consolidated Statement of Financial Position</t>
  </si>
  <si>
    <t>US$ million, as at 31 December. Source: Santos Annual Reports 2021–2025 (Consolidated Statement of Financial Position).</t>
  </si>
  <si>
    <t>US$ million</t>
  </si>
  <si>
    <t>Current assets</t>
  </si>
  <si>
    <t>Cash and cash equivalents</t>
  </si>
  <si>
    <t>Trade and other receivables</t>
  </si>
  <si>
    <t>Prepayments</t>
  </si>
  <si>
    <t>Contract assets</t>
  </si>
  <si>
    <t>Inventories</t>
  </si>
  <si>
    <t>Other financial assets</t>
  </si>
  <si>
    <t>Assets held for sale</t>
  </si>
  <si>
    <t>Total current assets</t>
  </si>
  <si>
    <t>Non-current assets</t>
  </si>
  <si>
    <t>Investments in associates and joint ventures</t>
  </si>
  <si>
    <t>Exploration and evaluation assets</t>
  </si>
  <si>
    <t>Oil and gas assets</t>
  </si>
  <si>
    <t>Other land, buildings, plant and equipment</t>
  </si>
  <si>
    <t>Deferred tax assets</t>
  </si>
  <si>
    <t>Goodwill / intangible assets</t>
  </si>
  <si>
    <t>Total non-current assets</t>
  </si>
  <si>
    <t>Total assets</t>
  </si>
  <si>
    <t>Current liabilities</t>
  </si>
  <si>
    <t>Trade and other payables</t>
  </si>
  <si>
    <t>Contract liabilities</t>
  </si>
  <si>
    <t>Lease liabilities</t>
  </si>
  <si>
    <t>Interest-bearing loans and borrowings</t>
  </si>
  <si>
    <t>Current tax liabilities</t>
  </si>
  <si>
    <t>Provisions</t>
  </si>
  <si>
    <t>Other financial liabilities</t>
  </si>
  <si>
    <t>Liabilities directly associated with assets held for sale</t>
  </si>
  <si>
    <t>Total current liabilities</t>
  </si>
  <si>
    <t>Non-current liabilities</t>
  </si>
  <si>
    <t>Deferred tax liabilities</t>
  </si>
  <si>
    <t>Total non-current liabilities</t>
  </si>
  <si>
    <t>Total liabilities</t>
  </si>
  <si>
    <t>Net assets</t>
  </si>
  <si>
    <t>Shareholders' equity</t>
  </si>
  <si>
    <t>Issued capital</t>
  </si>
  <si>
    <t>Reserves</t>
  </si>
  <si>
    <t>Accumulated profit / (losses)</t>
  </si>
  <si>
    <t>Equity classified as held for sale</t>
  </si>
  <si>
    <t>Total shareholders' equity</t>
  </si>
  <si>
    <t>Checks (should all be zero)</t>
  </si>
  <si>
    <t>Assets – liabilities – equity</t>
  </si>
  <si>
    <t>Total assets vs reported</t>
  </si>
  <si>
    <t>Total liabilities vs reported</t>
  </si>
  <si>
    <t>Total equity vs reported</t>
  </si>
  <si>
    <t>Notes</t>
  </si>
  <si>
    <t>Blue = figures keyed from the annual reports; black = formulas.</t>
  </si>
  <si>
    <t>Each year is taken from that year's own report, except where a later report restated the comparative: 2021 (exploration &amp; evaluation assets 3,182→2,862 and oil &amp; gas assets 18,077→18,397, per 2022 report) and 2024 (oil &amp; gas assets 20,134→19,909 and other land, buildings, plant &amp; equipment 425→650, per 2025 report). Totals were unchanged by these restatements.</t>
  </si>
  <si>
    <t>'Goodwill / intangible assets' is labelled Goodwill in the 2021–2022 reports and Intangible assets from 2023.</t>
  </si>
  <si>
    <t>Other non-current liabilities of nil/'–' are omitted. 'Equity classified as held for sale' relates to disposal groups held for sale (2022–2023).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</si>
</sst>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;\–"/>
  </numFmts>
  <fonts count="9" x14ac:knownFonts="1">
    <font>
      <sz val="11"/>
      <color theme="1"/>
      <name val="Calibri"/>
      <family val="2"/>
      <charset val="1"/>
    </font>
    <font>
      <b/>
      <sz val="13"/>
      <name val="Arial"/>
      <charset val="1"/>
    </font>
    <font>
      <i/>
      <sz val="9"/>
      <name val="Arial"/>
      <charset val="1"/>
    </font>
    <font>
      <b/>
      <sz val="11"/>
      <color rgb="FFFFFFFF"/>
      <name val="Arial"/>
      <charset val="1"/>
    </font>
    <font>
      <b/>
      <sz val="11"/>
      <name val="Arial"/>
      <charset val="1"/>
    </font>
    <font>
      <sz val="11"/>
      <name val="Arial"/>
      <charset val="1"/>
    </font>
    <font>
      <sz val="11"/>
      <color rgb="FF0000FF"/>
      <name val="Arial"/>
      <charset val="1"/>
    </font>
    <font>
      <b/>
      <sz val="9"/>
      <name val="Arial"/>
      <charset val="1"/>
    </font>
    <font>
      <sz val="9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CC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4" fillId="0" borderId="1" xfId="0" applyFont="1" applyBorder="1"/>
    <xf numFmtId="0" fontId="5" fillId="0" borderId="1" xfId="0" applyFont="1" applyBorder="1" applyAlignment="1">
      <alignment indent="1"/>
    </xf>
    <xf numFmtId="164" fontId="6" fillId="0" borderId="1" xfId="0" applyNumberFormat="1" applyFont="1" applyBorder="1"/>
    <xf numFmtId="164" fontId="4" fillId="0" borderId="1" xfId="0" applyNumberFormat="1" applyFont="1" applyBorder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5" fillId="0" borderId="1" xfId="0" applyFont="1" applyBorder="1"/>
    <xf numFmtId="164" fontId="5" fillId="0" borderId="1" xfId="0" applyNumberFormat="1" applyFont="1" applyBorder="1"/>
    <xf numFmtId="0" fontId="7" fillId="0" borderId="1" xfId="0" applyFont="1" applyBorder="1"/>
    <xf numFmtId="0" fontId="8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0"/>
  <sheetViews>
    <sheetView showGridLines="0"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I7" sqref="I7"/>
    </sheetView>
  </sheetViews>
  <sheetFormatPr defaultColWidth="8.6328125" defaultRowHeight="14.5" x14ac:dyDescent="0.35"/>
  <cols>
    <col min="1" max="1" width="58" style="2" customWidth="1"/>
    <col min="2" max="6" width="12" style="2" customWidth="1"/>
    <col min="7" max="16384" width="8.6328125" style="2"/>
  </cols>
  <sheetData>
    <row r="1" spans="1:6" ht="16.5" x14ac:dyDescent="0.35">
      <c r="A1" s="1" t="s">
        <v>0</v>
      </c>
    </row>
    <row r="2" spans="1:6" x14ac:dyDescent="0.35">
      <c r="A2" s="3" t="s">
        <v>1</v>
      </c>
    </row>
    <row r="4" spans="1:6" x14ac:dyDescent="0.35">
      <c r="A4" s="4" t="s">
        <v>2</v>
      </c>
      <c r="B4" s="5">
        <v>2021</v>
      </c>
      <c r="C4" s="5">
        <v>2022</v>
      </c>
      <c r="D4" s="5">
        <v>2023</v>
      </c>
      <c r="E4" s="5">
        <v>2024</v>
      </c>
      <c r="F4" s="5">
        <v>2025</v>
      </c>
    </row>
    <row r="5" spans="1:6" x14ac:dyDescent="0.35">
      <c r="A5" s="6" t="s">
        <v>3</v>
      </c>
    </row>
    <row r="6" spans="1:6" x14ac:dyDescent="0.35">
      <c r="A6" s="7" t="s">
        <v>4</v>
      </c>
      <c r="B6" s="8">
        <v>2976</v>
      </c>
      <c r="C6" s="8">
        <v>2352</v>
      </c>
      <c r="D6" s="8">
        <v>1875</v>
      </c>
      <c r="E6" s="8">
        <v>1833</v>
      </c>
      <c r="F6" s="8">
        <v>1722</v>
      </c>
    </row>
    <row r="7" spans="1:6" x14ac:dyDescent="0.35">
      <c r="A7" s="7" t="s">
        <v>5</v>
      </c>
      <c r="B7" s="8">
        <v>873</v>
      </c>
      <c r="C7" s="8">
        <v>768</v>
      </c>
      <c r="D7" s="8">
        <v>829</v>
      </c>
      <c r="E7" s="8">
        <v>729</v>
      </c>
      <c r="F7" s="8">
        <v>680</v>
      </c>
    </row>
    <row r="8" spans="1:6" x14ac:dyDescent="0.35">
      <c r="A8" s="7" t="s">
        <v>6</v>
      </c>
      <c r="B8" s="8">
        <v>82</v>
      </c>
      <c r="C8" s="8">
        <v>70</v>
      </c>
      <c r="D8" s="8">
        <v>94</v>
      </c>
      <c r="E8" s="8">
        <v>77</v>
      </c>
      <c r="F8" s="8">
        <v>60</v>
      </c>
    </row>
    <row r="9" spans="1:6" x14ac:dyDescent="0.35">
      <c r="A9" s="7" t="s">
        <v>7</v>
      </c>
      <c r="B9" s="8">
        <v>122</v>
      </c>
      <c r="C9" s="8">
        <v>75</v>
      </c>
      <c r="D9" s="8">
        <v>86</v>
      </c>
      <c r="E9" s="8">
        <v>87</v>
      </c>
      <c r="F9" s="8">
        <v>49</v>
      </c>
    </row>
    <row r="10" spans="1:6" x14ac:dyDescent="0.35">
      <c r="A10" s="7" t="s">
        <v>8</v>
      </c>
      <c r="B10" s="8">
        <v>406</v>
      </c>
      <c r="C10" s="8">
        <v>443</v>
      </c>
      <c r="D10" s="8">
        <v>442</v>
      </c>
      <c r="E10" s="8">
        <v>428</v>
      </c>
      <c r="F10" s="8">
        <v>386</v>
      </c>
    </row>
    <row r="11" spans="1:6" x14ac:dyDescent="0.35">
      <c r="A11" s="7" t="s">
        <v>9</v>
      </c>
      <c r="B11" s="8">
        <v>7</v>
      </c>
      <c r="C11" s="8">
        <v>109</v>
      </c>
      <c r="D11" s="8">
        <v>404</v>
      </c>
      <c r="E11" s="8">
        <v>32</v>
      </c>
      <c r="F11" s="8">
        <v>60</v>
      </c>
    </row>
    <row r="12" spans="1:6" x14ac:dyDescent="0.35">
      <c r="A12" s="7" t="s">
        <v>10</v>
      </c>
      <c r="B12" s="8">
        <v>285</v>
      </c>
      <c r="C12" s="8">
        <v>1311</v>
      </c>
      <c r="D12" s="8">
        <v>617</v>
      </c>
      <c r="E12" s="8">
        <v>0</v>
      </c>
      <c r="F12" s="8">
        <v>0</v>
      </c>
    </row>
    <row r="13" spans="1:6" x14ac:dyDescent="0.35">
      <c r="A13" s="6" t="s">
        <v>11</v>
      </c>
      <c r="B13" s="9">
        <f>SUM(B6:B12)</f>
        <v>4751</v>
      </c>
      <c r="C13" s="9">
        <f>SUM(C6:C12)</f>
        <v>5128</v>
      </c>
      <c r="D13" s="9">
        <f>SUM(D6:D12)</f>
        <v>4347</v>
      </c>
      <c r="E13" s="9">
        <f>SUM(E6:E12)</f>
        <v>3186</v>
      </c>
      <c r="F13" s="9">
        <f>SUM(F6:F12)</f>
        <v>2957</v>
      </c>
    </row>
    <row r="15" spans="1:6" x14ac:dyDescent="0.35">
      <c r="A15" s="6" t="s">
        <v>12</v>
      </c>
    </row>
    <row r="16" spans="1:6" x14ac:dyDescent="0.35">
      <c r="A16" s="7" t="s">
        <v>7</v>
      </c>
      <c r="B16" s="8">
        <v>297</v>
      </c>
      <c r="C16" s="8">
        <v>252</v>
      </c>
      <c r="D16" s="8">
        <v>179</v>
      </c>
      <c r="E16" s="8">
        <v>92</v>
      </c>
      <c r="F16" s="8">
        <v>43</v>
      </c>
    </row>
    <row r="17" spans="1:6" x14ac:dyDescent="0.35">
      <c r="A17" s="7" t="s">
        <v>13</v>
      </c>
      <c r="B17" s="8">
        <v>399</v>
      </c>
      <c r="C17" s="8">
        <v>379</v>
      </c>
      <c r="D17" s="8">
        <v>406</v>
      </c>
      <c r="E17" s="8">
        <v>393</v>
      </c>
      <c r="F17" s="8">
        <v>369</v>
      </c>
    </row>
    <row r="18" spans="1:6" x14ac:dyDescent="0.35">
      <c r="A18" s="7" t="s">
        <v>9</v>
      </c>
      <c r="B18" s="8">
        <v>53</v>
      </c>
      <c r="C18" s="8">
        <v>29</v>
      </c>
      <c r="D18" s="8">
        <v>127</v>
      </c>
      <c r="E18" s="8">
        <v>59</v>
      </c>
      <c r="F18" s="8">
        <v>63</v>
      </c>
    </row>
    <row r="19" spans="1:6" x14ac:dyDescent="0.35">
      <c r="A19" s="7" t="s">
        <v>6</v>
      </c>
      <c r="B19" s="8">
        <v>100</v>
      </c>
      <c r="C19" s="8">
        <v>270</v>
      </c>
      <c r="D19" s="8">
        <v>436</v>
      </c>
      <c r="E19" s="8">
        <v>509</v>
      </c>
      <c r="F19" s="8">
        <v>0</v>
      </c>
    </row>
    <row r="20" spans="1:6" x14ac:dyDescent="0.35">
      <c r="A20" s="7" t="s">
        <v>14</v>
      </c>
      <c r="B20" s="8">
        <v>2862</v>
      </c>
      <c r="C20" s="8">
        <v>2271</v>
      </c>
      <c r="D20" s="8">
        <v>2462</v>
      </c>
      <c r="E20" s="8">
        <v>2553</v>
      </c>
      <c r="F20" s="8">
        <v>2539</v>
      </c>
    </row>
    <row r="21" spans="1:6" x14ac:dyDescent="0.35">
      <c r="A21" s="7" t="s">
        <v>15</v>
      </c>
      <c r="B21" s="8">
        <v>18397</v>
      </c>
      <c r="C21" s="8">
        <v>17810</v>
      </c>
      <c r="D21" s="8">
        <v>19101</v>
      </c>
      <c r="E21" s="8">
        <v>19909</v>
      </c>
      <c r="F21" s="8">
        <v>21499</v>
      </c>
    </row>
    <row r="22" spans="1:6" x14ac:dyDescent="0.35">
      <c r="A22" s="7" t="s">
        <v>16</v>
      </c>
      <c r="B22" s="8">
        <v>388</v>
      </c>
      <c r="C22" s="8">
        <v>413</v>
      </c>
      <c r="D22" s="8">
        <v>409</v>
      </c>
      <c r="E22" s="8">
        <v>650</v>
      </c>
      <c r="F22" s="8">
        <v>636</v>
      </c>
    </row>
    <row r="23" spans="1:6" x14ac:dyDescent="0.35">
      <c r="A23" s="7" t="s">
        <v>17</v>
      </c>
      <c r="B23" s="8">
        <v>1299</v>
      </c>
      <c r="C23" s="8">
        <v>1114</v>
      </c>
      <c r="D23" s="8">
        <v>1038</v>
      </c>
      <c r="E23" s="8">
        <v>1017</v>
      </c>
      <c r="F23" s="8">
        <v>1115</v>
      </c>
    </row>
    <row r="24" spans="1:6" x14ac:dyDescent="0.35">
      <c r="A24" s="7" t="s">
        <v>18</v>
      </c>
      <c r="B24" s="8">
        <v>1463</v>
      </c>
      <c r="C24" s="8">
        <v>1190</v>
      </c>
      <c r="D24" s="8">
        <v>1251</v>
      </c>
      <c r="E24" s="8">
        <v>1265</v>
      </c>
      <c r="F24" s="8">
        <v>1309</v>
      </c>
    </row>
    <row r="25" spans="1:6" x14ac:dyDescent="0.35">
      <c r="A25" s="6" t="s">
        <v>19</v>
      </c>
      <c r="B25" s="9">
        <f>SUM(B16:B24)</f>
        <v>25258</v>
      </c>
      <c r="C25" s="9">
        <f>SUM(C16:C24)</f>
        <v>23728</v>
      </c>
      <c r="D25" s="9">
        <f>SUM(D16:D24)</f>
        <v>25409</v>
      </c>
      <c r="E25" s="9">
        <f>SUM(E16:E24)</f>
        <v>26447</v>
      </c>
      <c r="F25" s="9">
        <f>SUM(F16:F24)</f>
        <v>27573</v>
      </c>
    </row>
    <row r="27" spans="1:6" x14ac:dyDescent="0.35">
      <c r="A27" s="10" t="s">
        <v>20</v>
      </c>
      <c r="B27" s="11">
        <f>B13+B25</f>
        <v>30009</v>
      </c>
      <c r="C27" s="11">
        <f>C13+C25</f>
        <v>28856</v>
      </c>
      <c r="D27" s="11">
        <f>D13+D25</f>
        <v>29756</v>
      </c>
      <c r="E27" s="11">
        <f>E13+E25</f>
        <v>29633</v>
      </c>
      <c r="F27" s="11">
        <f>F13+F25</f>
        <v>30530</v>
      </c>
    </row>
    <row r="29" spans="1:6" x14ac:dyDescent="0.35">
      <c r="A29" s="6" t="s">
        <v>21</v>
      </c>
    </row>
    <row r="30" spans="1:6" x14ac:dyDescent="0.35">
      <c r="A30" s="7" t="s">
        <v>22</v>
      </c>
      <c r="B30" s="8">
        <v>1215</v>
      </c>
      <c r="C30" s="8">
        <v>1145</v>
      </c>
      <c r="D30" s="8">
        <v>1080</v>
      </c>
      <c r="E30" s="8">
        <v>969</v>
      </c>
      <c r="F30" s="8">
        <v>935</v>
      </c>
    </row>
    <row r="31" spans="1:6" x14ac:dyDescent="0.35">
      <c r="A31" s="7" t="s">
        <v>23</v>
      </c>
      <c r="B31" s="8">
        <v>106</v>
      </c>
      <c r="C31" s="8">
        <v>135</v>
      </c>
      <c r="D31" s="8">
        <v>59</v>
      </c>
      <c r="E31" s="8">
        <v>79</v>
      </c>
      <c r="F31" s="8">
        <v>57</v>
      </c>
    </row>
    <row r="32" spans="1:6" x14ac:dyDescent="0.35">
      <c r="A32" s="7" t="s">
        <v>24</v>
      </c>
      <c r="B32" s="8">
        <v>196</v>
      </c>
      <c r="C32" s="8">
        <v>244</v>
      </c>
      <c r="D32" s="8">
        <v>189</v>
      </c>
      <c r="E32" s="8">
        <v>200</v>
      </c>
      <c r="F32" s="8">
        <v>264</v>
      </c>
    </row>
    <row r="33" spans="1:6" x14ac:dyDescent="0.35">
      <c r="A33" s="7" t="s">
        <v>25</v>
      </c>
      <c r="B33" s="8">
        <v>889</v>
      </c>
      <c r="C33" s="8">
        <v>694</v>
      </c>
      <c r="D33" s="8">
        <v>646</v>
      </c>
      <c r="E33" s="8">
        <v>687</v>
      </c>
      <c r="F33" s="8">
        <v>0</v>
      </c>
    </row>
    <row r="34" spans="1:6" x14ac:dyDescent="0.35">
      <c r="A34" s="7" t="s">
        <v>26</v>
      </c>
      <c r="B34" s="8">
        <v>211</v>
      </c>
      <c r="C34" s="8">
        <v>72</v>
      </c>
      <c r="D34" s="8">
        <v>7</v>
      </c>
      <c r="E34" s="8">
        <v>12</v>
      </c>
      <c r="F34" s="8">
        <v>231</v>
      </c>
    </row>
    <row r="35" spans="1:6" x14ac:dyDescent="0.35">
      <c r="A35" s="7" t="s">
        <v>27</v>
      </c>
      <c r="B35" s="8">
        <v>288</v>
      </c>
      <c r="C35" s="8">
        <v>443</v>
      </c>
      <c r="D35" s="8">
        <v>438</v>
      </c>
      <c r="E35" s="8">
        <v>423</v>
      </c>
      <c r="F35" s="8">
        <v>448</v>
      </c>
    </row>
    <row r="36" spans="1:6" x14ac:dyDescent="0.35">
      <c r="A36" s="7" t="s">
        <v>28</v>
      </c>
      <c r="B36" s="8">
        <v>98</v>
      </c>
      <c r="C36" s="8">
        <v>68</v>
      </c>
      <c r="D36" s="8">
        <v>257</v>
      </c>
      <c r="E36" s="8">
        <v>43</v>
      </c>
      <c r="F36" s="8">
        <v>3</v>
      </c>
    </row>
    <row r="37" spans="1:6" x14ac:dyDescent="0.35">
      <c r="A37" s="7" t="s">
        <v>29</v>
      </c>
      <c r="B37" s="8">
        <v>8</v>
      </c>
      <c r="C37" s="8">
        <v>671</v>
      </c>
      <c r="D37" s="8">
        <v>272</v>
      </c>
      <c r="E37" s="8">
        <v>0</v>
      </c>
      <c r="F37" s="8">
        <v>0</v>
      </c>
    </row>
    <row r="38" spans="1:6" x14ac:dyDescent="0.35">
      <c r="A38" s="6" t="s">
        <v>30</v>
      </c>
      <c r="B38" s="9">
        <f>SUM(B30:B37)</f>
        <v>3011</v>
      </c>
      <c r="C38" s="9">
        <f>SUM(C30:C37)</f>
        <v>3472</v>
      </c>
      <c r="D38" s="9">
        <f>SUM(D30:D37)</f>
        <v>2948</v>
      </c>
      <c r="E38" s="9">
        <f>SUM(E30:E37)</f>
        <v>2413</v>
      </c>
      <c r="F38" s="9">
        <f>SUM(F30:F37)</f>
        <v>1938</v>
      </c>
    </row>
    <row r="40" spans="1:6" x14ac:dyDescent="0.35">
      <c r="A40" s="6" t="s">
        <v>31</v>
      </c>
    </row>
    <row r="41" spans="1:6" x14ac:dyDescent="0.35">
      <c r="A41" s="7" t="s">
        <v>23</v>
      </c>
      <c r="B41" s="8">
        <v>237</v>
      </c>
      <c r="C41" s="8">
        <v>160</v>
      </c>
      <c r="D41" s="8">
        <v>150</v>
      </c>
      <c r="E41" s="8">
        <v>139</v>
      </c>
      <c r="F41" s="8">
        <v>121</v>
      </c>
    </row>
    <row r="42" spans="1:6" x14ac:dyDescent="0.35">
      <c r="A42" s="7" t="s">
        <v>24</v>
      </c>
      <c r="B42" s="8">
        <v>677</v>
      </c>
      <c r="C42" s="8">
        <v>602</v>
      </c>
      <c r="D42" s="8">
        <v>596</v>
      </c>
      <c r="E42" s="8">
        <v>621</v>
      </c>
      <c r="F42" s="8">
        <v>1200</v>
      </c>
    </row>
    <row r="43" spans="1:6" x14ac:dyDescent="0.35">
      <c r="A43" s="7" t="s">
        <v>25</v>
      </c>
      <c r="B43" s="8">
        <v>6287</v>
      </c>
      <c r="C43" s="8">
        <v>3979</v>
      </c>
      <c r="D43" s="8">
        <v>4728</v>
      </c>
      <c r="E43" s="8">
        <v>5180</v>
      </c>
      <c r="F43" s="8">
        <v>6076</v>
      </c>
    </row>
    <row r="44" spans="1:6" x14ac:dyDescent="0.35">
      <c r="A44" s="7" t="s">
        <v>32</v>
      </c>
      <c r="B44" s="8">
        <v>2350</v>
      </c>
      <c r="C44" s="8">
        <v>1960</v>
      </c>
      <c r="D44" s="8">
        <v>1893</v>
      </c>
      <c r="E44" s="8">
        <v>1804</v>
      </c>
      <c r="F44" s="8">
        <v>1672</v>
      </c>
    </row>
    <row r="45" spans="1:6" x14ac:dyDescent="0.35">
      <c r="A45" s="7" t="s">
        <v>27</v>
      </c>
      <c r="B45" s="8">
        <v>3817</v>
      </c>
      <c r="C45" s="8">
        <v>3792</v>
      </c>
      <c r="D45" s="8">
        <v>4128</v>
      </c>
      <c r="E45" s="8">
        <v>3918</v>
      </c>
      <c r="F45" s="8">
        <v>3829</v>
      </c>
    </row>
    <row r="46" spans="1:6" x14ac:dyDescent="0.35">
      <c r="A46" s="7" t="s">
        <v>28</v>
      </c>
      <c r="B46" s="8">
        <v>20</v>
      </c>
      <c r="C46" s="8">
        <v>48</v>
      </c>
      <c r="D46" s="8">
        <v>38</v>
      </c>
      <c r="E46" s="8">
        <v>21</v>
      </c>
      <c r="F46" s="8">
        <v>29</v>
      </c>
    </row>
    <row r="47" spans="1:6" x14ac:dyDescent="0.35">
      <c r="A47" s="6" t="s">
        <v>33</v>
      </c>
      <c r="B47" s="9">
        <f>SUM(B41:B46)</f>
        <v>13388</v>
      </c>
      <c r="C47" s="9">
        <f>SUM(C41:C46)</f>
        <v>10541</v>
      </c>
      <c r="D47" s="9">
        <f>SUM(D41:D46)</f>
        <v>11533</v>
      </c>
      <c r="E47" s="9">
        <f>SUM(E41:E46)</f>
        <v>11683</v>
      </c>
      <c r="F47" s="9">
        <f>SUM(F41:F46)</f>
        <v>12927</v>
      </c>
    </row>
    <row r="49" spans="1:6" x14ac:dyDescent="0.35">
      <c r="A49" s="10" t="s">
        <v>34</v>
      </c>
      <c r="B49" s="11">
        <f>B38+B47</f>
        <v>16399</v>
      </c>
      <c r="C49" s="11">
        <f>C38+C47</f>
        <v>14013</v>
      </c>
      <c r="D49" s="11">
        <f>D38+D47</f>
        <v>14481</v>
      </c>
      <c r="E49" s="11">
        <f>E38+E47</f>
        <v>14096</v>
      </c>
      <c r="F49" s="11">
        <f>F38+F47</f>
        <v>14865</v>
      </c>
    </row>
    <row r="51" spans="1:6" x14ac:dyDescent="0.35">
      <c r="A51" s="10" t="s">
        <v>35</v>
      </c>
      <c r="B51" s="11">
        <f>B27-B49</f>
        <v>13610</v>
      </c>
      <c r="C51" s="11">
        <f>C27-C49</f>
        <v>14843</v>
      </c>
      <c r="D51" s="11">
        <f>D27-D49</f>
        <v>15275</v>
      </c>
      <c r="E51" s="11">
        <f>E27-E49</f>
        <v>15537</v>
      </c>
      <c r="F51" s="11">
        <f>F27-F49</f>
        <v>15665</v>
      </c>
    </row>
    <row r="53" spans="1:6" x14ac:dyDescent="0.35">
      <c r="A53" s="6" t="s">
        <v>36</v>
      </c>
    </row>
    <row r="54" spans="1:6" x14ac:dyDescent="0.35">
      <c r="A54" s="7" t="s">
        <v>37</v>
      </c>
      <c r="B54" s="8">
        <v>15030</v>
      </c>
      <c r="C54" s="8">
        <v>14652</v>
      </c>
      <c r="D54" s="8">
        <v>14339</v>
      </c>
      <c r="E54" s="8">
        <v>14345</v>
      </c>
      <c r="F54" s="8">
        <v>14349</v>
      </c>
    </row>
    <row r="55" spans="1:6" x14ac:dyDescent="0.35">
      <c r="A55" s="7" t="s">
        <v>38</v>
      </c>
      <c r="B55" s="8">
        <v>806</v>
      </c>
      <c r="C55" s="8">
        <v>260</v>
      </c>
      <c r="D55" s="8">
        <v>489</v>
      </c>
      <c r="E55" s="8">
        <v>105</v>
      </c>
      <c r="F55" s="8">
        <v>666</v>
      </c>
    </row>
    <row r="56" spans="1:6" x14ac:dyDescent="0.35">
      <c r="A56" s="7" t="s">
        <v>39</v>
      </c>
      <c r="B56" s="8">
        <v>-2226</v>
      </c>
      <c r="C56" s="8">
        <v>-118</v>
      </c>
      <c r="D56" s="8">
        <v>398</v>
      </c>
      <c r="E56" s="8">
        <v>1087</v>
      </c>
      <c r="F56" s="8">
        <v>650</v>
      </c>
    </row>
    <row r="57" spans="1:6" x14ac:dyDescent="0.35">
      <c r="A57" s="7" t="s">
        <v>40</v>
      </c>
      <c r="B57" s="8">
        <v>0</v>
      </c>
      <c r="C57" s="8">
        <v>49</v>
      </c>
      <c r="D57" s="8">
        <v>49</v>
      </c>
      <c r="E57" s="8">
        <v>0</v>
      </c>
      <c r="F57" s="8">
        <v>0</v>
      </c>
    </row>
    <row r="58" spans="1:6" x14ac:dyDescent="0.35">
      <c r="A58" s="10" t="s">
        <v>41</v>
      </c>
      <c r="B58" s="11">
        <f>SUM(B54:B57)</f>
        <v>13610</v>
      </c>
      <c r="C58" s="11">
        <f>SUM(C54:C57)</f>
        <v>14843</v>
      </c>
      <c r="D58" s="11">
        <f>SUM(D54:D57)</f>
        <v>15275</v>
      </c>
      <c r="E58" s="11">
        <f>SUM(E54:E57)</f>
        <v>15537</v>
      </c>
      <c r="F58" s="11">
        <f>SUM(F54:F57)</f>
        <v>15665</v>
      </c>
    </row>
    <row r="60" spans="1:6" x14ac:dyDescent="0.35">
      <c r="A60" s="6" t="s">
        <v>42</v>
      </c>
    </row>
    <row r="61" spans="1:6" x14ac:dyDescent="0.35">
      <c r="A61" s="12" t="s">
        <v>43</v>
      </c>
      <c r="B61" s="13">
        <f>B27-B49-B58</f>
        <v>0</v>
      </c>
      <c r="C61" s="13">
        <f>C27-C49-C58</f>
        <v>0</v>
      </c>
      <c r="D61" s="13">
        <f>D27-D49-D58</f>
        <v>0</v>
      </c>
      <c r="E61" s="13">
        <f>E27-E49-E58</f>
        <v>0</v>
      </c>
      <c r="F61" s="13">
        <f>F27-F49-F58</f>
        <v>0</v>
      </c>
    </row>
    <row r="62" spans="1:6" x14ac:dyDescent="0.35">
      <c r="A62" s="12" t="s">
        <v>44</v>
      </c>
      <c r="B62" s="13">
        <f>B27-30009</f>
        <v>0</v>
      </c>
      <c r="C62" s="13">
        <f>C27-28856</f>
        <v>0</v>
      </c>
      <c r="D62" s="13">
        <f>D27-29756</f>
        <v>0</v>
      </c>
      <c r="E62" s="13">
        <f>E27-29633</f>
        <v>0</v>
      </c>
      <c r="F62" s="13">
        <f>F27-30530</f>
        <v>0</v>
      </c>
    </row>
    <row r="63" spans="1:6" x14ac:dyDescent="0.35">
      <c r="A63" s="12" t="s">
        <v>45</v>
      </c>
      <c r="B63" s="13">
        <f>B49-16399</f>
        <v>0</v>
      </c>
      <c r="C63" s="13">
        <f>C49-14013</f>
        <v>0</v>
      </c>
      <c r="D63" s="13">
        <f>D49-14481</f>
        <v>0</v>
      </c>
      <c r="E63" s="13">
        <f>E49-14096</f>
        <v>0</v>
      </c>
      <c r="F63" s="13">
        <f>F49-14865</f>
        <v>0</v>
      </c>
    </row>
    <row r="64" spans="1:6" x14ac:dyDescent="0.35">
      <c r="A64" s="12" t="s">
        <v>46</v>
      </c>
      <c r="B64" s="13">
        <f>B58-13610</f>
        <v>0</v>
      </c>
      <c r="C64" s="13">
        <f>C58-14843</f>
        <v>0</v>
      </c>
      <c r="D64" s="13">
        <f>D58-15275</f>
        <v>0</v>
      </c>
      <c r="E64" s="13">
        <f>E58-15537</f>
        <v>0</v>
      </c>
      <c r="F64" s="13">
        <f>F58-15665</f>
        <v>0</v>
      </c>
    </row>
    <row r="66" spans="1:1" x14ac:dyDescent="0.35">
      <c r="A66" s="14" t="s">
        <v>47</v>
      </c>
    </row>
    <row r="67" spans="1:1" x14ac:dyDescent="0.35">
      <c r="A67" s="15" t="s">
        <v>48</v>
      </c>
    </row>
    <row r="68" spans="1:1" x14ac:dyDescent="0.35">
      <c r="A68" s="15" t="s">
        <v>49</v>
      </c>
    </row>
    <row r="69" spans="1:1" x14ac:dyDescent="0.35">
      <c r="A69" s="15" t="s">
        <v>50</v>
      </c>
    </row>
    <row r="70" spans="1:1" x14ac:dyDescent="0.35">
      <c r="A70" s="15" t="s">
        <v>51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Balance 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Shivam Priteshkumar Valand (2606310)</cp:lastModifiedBy>
  <cp:revision>0</cp:revision>
  <dcterms:created xsi:type="dcterms:W3CDTF">2026-10-13T16:23:08Z</dcterms:created>
  <dcterms:modified xsi:type="dcterms:W3CDTF">2026-10-13T16:31:28Z</dcterms:modified>
  <dc:language>en-US</dc:language>
</cp:coreProperties>
</file>