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RJSERV\Folder Redirection\rhysbolton\Documents\University Work\Integrated groupwork documents\Summary project costings\"/>
    </mc:Choice>
  </mc:AlternateContent>
  <xr:revisionPtr revIDLastSave="0" documentId="13_ncr:1_{C7DCD3FE-26FD-45E2-93EA-22267A6DDB43}" xr6:coauthVersionLast="47" xr6:coauthVersionMax="47" xr10:uidLastSave="{00000000-0000-0000-0000-000000000000}"/>
  <bookViews>
    <workbookView xWindow="-108" yWindow="-108" windowWidth="23256" windowHeight="12576" xr2:uid="{15DBA70D-A8AA-4E0E-BB82-6AE05C9DD1E9}"/>
  </bookViews>
  <sheets>
    <sheet name="Summary Project Costings" sheetId="1" r:id="rId1"/>
    <sheet name="Interim Valuation 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46" i="2" l="1"/>
  <c r="F7" i="2"/>
  <c r="F8" i="2"/>
  <c r="F9" i="2"/>
  <c r="F10" i="2"/>
  <c r="F11" i="2"/>
  <c r="F12" i="2"/>
  <c r="F13" i="2"/>
  <c r="F14" i="2"/>
  <c r="F15" i="2"/>
  <c r="I15" i="2" s="1"/>
  <c r="F16" i="2"/>
  <c r="F17" i="2"/>
  <c r="I17" i="2" s="1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I31" i="2" s="1"/>
  <c r="F32" i="2"/>
  <c r="F33" i="2"/>
  <c r="I33" i="2" s="1"/>
  <c r="F34" i="2"/>
  <c r="F35" i="2"/>
  <c r="I35" i="2" s="1"/>
  <c r="F36" i="2"/>
  <c r="F37" i="2"/>
  <c r="F38" i="2"/>
  <c r="F39" i="2"/>
  <c r="F40" i="2"/>
  <c r="F41" i="2"/>
  <c r="F42" i="2"/>
  <c r="I41" i="2"/>
  <c r="I39" i="2"/>
  <c r="I37" i="2"/>
  <c r="I29" i="2"/>
  <c r="I27" i="2"/>
  <c r="I25" i="2"/>
  <c r="I23" i="2"/>
  <c r="I21" i="2"/>
  <c r="I19" i="2"/>
  <c r="I13" i="2"/>
  <c r="I11" i="2"/>
  <c r="I9" i="2"/>
  <c r="I7" i="2"/>
  <c r="F34" i="1"/>
  <c r="H29" i="1"/>
  <c r="F41" i="1"/>
  <c r="I41" i="1" s="1"/>
  <c r="I32" i="1"/>
  <c r="H31" i="1"/>
  <c r="J31" i="1" s="1"/>
  <c r="F32" i="1"/>
  <c r="I27" i="1"/>
  <c r="H18" i="1"/>
  <c r="I19" i="1"/>
  <c r="H19" i="1"/>
  <c r="F19" i="1"/>
  <c r="J19" i="1" s="1"/>
  <c r="F31" i="1"/>
  <c r="I31" i="1" s="1"/>
  <c r="H40" i="1"/>
  <c r="F40" i="1"/>
  <c r="I40" i="1" s="1"/>
  <c r="F35" i="1"/>
  <c r="H35" i="1" s="1"/>
  <c r="F18" i="1"/>
  <c r="F27" i="1"/>
  <c r="F29" i="1"/>
  <c r="I29" i="1" s="1"/>
  <c r="I37" i="1"/>
  <c r="I36" i="1"/>
  <c r="I17" i="1"/>
  <c r="I12" i="1"/>
  <c r="H37" i="1"/>
  <c r="H22" i="1"/>
  <c r="H15" i="1"/>
  <c r="H12" i="1"/>
  <c r="F39" i="1"/>
  <c r="H39" i="1" s="1"/>
  <c r="F37" i="1"/>
  <c r="J37" i="1" s="1"/>
  <c r="F36" i="1"/>
  <c r="F33" i="1"/>
  <c r="I33" i="1" s="1"/>
  <c r="F12" i="1"/>
  <c r="J12" i="1" s="1"/>
  <c r="F25" i="1"/>
  <c r="F24" i="1"/>
  <c r="F42" i="1"/>
  <c r="F30" i="1"/>
  <c r="F17" i="1"/>
  <c r="H17" i="1" s="1"/>
  <c r="J17" i="1" s="1"/>
  <c r="F28" i="1"/>
  <c r="I28" i="1" s="1"/>
  <c r="F26" i="1"/>
  <c r="I26" i="1" s="1"/>
  <c r="F23" i="1"/>
  <c r="I23" i="1" s="1"/>
  <c r="F16" i="1"/>
  <c r="F11" i="1"/>
  <c r="I11" i="1" s="1"/>
  <c r="F13" i="1"/>
  <c r="I13" i="1" s="1"/>
  <c r="F20" i="1"/>
  <c r="I20" i="1" s="1"/>
  <c r="F8" i="1"/>
  <c r="I8" i="1" s="1"/>
  <c r="F22" i="1"/>
  <c r="I22" i="1" s="1"/>
  <c r="F21" i="1"/>
  <c r="I21" i="1" s="1"/>
  <c r="F15" i="1"/>
  <c r="I15" i="1" s="1"/>
  <c r="F38" i="1"/>
  <c r="I38" i="1" s="1"/>
  <c r="F14" i="1"/>
  <c r="H14" i="1" s="1"/>
  <c r="F10" i="1"/>
  <c r="F9" i="1"/>
  <c r="F7" i="1"/>
  <c r="H8" i="2" l="1"/>
  <c r="H10" i="2"/>
  <c r="H12" i="2"/>
  <c r="H14" i="2"/>
  <c r="H16" i="2"/>
  <c r="H18" i="2"/>
  <c r="H20" i="2"/>
  <c r="H22" i="2"/>
  <c r="H24" i="2"/>
  <c r="H26" i="2"/>
  <c r="J26" i="2" s="1"/>
  <c r="H28" i="2"/>
  <c r="H30" i="2"/>
  <c r="H32" i="2"/>
  <c r="J32" i="2" s="1"/>
  <c r="H34" i="2"/>
  <c r="H36" i="2"/>
  <c r="H38" i="2"/>
  <c r="J38" i="2" s="1"/>
  <c r="H40" i="2"/>
  <c r="J40" i="2" s="1"/>
  <c r="H42" i="2"/>
  <c r="I8" i="2"/>
  <c r="I10" i="2"/>
  <c r="I12" i="2"/>
  <c r="I14" i="2"/>
  <c r="I16" i="2"/>
  <c r="I18" i="2"/>
  <c r="I20" i="2"/>
  <c r="J20" i="2" s="1"/>
  <c r="I22" i="2"/>
  <c r="I24" i="2"/>
  <c r="I26" i="2"/>
  <c r="I28" i="2"/>
  <c r="I30" i="2"/>
  <c r="J30" i="2" s="1"/>
  <c r="I32" i="2"/>
  <c r="I34" i="2"/>
  <c r="I36" i="2"/>
  <c r="I38" i="2"/>
  <c r="I40" i="2"/>
  <c r="I42" i="2"/>
  <c r="H7" i="2"/>
  <c r="J7" i="2" s="1"/>
  <c r="H9" i="2"/>
  <c r="J9" i="2" s="1"/>
  <c r="H11" i="2"/>
  <c r="J11" i="2" s="1"/>
  <c r="H13" i="2"/>
  <c r="J13" i="2" s="1"/>
  <c r="H15" i="2"/>
  <c r="J15" i="2" s="1"/>
  <c r="H17" i="2"/>
  <c r="J17" i="2" s="1"/>
  <c r="H19" i="2"/>
  <c r="J19" i="2" s="1"/>
  <c r="H21" i="2"/>
  <c r="J21" i="2" s="1"/>
  <c r="H23" i="2"/>
  <c r="J23" i="2" s="1"/>
  <c r="H25" i="2"/>
  <c r="J25" i="2" s="1"/>
  <c r="H27" i="2"/>
  <c r="J27" i="2" s="1"/>
  <c r="H29" i="2"/>
  <c r="J29" i="2" s="1"/>
  <c r="H31" i="2"/>
  <c r="J31" i="2" s="1"/>
  <c r="H33" i="2"/>
  <c r="J33" i="2" s="1"/>
  <c r="H35" i="2"/>
  <c r="J35" i="2" s="1"/>
  <c r="H37" i="2"/>
  <c r="J37" i="2" s="1"/>
  <c r="H39" i="2"/>
  <c r="J39" i="2" s="1"/>
  <c r="H41" i="2"/>
  <c r="J41" i="2" s="1"/>
  <c r="J27" i="1"/>
  <c r="J40" i="1"/>
  <c r="H27" i="1"/>
  <c r="H32" i="1"/>
  <c r="J32" i="1" s="1"/>
  <c r="H23" i="1"/>
  <c r="J23" i="1" s="1"/>
  <c r="J29" i="1"/>
  <c r="J15" i="1"/>
  <c r="H33" i="1"/>
  <c r="J33" i="1" s="1"/>
  <c r="I18" i="1"/>
  <c r="J18" i="1" s="1"/>
  <c r="H41" i="1"/>
  <c r="J41" i="1" s="1"/>
  <c r="H36" i="1"/>
  <c r="J36" i="1" s="1"/>
  <c r="H8" i="1"/>
  <c r="J8" i="1" s="1"/>
  <c r="I35" i="1"/>
  <c r="J22" i="1"/>
  <c r="H34" i="1"/>
  <c r="I34" i="1"/>
  <c r="H21" i="1"/>
  <c r="J21" i="1" s="1"/>
  <c r="J24" i="1"/>
  <c r="H42" i="1"/>
  <c r="J42" i="1" s="1"/>
  <c r="I42" i="1"/>
  <c r="H20" i="1"/>
  <c r="J20" i="1" s="1"/>
  <c r="H30" i="1"/>
  <c r="J30" i="1" s="1"/>
  <c r="I30" i="1"/>
  <c r="I39" i="1"/>
  <c r="J39" i="1" s="1"/>
  <c r="H13" i="1"/>
  <c r="J13" i="1" s="1"/>
  <c r="H7" i="1"/>
  <c r="I7" i="1"/>
  <c r="I14" i="1"/>
  <c r="J14" i="1" s="1"/>
  <c r="I24" i="1"/>
  <c r="H16" i="1"/>
  <c r="J16" i="1" s="1"/>
  <c r="H24" i="1"/>
  <c r="I16" i="1"/>
  <c r="I25" i="1"/>
  <c r="H9" i="1"/>
  <c r="J9" i="1" s="1"/>
  <c r="H25" i="1"/>
  <c r="I9" i="1"/>
  <c r="H10" i="1"/>
  <c r="H26" i="1"/>
  <c r="J26" i="1" s="1"/>
  <c r="H38" i="1"/>
  <c r="J38" i="1" s="1"/>
  <c r="I10" i="1"/>
  <c r="H11" i="1"/>
  <c r="J11" i="1" s="1"/>
  <c r="H28" i="1"/>
  <c r="J28" i="1" s="1"/>
  <c r="J35" i="1"/>
  <c r="J28" i="2" l="1"/>
  <c r="J24" i="2"/>
  <c r="J8" i="2"/>
  <c r="J44" i="2" s="1"/>
  <c r="J36" i="2"/>
  <c r="J18" i="2"/>
  <c r="J16" i="2"/>
  <c r="J14" i="2"/>
  <c r="J12" i="2"/>
  <c r="J34" i="2"/>
  <c r="J22" i="2"/>
  <c r="J42" i="2"/>
  <c r="J10" i="2"/>
  <c r="J7" i="1"/>
  <c r="J25" i="1"/>
  <c r="J10" i="1"/>
  <c r="J34" i="1"/>
  <c r="J44" i="1"/>
  <c r="J51" i="2" l="1"/>
  <c r="J47" i="2"/>
  <c r="J51" i="1"/>
  <c r="J47" i="1"/>
</calcChain>
</file>

<file path=xl/sharedStrings.xml><?xml version="1.0" encoding="utf-8"?>
<sst xmlns="http://schemas.openxmlformats.org/spreadsheetml/2006/main" count="175" uniqueCount="58">
  <si>
    <t>Item Description:</t>
  </si>
  <si>
    <t>Item Number:</t>
  </si>
  <si>
    <t>Prelims @5% of total cost:</t>
  </si>
  <si>
    <t>Summary Project Costings:</t>
  </si>
  <si>
    <t>Total Project Costings:</t>
  </si>
  <si>
    <t>Common Brick</t>
  </si>
  <si>
    <t>Gypsum Wall Board</t>
  </si>
  <si>
    <t>Fibreglass Batt Insulation</t>
  </si>
  <si>
    <t>Plaster</t>
  </si>
  <si>
    <t>Insulation/Frame Support</t>
  </si>
  <si>
    <t>Board Formed Concrete</t>
  </si>
  <si>
    <t>Nitrile Rubber</t>
  </si>
  <si>
    <t>Concrete Cast In-Situ</t>
  </si>
  <si>
    <t>Light Gauge Steel Framing</t>
  </si>
  <si>
    <t>Rigid Foam Insulation Board</t>
  </si>
  <si>
    <t>Polythene Film Membrane</t>
  </si>
  <si>
    <t>Unit of Measurement:</t>
  </si>
  <si>
    <r>
      <t>m</t>
    </r>
    <r>
      <rPr>
        <sz val="11"/>
        <color theme="1"/>
        <rFont val="Calibri"/>
        <family val="2"/>
      </rPr>
      <t>²</t>
    </r>
  </si>
  <si>
    <t>Damp Proofing</t>
  </si>
  <si>
    <t>Concrete Slab Topping</t>
  </si>
  <si>
    <t>EPDM Roof Membrane</t>
  </si>
  <si>
    <t>Crushed Stone/Gravel</t>
  </si>
  <si>
    <t>Aluminium Doors</t>
  </si>
  <si>
    <t>Aluminium Curtain Walling</t>
  </si>
  <si>
    <t>Engineering Brick</t>
  </si>
  <si>
    <t>Birch Wood</t>
  </si>
  <si>
    <t>Textile/Fabric</t>
  </si>
  <si>
    <t>Porcelain</t>
  </si>
  <si>
    <t>Air Infiltration Barrier</t>
  </si>
  <si>
    <t>Door Frame/ Mullion</t>
  </si>
  <si>
    <t>Door Architrave</t>
  </si>
  <si>
    <t>Metal-Steel (Furniture)</t>
  </si>
  <si>
    <t>Cabinets</t>
  </si>
  <si>
    <t>Laminate- Ivory</t>
  </si>
  <si>
    <t>Laminate- Marble</t>
  </si>
  <si>
    <t>Cast In-Place Concrete</t>
  </si>
  <si>
    <t>Televisions</t>
  </si>
  <si>
    <t>Window Frame</t>
  </si>
  <si>
    <t>Total Material Amount:</t>
  </si>
  <si>
    <t>Concept Doors</t>
  </si>
  <si>
    <t>Concrete Masonry Unit</t>
  </si>
  <si>
    <t>Total Material Cost:</t>
  </si>
  <si>
    <t>Material Cost</t>
  </si>
  <si>
    <r>
      <t>m</t>
    </r>
    <r>
      <rPr>
        <sz val="11"/>
        <color theme="1"/>
        <rFont val="Calibri"/>
        <family val="2"/>
      </rPr>
      <t>³</t>
    </r>
  </si>
  <si>
    <t>nr</t>
  </si>
  <si>
    <t>Triple-glazed sealed units</t>
  </si>
  <si>
    <t>Internal moulded panel door; half hour fire resisting (FD30)</t>
  </si>
  <si>
    <t>Air</t>
  </si>
  <si>
    <t>Total project cost encorporating the Location Factor for Wales (which is 0.85):</t>
  </si>
  <si>
    <t>Total project cost, encorporating both the TPI and Location Factor for Wales:</t>
  </si>
  <si>
    <r>
      <t>Total project cost, encorportating the Tender  Price Index (TPI) which is: (126.7-124)</t>
    </r>
    <r>
      <rPr>
        <sz val="11"/>
        <color theme="1"/>
        <rFont val="Calibri"/>
        <family val="2"/>
      </rPr>
      <t>÷ 124(x100%))</t>
    </r>
  </si>
  <si>
    <t>Contractors Overheads and Profits @12% of total cost:</t>
  </si>
  <si>
    <t>Total Costs (inclusive of  prelims and O+P):</t>
  </si>
  <si>
    <t xml:space="preserve">nr </t>
  </si>
  <si>
    <t>% of the element completed;</t>
  </si>
  <si>
    <t>Interim Valuation 1:</t>
  </si>
  <si>
    <t>Cost of works to date:</t>
  </si>
  <si>
    <t>Interim Valuation 1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</si>
</sst>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8" fontId="0" fillId="3" borderId="1" xfId="0" applyNumberFormat="1" applyFill="1" applyBorder="1"/>
    <xf numFmtId="8" fontId="0" fillId="3" borderId="1" xfId="0" applyNumberFormat="1" applyFill="1" applyBorder="1" applyAlignment="1">
      <alignment horizontal="center"/>
    </xf>
    <xf numFmtId="6" fontId="0" fillId="3" borderId="1" xfId="0" applyNumberFormat="1" applyFill="1" applyBorder="1" applyAlignment="1">
      <alignment horizontal="center"/>
    </xf>
    <xf numFmtId="6" fontId="0" fillId="3" borderId="1" xfId="0" applyNumberFormat="1" applyFill="1" applyBorder="1"/>
    <xf numFmtId="0" fontId="0" fillId="3" borderId="1" xfId="0" applyFill="1" applyBorder="1" applyAlignment="1">
      <alignment wrapText="1"/>
    </xf>
    <xf numFmtId="3" fontId="0" fillId="3" borderId="1" xfId="0" applyNumberFormat="1" applyFill="1" applyBorder="1"/>
    <xf numFmtId="0" fontId="0" fillId="0" borderId="0" xfId="0" applyFill="1"/>
    <xf numFmtId="0" fontId="0" fillId="0" borderId="0" xfId="0" applyBorder="1" applyAlignment="1"/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0" xfId="0" applyBorder="1"/>
    <xf numFmtId="0" fontId="0" fillId="2" borderId="6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8" fontId="0" fillId="3" borderId="2" xfId="0" applyNumberFormat="1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2" borderId="11" xfId="0" applyFill="1" applyBorder="1" applyAlignment="1">
      <alignment horizontal="center" wrapText="1"/>
    </xf>
    <xf numFmtId="0" fontId="0" fillId="2" borderId="10" xfId="0" applyFill="1" applyBorder="1" applyAlignment="1">
      <alignment horizontal="center" wrapText="1"/>
    </xf>
    <xf numFmtId="0" fontId="0" fillId="3" borderId="12" xfId="0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8" fontId="0" fillId="3" borderId="2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8" fontId="0" fillId="5" borderId="13" xfId="0" applyNumberFormat="1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6" fontId="0" fillId="5" borderId="13" xfId="0" applyNumberFormat="1" applyFill="1" applyBorder="1" applyAlignment="1">
      <alignment horizontal="center"/>
    </xf>
    <xf numFmtId="0" fontId="0" fillId="5" borderId="6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9" fontId="0" fillId="4" borderId="13" xfId="0" applyNumberForma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6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wrapText="1"/>
    </xf>
    <xf numFmtId="0" fontId="0" fillId="6" borderId="4" xfId="0" applyFill="1" applyBorder="1" applyAlignment="1">
      <alignment horizontal="center" wrapText="1"/>
    </xf>
    <xf numFmtId="0" fontId="0" fillId="6" borderId="8" xfId="0" applyFill="1" applyBorder="1" applyAlignment="1">
      <alignment horizontal="center" wrapText="1"/>
    </xf>
    <xf numFmtId="0" fontId="0" fillId="6" borderId="5" xfId="0" applyFill="1" applyBorder="1" applyAlignment="1">
      <alignment horizontal="center" wrapText="1"/>
    </xf>
    <xf numFmtId="8" fontId="0" fillId="5" borderId="6" xfId="0" applyNumberFormat="1" applyFill="1" applyBorder="1" applyAlignment="1">
      <alignment horizontal="center" wrapText="1"/>
    </xf>
    <xf numFmtId="0" fontId="0" fillId="5" borderId="4" xfId="0" applyFill="1" applyBorder="1" applyAlignment="1">
      <alignment horizontal="center" wrapText="1"/>
    </xf>
    <xf numFmtId="0" fontId="0" fillId="5" borderId="8" xfId="0" applyFill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5F943-BE69-4ECF-AE82-4DA8FD6CACDD}">
  <dimension ref="B1:O55"/>
  <sheetViews>
    <sheetView tabSelected="1" zoomScale="50" zoomScaleNormal="50" workbookViewId="0">
      <selection activeCell="D35" sqref="D35"/>
    </sheetView>
  </sheetViews>
  <sheetFormatPr defaultRowHeight="14.4" x14ac:dyDescent="0.3"/>
  <cols>
    <col min="1" max="1" width="8.88671875" customWidth="1"/>
    <col min="2" max="2" width="14" customWidth="1"/>
    <col min="3" max="3" width="31.21875" customWidth="1"/>
    <col min="4" max="5" width="18.88671875" customWidth="1"/>
    <col min="6" max="6" width="13.44140625" customWidth="1"/>
    <col min="7" max="7" width="20.5546875" customWidth="1"/>
    <col min="8" max="8" width="20.6640625" customWidth="1"/>
    <col min="9" max="9" width="20.5546875" customWidth="1"/>
    <col min="10" max="10" width="18.109375" customWidth="1"/>
    <col min="11" max="11" width="33.109375" customWidth="1"/>
    <col min="14" max="14" width="17.6640625" customWidth="1"/>
  </cols>
  <sheetData>
    <row r="1" spans="2:15" ht="15" thickBot="1" x14ac:dyDescent="0.35"/>
    <row r="2" spans="2:15" ht="14.4" customHeight="1" x14ac:dyDescent="0.3">
      <c r="B2" s="27" t="s">
        <v>3</v>
      </c>
      <c r="C2" s="28"/>
      <c r="D2" s="28"/>
      <c r="E2" s="28"/>
      <c r="F2" s="28"/>
      <c r="G2" s="3"/>
    </row>
    <row r="3" spans="2:15" ht="15" thickBot="1" x14ac:dyDescent="0.35">
      <c r="B3" s="29"/>
      <c r="C3" s="30"/>
      <c r="D3" s="30"/>
      <c r="E3" s="30"/>
      <c r="F3" s="30"/>
      <c r="G3" s="4"/>
      <c r="M3" s="11"/>
      <c r="N3" s="11"/>
      <c r="O3" s="11"/>
    </row>
    <row r="4" spans="2:15" ht="15" thickBot="1" x14ac:dyDescent="0.35">
      <c r="M4" s="11"/>
      <c r="N4" s="11"/>
      <c r="O4" s="11"/>
    </row>
    <row r="5" spans="2:15" x14ac:dyDescent="0.3">
      <c r="B5" s="25" t="s">
        <v>1</v>
      </c>
      <c r="C5" s="25" t="s">
        <v>0</v>
      </c>
      <c r="D5" s="25" t="s">
        <v>16</v>
      </c>
      <c r="E5" s="25" t="s">
        <v>42</v>
      </c>
      <c r="F5" s="25" t="s">
        <v>41</v>
      </c>
      <c r="G5" s="25" t="s">
        <v>38</v>
      </c>
      <c r="H5" s="25" t="s">
        <v>51</v>
      </c>
      <c r="I5" s="25" t="s">
        <v>2</v>
      </c>
      <c r="J5" s="25" t="s">
        <v>52</v>
      </c>
      <c r="K5" s="12"/>
      <c r="M5" s="11"/>
      <c r="N5" s="11"/>
      <c r="O5" s="11"/>
    </row>
    <row r="6" spans="2:15" ht="34.200000000000003" customHeight="1" thickBot="1" x14ac:dyDescent="0.35">
      <c r="B6" s="26"/>
      <c r="C6" s="26"/>
      <c r="D6" s="26"/>
      <c r="E6" s="26"/>
      <c r="F6" s="26"/>
      <c r="G6" s="26"/>
      <c r="H6" s="26"/>
      <c r="I6" s="26"/>
      <c r="J6" s="26"/>
      <c r="K6" s="12"/>
      <c r="M6" s="11"/>
      <c r="N6" s="11"/>
      <c r="O6" s="11"/>
    </row>
    <row r="7" spans="2:15" ht="15" thickBot="1" x14ac:dyDescent="0.35">
      <c r="B7" s="1">
        <v>1</v>
      </c>
      <c r="C7" s="2" t="s">
        <v>5</v>
      </c>
      <c r="D7" s="1" t="s">
        <v>17</v>
      </c>
      <c r="E7" s="6">
        <v>120</v>
      </c>
      <c r="F7" s="5">
        <f t="shared" ref="F7:F28" si="0">E7*G7</f>
        <v>484680</v>
      </c>
      <c r="G7" s="2">
        <v>4039</v>
      </c>
      <c r="H7" s="5">
        <f t="shared" ref="H7:H42" si="1">(F7)*0.12</f>
        <v>58161.599999999999</v>
      </c>
      <c r="I7" s="5">
        <f t="shared" ref="I7:I22" si="2">(F7)*0.05</f>
        <v>24234</v>
      </c>
      <c r="J7" s="5">
        <f t="shared" ref="J7:J22" si="3">(F7+H7+I7)</f>
        <v>567075.6</v>
      </c>
      <c r="M7" s="11"/>
      <c r="N7" s="11"/>
      <c r="O7" s="11"/>
    </row>
    <row r="8" spans="2:15" ht="15" thickBot="1" x14ac:dyDescent="0.35">
      <c r="B8" s="1">
        <v>2</v>
      </c>
      <c r="C8" s="2" t="s">
        <v>6</v>
      </c>
      <c r="D8" s="1" t="s">
        <v>17</v>
      </c>
      <c r="E8" s="6">
        <v>6.72</v>
      </c>
      <c r="F8" s="5">
        <f t="shared" si="0"/>
        <v>167811.84</v>
      </c>
      <c r="G8" s="2">
        <v>24972</v>
      </c>
      <c r="H8" s="5">
        <f t="shared" si="1"/>
        <v>20137.4208</v>
      </c>
      <c r="I8" s="5">
        <f t="shared" si="2"/>
        <v>8390.5920000000006</v>
      </c>
      <c r="J8" s="5">
        <f t="shared" si="3"/>
        <v>196339.85279999999</v>
      </c>
      <c r="M8" s="11"/>
      <c r="N8" s="11"/>
      <c r="O8" s="11"/>
    </row>
    <row r="9" spans="2:15" ht="15" thickBot="1" x14ac:dyDescent="0.35">
      <c r="B9" s="1">
        <v>3</v>
      </c>
      <c r="C9" s="2" t="s">
        <v>7</v>
      </c>
      <c r="D9" s="1" t="s">
        <v>17</v>
      </c>
      <c r="E9" s="6">
        <v>6.65</v>
      </c>
      <c r="F9" s="5">
        <f t="shared" si="0"/>
        <v>26746.300000000003</v>
      </c>
      <c r="G9" s="2">
        <v>4022</v>
      </c>
      <c r="H9" s="5">
        <f t="shared" si="1"/>
        <v>3209.556</v>
      </c>
      <c r="I9" s="5">
        <f t="shared" si="2"/>
        <v>1337.3150000000003</v>
      </c>
      <c r="J9" s="5">
        <f t="shared" si="3"/>
        <v>31293.171000000002</v>
      </c>
      <c r="M9" s="11"/>
      <c r="N9" s="11"/>
      <c r="O9" s="11"/>
    </row>
    <row r="10" spans="2:15" ht="15" thickBot="1" x14ac:dyDescent="0.35">
      <c r="B10" s="1">
        <v>4</v>
      </c>
      <c r="C10" s="2" t="s">
        <v>8</v>
      </c>
      <c r="D10" s="1" t="s">
        <v>17</v>
      </c>
      <c r="E10" s="6">
        <v>12.28</v>
      </c>
      <c r="F10" s="5">
        <f t="shared" si="0"/>
        <v>200851.68</v>
      </c>
      <c r="G10" s="2">
        <v>16356</v>
      </c>
      <c r="H10" s="5">
        <f t="shared" si="1"/>
        <v>24102.201599999997</v>
      </c>
      <c r="I10" s="5">
        <f t="shared" si="2"/>
        <v>10042.584000000001</v>
      </c>
      <c r="J10" s="5">
        <f t="shared" si="3"/>
        <v>234996.4656</v>
      </c>
      <c r="M10" s="11"/>
      <c r="N10" s="11"/>
      <c r="O10" s="11"/>
    </row>
    <row r="11" spans="2:15" ht="15" thickBot="1" x14ac:dyDescent="0.35">
      <c r="B11" s="1">
        <v>5</v>
      </c>
      <c r="C11" s="2" t="s">
        <v>9</v>
      </c>
      <c r="D11" s="1" t="s">
        <v>17</v>
      </c>
      <c r="E11" s="6">
        <v>5.76</v>
      </c>
      <c r="F11" s="5">
        <f t="shared" si="0"/>
        <v>23103.360000000001</v>
      </c>
      <c r="G11" s="2">
        <v>4011</v>
      </c>
      <c r="H11" s="5">
        <f t="shared" si="1"/>
        <v>2772.4031999999997</v>
      </c>
      <c r="I11" s="5">
        <f t="shared" si="2"/>
        <v>1155.1680000000001</v>
      </c>
      <c r="J11" s="5">
        <f t="shared" si="3"/>
        <v>27030.931200000003</v>
      </c>
      <c r="M11" s="11"/>
      <c r="N11" s="11"/>
      <c r="O11" s="11"/>
    </row>
    <row r="12" spans="2:15" ht="15" thickBot="1" x14ac:dyDescent="0.35">
      <c r="B12" s="1">
        <v>6</v>
      </c>
      <c r="C12" s="2" t="s">
        <v>10</v>
      </c>
      <c r="D12" s="1" t="s">
        <v>17</v>
      </c>
      <c r="E12" s="7">
        <v>27</v>
      </c>
      <c r="F12" s="8">
        <f>E12*G12</f>
        <v>108378</v>
      </c>
      <c r="G12" s="2">
        <v>4014</v>
      </c>
      <c r="H12" s="5">
        <f t="shared" si="1"/>
        <v>13005.359999999999</v>
      </c>
      <c r="I12" s="5">
        <f t="shared" si="2"/>
        <v>5418.9000000000005</v>
      </c>
      <c r="J12" s="5">
        <f t="shared" si="3"/>
        <v>126802.26</v>
      </c>
      <c r="M12" s="11"/>
      <c r="N12" s="11"/>
      <c r="O12" s="11"/>
    </row>
    <row r="13" spans="2:15" ht="15" thickBot="1" x14ac:dyDescent="0.35">
      <c r="B13" s="1">
        <v>7</v>
      </c>
      <c r="C13" s="2" t="s">
        <v>11</v>
      </c>
      <c r="D13" s="1" t="s">
        <v>17</v>
      </c>
      <c r="E13" s="6">
        <v>22.4</v>
      </c>
      <c r="F13" s="5">
        <f t="shared" si="0"/>
        <v>90473.599999999991</v>
      </c>
      <c r="G13" s="2">
        <v>4039</v>
      </c>
      <c r="H13" s="5">
        <f t="shared" si="1"/>
        <v>10856.831999999999</v>
      </c>
      <c r="I13" s="5">
        <f t="shared" si="2"/>
        <v>4523.6799999999994</v>
      </c>
      <c r="J13" s="5">
        <f t="shared" si="3"/>
        <v>105854.11199999998</v>
      </c>
      <c r="M13" s="11"/>
      <c r="N13" s="11"/>
      <c r="O13" s="11"/>
    </row>
    <row r="14" spans="2:15" ht="15" thickBot="1" x14ac:dyDescent="0.35">
      <c r="B14" s="1">
        <v>8</v>
      </c>
      <c r="C14" s="2" t="s">
        <v>12</v>
      </c>
      <c r="D14" s="1" t="s">
        <v>43</v>
      </c>
      <c r="E14" s="6">
        <v>107.16</v>
      </c>
      <c r="F14" s="5">
        <f t="shared" si="0"/>
        <v>147880.79999999999</v>
      </c>
      <c r="G14" s="10">
        <v>1380</v>
      </c>
      <c r="H14" s="5">
        <f>(F14)*0.12</f>
        <v>17745.695999999996</v>
      </c>
      <c r="I14" s="5">
        <f t="shared" si="2"/>
        <v>7394.04</v>
      </c>
      <c r="J14" s="5">
        <f t="shared" si="3"/>
        <v>173020.53599999999</v>
      </c>
      <c r="K14" s="11"/>
      <c r="M14" s="11"/>
      <c r="N14" s="11"/>
      <c r="O14" s="11"/>
    </row>
    <row r="15" spans="2:15" ht="15" thickBot="1" x14ac:dyDescent="0.35">
      <c r="B15" s="1">
        <v>9</v>
      </c>
      <c r="C15" s="2" t="s">
        <v>13</v>
      </c>
      <c r="D15" s="1" t="s">
        <v>17</v>
      </c>
      <c r="E15" s="6">
        <v>74.94</v>
      </c>
      <c r="F15" s="5">
        <f t="shared" si="0"/>
        <v>394484.16</v>
      </c>
      <c r="G15" s="2">
        <v>5264</v>
      </c>
      <c r="H15" s="5">
        <f t="shared" si="1"/>
        <v>47338.099199999997</v>
      </c>
      <c r="I15" s="5">
        <f t="shared" si="2"/>
        <v>19724.207999999999</v>
      </c>
      <c r="J15" s="5">
        <f t="shared" si="3"/>
        <v>461546.46719999996</v>
      </c>
      <c r="M15" s="11"/>
      <c r="N15" s="11"/>
      <c r="O15" s="11"/>
    </row>
    <row r="16" spans="2:15" ht="15" thickBot="1" x14ac:dyDescent="0.35">
      <c r="B16" s="1">
        <v>10</v>
      </c>
      <c r="C16" s="2" t="s">
        <v>14</v>
      </c>
      <c r="D16" s="1" t="s">
        <v>17</v>
      </c>
      <c r="E16" s="6">
        <v>12.5</v>
      </c>
      <c r="F16" s="5">
        <f t="shared" si="0"/>
        <v>73375</v>
      </c>
      <c r="G16" s="2">
        <v>5870</v>
      </c>
      <c r="H16" s="5">
        <f t="shared" si="1"/>
        <v>8805</v>
      </c>
      <c r="I16" s="5">
        <f t="shared" si="2"/>
        <v>3668.75</v>
      </c>
      <c r="J16" s="5">
        <f t="shared" si="3"/>
        <v>85848.75</v>
      </c>
      <c r="M16" s="11"/>
      <c r="N16" s="11"/>
      <c r="O16" s="11"/>
    </row>
    <row r="17" spans="2:15" ht="15" thickBot="1" x14ac:dyDescent="0.35">
      <c r="B17" s="1">
        <v>11</v>
      </c>
      <c r="C17" s="2" t="s">
        <v>15</v>
      </c>
      <c r="D17" s="1" t="s">
        <v>17</v>
      </c>
      <c r="E17" s="6">
        <v>4.37</v>
      </c>
      <c r="F17" s="5">
        <f>E17*G17</f>
        <v>12825.95</v>
      </c>
      <c r="G17" s="2">
        <v>2935</v>
      </c>
      <c r="H17" s="5">
        <f t="shared" si="1"/>
        <v>1539.114</v>
      </c>
      <c r="I17" s="5">
        <f t="shared" si="2"/>
        <v>641.29750000000013</v>
      </c>
      <c r="J17" s="5">
        <f t="shared" si="3"/>
        <v>15006.361500000001</v>
      </c>
      <c r="M17" s="11"/>
      <c r="N17" s="11"/>
      <c r="O17" s="11"/>
    </row>
    <row r="18" spans="2:15" ht="15" thickBot="1" x14ac:dyDescent="0.35">
      <c r="B18" s="1">
        <v>12</v>
      </c>
      <c r="C18" s="2" t="s">
        <v>18</v>
      </c>
      <c r="D18" s="1" t="s">
        <v>17</v>
      </c>
      <c r="E18" s="6">
        <v>5.13</v>
      </c>
      <c r="F18" s="5">
        <f>E18*G18</f>
        <v>15056.55</v>
      </c>
      <c r="G18" s="2">
        <v>2935</v>
      </c>
      <c r="H18" s="5">
        <f>(F18)*0.12</f>
        <v>1806.7859999999998</v>
      </c>
      <c r="I18" s="5">
        <f>(F18)*0.05</f>
        <v>752.82749999999999</v>
      </c>
      <c r="J18" s="5">
        <f>(F18+H18+I18)</f>
        <v>17616.163499999999</v>
      </c>
      <c r="M18" s="11"/>
      <c r="N18" s="11"/>
      <c r="O18" s="11"/>
    </row>
    <row r="19" spans="2:15" ht="15" thickBot="1" x14ac:dyDescent="0.35">
      <c r="B19" s="1">
        <v>13</v>
      </c>
      <c r="C19" s="2" t="s">
        <v>19</v>
      </c>
      <c r="D19" s="1" t="s">
        <v>17</v>
      </c>
      <c r="E19" s="7">
        <v>165</v>
      </c>
      <c r="F19" s="8">
        <f>E19*G19</f>
        <v>1924725</v>
      </c>
      <c r="G19" s="2">
        <v>11665</v>
      </c>
      <c r="H19" s="5">
        <f>(F19)*0.12</f>
        <v>230967</v>
      </c>
      <c r="I19" s="5">
        <f>(F19)*0.05</f>
        <v>96236.25</v>
      </c>
      <c r="J19" s="5">
        <f>(F19+H19+I19)</f>
        <v>2251928.25</v>
      </c>
      <c r="M19" s="11"/>
      <c r="N19" s="11"/>
      <c r="O19" s="11"/>
    </row>
    <row r="20" spans="2:15" ht="15" thickBot="1" x14ac:dyDescent="0.35">
      <c r="B20" s="1">
        <v>14</v>
      </c>
      <c r="C20" s="2" t="s">
        <v>20</v>
      </c>
      <c r="D20" s="1" t="s">
        <v>17</v>
      </c>
      <c r="E20" s="6">
        <v>45.63</v>
      </c>
      <c r="F20" s="5">
        <f t="shared" si="0"/>
        <v>133924.05000000002</v>
      </c>
      <c r="G20" s="2">
        <v>2935</v>
      </c>
      <c r="H20" s="5">
        <f t="shared" si="1"/>
        <v>16070.886000000002</v>
      </c>
      <c r="I20" s="5">
        <f t="shared" si="2"/>
        <v>6696.2025000000012</v>
      </c>
      <c r="J20" s="5">
        <f t="shared" si="3"/>
        <v>156691.13850000003</v>
      </c>
      <c r="M20" s="11"/>
      <c r="N20" s="11"/>
      <c r="O20" s="11"/>
    </row>
    <row r="21" spans="2:15" ht="15" thickBot="1" x14ac:dyDescent="0.35">
      <c r="B21" s="1">
        <v>15</v>
      </c>
      <c r="C21" s="2" t="s">
        <v>21</v>
      </c>
      <c r="D21" s="1" t="s">
        <v>43</v>
      </c>
      <c r="E21" s="6">
        <v>51.07</v>
      </c>
      <c r="F21" s="5">
        <f t="shared" si="0"/>
        <v>29978.09</v>
      </c>
      <c r="G21" s="2">
        <v>587</v>
      </c>
      <c r="H21" s="5">
        <f t="shared" si="1"/>
        <v>3597.3707999999997</v>
      </c>
      <c r="I21" s="5">
        <f t="shared" si="2"/>
        <v>1498.9045000000001</v>
      </c>
      <c r="J21" s="5">
        <f t="shared" si="3"/>
        <v>35074.365299999998</v>
      </c>
      <c r="K21" s="11"/>
      <c r="M21" s="11"/>
      <c r="N21" s="11"/>
      <c r="O21" s="11"/>
    </row>
    <row r="22" spans="2:15" ht="15" thickBot="1" x14ac:dyDescent="0.35">
      <c r="B22" s="1">
        <v>16</v>
      </c>
      <c r="C22" s="2" t="s">
        <v>45</v>
      </c>
      <c r="D22" s="1" t="s">
        <v>17</v>
      </c>
      <c r="E22" s="6">
        <v>297.60000000000002</v>
      </c>
      <c r="F22" s="5">
        <f t="shared" si="0"/>
        <v>242841.60000000001</v>
      </c>
      <c r="G22" s="2">
        <v>816</v>
      </c>
      <c r="H22" s="5">
        <f t="shared" si="1"/>
        <v>29140.991999999998</v>
      </c>
      <c r="I22" s="5">
        <f t="shared" si="2"/>
        <v>12142.080000000002</v>
      </c>
      <c r="J22" s="5">
        <f t="shared" si="3"/>
        <v>284124.67200000002</v>
      </c>
      <c r="M22" s="11"/>
      <c r="N22" s="11"/>
      <c r="O22" s="11"/>
    </row>
    <row r="23" spans="2:15" ht="15" thickBot="1" x14ac:dyDescent="0.35">
      <c r="B23" s="1">
        <v>17</v>
      </c>
      <c r="C23" s="2" t="s">
        <v>22</v>
      </c>
      <c r="D23" s="1" t="s">
        <v>44</v>
      </c>
      <c r="E23" s="6">
        <v>1678.99</v>
      </c>
      <c r="F23" s="5">
        <f t="shared" si="0"/>
        <v>184688.9</v>
      </c>
      <c r="G23" s="2">
        <v>110</v>
      </c>
      <c r="H23" s="5">
        <f t="shared" si="1"/>
        <v>22162.667999999998</v>
      </c>
      <c r="I23" s="5">
        <f>F23*0.05</f>
        <v>9234.4449999999997</v>
      </c>
      <c r="J23" s="5">
        <f t="shared" ref="J23:J33" si="4">F23+H23+I23</f>
        <v>216086.01300000001</v>
      </c>
      <c r="M23" s="11"/>
      <c r="N23" s="11"/>
      <c r="O23" s="11"/>
    </row>
    <row r="24" spans="2:15" ht="15" thickBot="1" x14ac:dyDescent="0.35">
      <c r="B24" s="1">
        <v>18</v>
      </c>
      <c r="C24" s="2" t="s">
        <v>23</v>
      </c>
      <c r="D24" s="1" t="s">
        <v>17</v>
      </c>
      <c r="E24" s="7">
        <v>1225</v>
      </c>
      <c r="F24" s="8">
        <f>E24*G24</f>
        <v>632100</v>
      </c>
      <c r="G24" s="2">
        <v>516</v>
      </c>
      <c r="H24" s="5">
        <f t="shared" si="1"/>
        <v>75852</v>
      </c>
      <c r="I24" s="5">
        <f t="shared" ref="I24:I42" si="5">(F24)*0.05</f>
        <v>31605</v>
      </c>
      <c r="J24" s="5">
        <f t="shared" si="4"/>
        <v>739557</v>
      </c>
      <c r="M24" s="11"/>
      <c r="N24" s="11"/>
      <c r="O24" s="11"/>
    </row>
    <row r="25" spans="2:15" ht="15" thickBot="1" x14ac:dyDescent="0.35">
      <c r="B25" s="1">
        <v>19</v>
      </c>
      <c r="C25" s="2" t="s">
        <v>24</v>
      </c>
      <c r="D25" s="1" t="s">
        <v>17</v>
      </c>
      <c r="E25" s="6">
        <v>132.5</v>
      </c>
      <c r="F25" s="5">
        <f>E25*G25</f>
        <v>76320</v>
      </c>
      <c r="G25" s="2">
        <v>576</v>
      </c>
      <c r="H25" s="5">
        <f t="shared" si="1"/>
        <v>9158.4</v>
      </c>
      <c r="I25" s="5">
        <f t="shared" si="5"/>
        <v>3816</v>
      </c>
      <c r="J25" s="5">
        <f t="shared" si="4"/>
        <v>89294.399999999994</v>
      </c>
      <c r="M25" s="11"/>
      <c r="N25" s="11"/>
      <c r="O25" s="11"/>
    </row>
    <row r="26" spans="2:15" ht="15" thickBot="1" x14ac:dyDescent="0.35">
      <c r="B26" s="1">
        <v>20</v>
      </c>
      <c r="C26" s="2" t="s">
        <v>25</v>
      </c>
      <c r="D26" s="1" t="s">
        <v>17</v>
      </c>
      <c r="E26" s="6">
        <v>14.27</v>
      </c>
      <c r="F26" s="5">
        <f t="shared" si="0"/>
        <v>34904.42</v>
      </c>
      <c r="G26" s="2">
        <v>2446</v>
      </c>
      <c r="H26" s="5">
        <f t="shared" si="1"/>
        <v>4188.5303999999996</v>
      </c>
      <c r="I26" s="5">
        <f t="shared" si="5"/>
        <v>1745.221</v>
      </c>
      <c r="J26" s="5">
        <f t="shared" si="4"/>
        <v>40838.171399999999</v>
      </c>
      <c r="M26" s="11"/>
      <c r="N26" s="11"/>
      <c r="O26" s="11"/>
    </row>
    <row r="27" spans="2:15" ht="15" thickBot="1" x14ac:dyDescent="0.35">
      <c r="B27" s="1">
        <v>21</v>
      </c>
      <c r="C27" s="2" t="s">
        <v>26</v>
      </c>
      <c r="D27" s="1" t="s">
        <v>17</v>
      </c>
      <c r="E27" s="6">
        <v>8.6300000000000008</v>
      </c>
      <c r="F27" s="5">
        <f>E27*G27</f>
        <v>20116.530000000002</v>
      </c>
      <c r="G27" s="2">
        <v>2331</v>
      </c>
      <c r="H27" s="5">
        <f>(F27)*0.12</f>
        <v>2413.9836</v>
      </c>
      <c r="I27" s="5">
        <f>(F27)*0.05</f>
        <v>1005.8265000000001</v>
      </c>
      <c r="J27" s="5">
        <f>F27+H27+I27</f>
        <v>23536.340100000001</v>
      </c>
      <c r="M27" s="11"/>
      <c r="N27" s="11"/>
      <c r="O27" s="11"/>
    </row>
    <row r="28" spans="2:15" ht="15" thickBot="1" x14ac:dyDescent="0.35">
      <c r="B28" s="1">
        <v>22</v>
      </c>
      <c r="C28" s="2" t="s">
        <v>27</v>
      </c>
      <c r="D28" s="1" t="s">
        <v>17</v>
      </c>
      <c r="E28" s="6">
        <v>5.43</v>
      </c>
      <c r="F28" s="5">
        <f t="shared" si="0"/>
        <v>3887.8799999999997</v>
      </c>
      <c r="G28" s="2">
        <v>716</v>
      </c>
      <c r="H28" s="5">
        <f t="shared" si="1"/>
        <v>466.54559999999992</v>
      </c>
      <c r="I28" s="5">
        <f>(F28)*0.05</f>
        <v>194.39400000000001</v>
      </c>
      <c r="J28" s="5">
        <f t="shared" si="4"/>
        <v>4548.8195999999998</v>
      </c>
      <c r="M28" s="11"/>
      <c r="N28" s="11"/>
      <c r="O28" s="11"/>
    </row>
    <row r="29" spans="2:15" ht="15" thickBot="1" x14ac:dyDescent="0.35">
      <c r="B29" s="1">
        <v>23</v>
      </c>
      <c r="C29" s="2" t="s">
        <v>28</v>
      </c>
      <c r="D29" s="1" t="s">
        <v>17</v>
      </c>
      <c r="E29" s="6">
        <v>4.57</v>
      </c>
      <c r="F29" s="5">
        <f>E29*G29</f>
        <v>15515.150000000001</v>
      </c>
      <c r="G29" s="2">
        <v>3395</v>
      </c>
      <c r="H29" s="5">
        <f>(F29)*0.12</f>
        <v>1861.8180000000002</v>
      </c>
      <c r="I29" s="5">
        <f>(F29)*0.05</f>
        <v>775.75750000000016</v>
      </c>
      <c r="J29" s="5">
        <f>F29+H29+I29</f>
        <v>18152.7255</v>
      </c>
      <c r="M29" s="11"/>
      <c r="N29" s="11"/>
      <c r="O29" s="11"/>
    </row>
    <row r="30" spans="2:15" ht="30.6" customHeight="1" thickBot="1" x14ac:dyDescent="0.35">
      <c r="B30" s="1">
        <v>24</v>
      </c>
      <c r="C30" s="9" t="s">
        <v>46</v>
      </c>
      <c r="D30" s="1" t="s">
        <v>44</v>
      </c>
      <c r="E30" s="6">
        <v>114.25</v>
      </c>
      <c r="F30" s="5">
        <f>E30*G30</f>
        <v>88086.75</v>
      </c>
      <c r="G30" s="2">
        <v>771</v>
      </c>
      <c r="H30" s="5">
        <f t="shared" si="1"/>
        <v>10570.41</v>
      </c>
      <c r="I30" s="5">
        <f t="shared" si="5"/>
        <v>4404.3375000000005</v>
      </c>
      <c r="J30" s="5">
        <f t="shared" si="4"/>
        <v>103061.4975</v>
      </c>
      <c r="M30" s="11"/>
      <c r="N30" s="11"/>
      <c r="O30" s="11"/>
    </row>
    <row r="31" spans="2:15" ht="15" thickBot="1" x14ac:dyDescent="0.35">
      <c r="B31" s="1">
        <v>25</v>
      </c>
      <c r="C31" s="2" t="s">
        <v>29</v>
      </c>
      <c r="D31" s="1" t="s">
        <v>44</v>
      </c>
      <c r="E31" s="6">
        <v>30.58</v>
      </c>
      <c r="F31" s="5">
        <f>E31*G31</f>
        <v>6849.92</v>
      </c>
      <c r="G31" s="2">
        <v>224</v>
      </c>
      <c r="H31" s="5">
        <f>(F31)*0.12</f>
        <v>821.99040000000002</v>
      </c>
      <c r="I31" s="5">
        <f>(F31)*0.05</f>
        <v>342.49600000000004</v>
      </c>
      <c r="J31" s="5">
        <f>F31+H31+I31</f>
        <v>8014.4063999999998</v>
      </c>
      <c r="M31" s="11"/>
      <c r="N31" s="11"/>
      <c r="O31" s="11"/>
    </row>
    <row r="32" spans="2:15" ht="15" thickBot="1" x14ac:dyDescent="0.35">
      <c r="B32" s="1">
        <v>26</v>
      </c>
      <c r="C32" s="2" t="s">
        <v>30</v>
      </c>
      <c r="D32" s="1" t="s">
        <v>44</v>
      </c>
      <c r="E32" s="6">
        <v>26.8</v>
      </c>
      <c r="F32" s="5">
        <f>E32*G32</f>
        <v>6003.2</v>
      </c>
      <c r="G32" s="2">
        <v>224</v>
      </c>
      <c r="H32" s="5">
        <f>(F32)*0.12</f>
        <v>720.3839999999999</v>
      </c>
      <c r="I32" s="5">
        <f>(F32)*0.05</f>
        <v>300.16000000000003</v>
      </c>
      <c r="J32" s="5">
        <f>F32+H32+I32</f>
        <v>7023.7439999999997</v>
      </c>
      <c r="M32" s="11"/>
      <c r="N32" s="11"/>
      <c r="O32" s="11"/>
    </row>
    <row r="33" spans="2:15" ht="15" thickBot="1" x14ac:dyDescent="0.35">
      <c r="B33" s="1">
        <v>27</v>
      </c>
      <c r="C33" s="2" t="s">
        <v>31</v>
      </c>
      <c r="D33" s="1" t="s">
        <v>17</v>
      </c>
      <c r="E33" s="6">
        <v>37.61</v>
      </c>
      <c r="F33" s="5">
        <f>E33*G33</f>
        <v>15232.05</v>
      </c>
      <c r="G33" s="2">
        <v>405</v>
      </c>
      <c r="H33" s="5">
        <f t="shared" si="1"/>
        <v>1827.8459999999998</v>
      </c>
      <c r="I33" s="5">
        <f t="shared" si="5"/>
        <v>761.60249999999996</v>
      </c>
      <c r="J33" s="5">
        <f t="shared" si="4"/>
        <v>17821.498500000002</v>
      </c>
      <c r="M33" s="11"/>
      <c r="N33" s="11"/>
      <c r="O33" s="11"/>
    </row>
    <row r="34" spans="2:15" ht="15" thickBot="1" x14ac:dyDescent="0.35">
      <c r="B34" s="1">
        <v>28</v>
      </c>
      <c r="C34" s="2" t="s">
        <v>47</v>
      </c>
      <c r="D34" s="1" t="s">
        <v>17</v>
      </c>
      <c r="E34" s="7">
        <v>0</v>
      </c>
      <c r="F34" s="8">
        <f t="shared" ref="F34" si="6">E34*G34</f>
        <v>0</v>
      </c>
      <c r="G34" s="2">
        <v>4028</v>
      </c>
      <c r="H34" s="5">
        <f t="shared" ref="H34" si="7">(F34)*0.12</f>
        <v>0</v>
      </c>
      <c r="I34" s="5">
        <f t="shared" si="5"/>
        <v>0</v>
      </c>
      <c r="J34" s="5">
        <f t="shared" ref="J34" si="8">(F34+H34+I34)</f>
        <v>0</v>
      </c>
      <c r="M34" s="11"/>
      <c r="N34" s="11"/>
      <c r="O34" s="11"/>
    </row>
    <row r="35" spans="2:15" ht="15" thickBot="1" x14ac:dyDescent="0.35">
      <c r="B35" s="1">
        <v>29</v>
      </c>
      <c r="C35" s="2" t="s">
        <v>32</v>
      </c>
      <c r="D35" s="1" t="s">
        <v>44</v>
      </c>
      <c r="E35" s="6">
        <v>137.91</v>
      </c>
      <c r="F35" s="5">
        <f>E35*G35</f>
        <v>88538.22</v>
      </c>
      <c r="G35" s="2">
        <v>642</v>
      </c>
      <c r="H35" s="5">
        <f>(F35)*0.12</f>
        <v>10624.5864</v>
      </c>
      <c r="I35" s="5">
        <f>(F35)*0.05</f>
        <v>4426.9110000000001</v>
      </c>
      <c r="J35" s="5">
        <f>F35++H35+I35</f>
        <v>103589.71739999999</v>
      </c>
      <c r="M35" s="11"/>
      <c r="N35" s="11"/>
      <c r="O35" s="11"/>
    </row>
    <row r="36" spans="2:15" ht="15" thickBot="1" x14ac:dyDescent="0.35">
      <c r="B36" s="1">
        <v>30</v>
      </c>
      <c r="C36" s="2" t="s">
        <v>33</v>
      </c>
      <c r="D36" s="1" t="s">
        <v>17</v>
      </c>
      <c r="E36" s="6">
        <v>12.84</v>
      </c>
      <c r="F36" s="5">
        <f>E36*G36</f>
        <v>14149.68</v>
      </c>
      <c r="G36" s="2">
        <v>1102</v>
      </c>
      <c r="H36" s="5">
        <f t="shared" si="1"/>
        <v>1697.9615999999999</v>
      </c>
      <c r="I36" s="5">
        <f t="shared" si="5"/>
        <v>707.48400000000004</v>
      </c>
      <c r="J36" s="5">
        <f t="shared" ref="J36:J42" si="9">F36+H36+I36</f>
        <v>16555.125599999999</v>
      </c>
      <c r="M36" s="11"/>
      <c r="N36" s="11"/>
      <c r="O36" s="11"/>
    </row>
    <row r="37" spans="2:15" ht="15" thickBot="1" x14ac:dyDescent="0.35">
      <c r="B37" s="1">
        <v>31</v>
      </c>
      <c r="C37" s="2" t="s">
        <v>34</v>
      </c>
      <c r="D37" s="1" t="s">
        <v>17</v>
      </c>
      <c r="E37" s="6">
        <v>31.49</v>
      </c>
      <c r="F37" s="5">
        <f>E37*G37</f>
        <v>27049.91</v>
      </c>
      <c r="G37" s="2">
        <v>859</v>
      </c>
      <c r="H37" s="5">
        <f t="shared" si="1"/>
        <v>3245.9892</v>
      </c>
      <c r="I37" s="5">
        <f t="shared" si="5"/>
        <v>1352.4955</v>
      </c>
      <c r="J37" s="5">
        <f t="shared" si="9"/>
        <v>31648.394700000001</v>
      </c>
      <c r="M37" s="11"/>
      <c r="N37" s="11"/>
      <c r="O37" s="11"/>
    </row>
    <row r="38" spans="2:15" ht="15" thickBot="1" x14ac:dyDescent="0.35">
      <c r="B38" s="1">
        <v>32</v>
      </c>
      <c r="C38" s="2" t="s">
        <v>35</v>
      </c>
      <c r="D38" s="1" t="s">
        <v>17</v>
      </c>
      <c r="E38" s="6">
        <v>83.78</v>
      </c>
      <c r="F38" s="5">
        <f t="shared" ref="F38" si="10">E38*G38</f>
        <v>131283.26</v>
      </c>
      <c r="G38" s="2">
        <v>1567</v>
      </c>
      <c r="H38" s="5">
        <f t="shared" si="1"/>
        <v>15753.9912</v>
      </c>
      <c r="I38" s="5">
        <f t="shared" si="5"/>
        <v>6564.1630000000005</v>
      </c>
      <c r="J38" s="5">
        <f t="shared" si="9"/>
        <v>153601.4142</v>
      </c>
      <c r="M38" s="11"/>
      <c r="N38" s="11"/>
      <c r="O38" s="11"/>
    </row>
    <row r="39" spans="2:15" ht="15" thickBot="1" x14ac:dyDescent="0.35">
      <c r="B39" s="1">
        <v>33</v>
      </c>
      <c r="C39" s="2" t="s">
        <v>36</v>
      </c>
      <c r="D39" s="1" t="s">
        <v>44</v>
      </c>
      <c r="E39" s="7">
        <v>229</v>
      </c>
      <c r="F39" s="8">
        <f>E39*G39</f>
        <v>3206</v>
      </c>
      <c r="G39" s="2">
        <v>14</v>
      </c>
      <c r="H39" s="5">
        <f t="shared" si="1"/>
        <v>384.71999999999997</v>
      </c>
      <c r="I39" s="5">
        <f t="shared" si="5"/>
        <v>160.30000000000001</v>
      </c>
      <c r="J39" s="5">
        <f t="shared" si="9"/>
        <v>3751.02</v>
      </c>
      <c r="M39" s="11"/>
      <c r="N39" s="11"/>
      <c r="O39" s="11"/>
    </row>
    <row r="40" spans="2:15" ht="15" thickBot="1" x14ac:dyDescent="0.35">
      <c r="B40" s="1">
        <v>34</v>
      </c>
      <c r="C40" s="2" t="s">
        <v>37</v>
      </c>
      <c r="D40" s="1" t="s">
        <v>17</v>
      </c>
      <c r="E40" s="7">
        <v>218</v>
      </c>
      <c r="F40" s="8">
        <f>E40*G40</f>
        <v>17004</v>
      </c>
      <c r="G40" s="2">
        <v>78</v>
      </c>
      <c r="H40" s="5">
        <f>(F40)*0.12</f>
        <v>2040.48</v>
      </c>
      <c r="I40" s="5">
        <f>(F40)*0.05</f>
        <v>850.2</v>
      </c>
      <c r="J40" s="8">
        <f t="shared" si="9"/>
        <v>19894.68</v>
      </c>
      <c r="M40" s="11"/>
      <c r="N40" s="11"/>
      <c r="O40" s="11"/>
    </row>
    <row r="41" spans="2:15" ht="15" thickBot="1" x14ac:dyDescent="0.35">
      <c r="B41" s="1">
        <v>35</v>
      </c>
      <c r="C41" s="2" t="s">
        <v>39</v>
      </c>
      <c r="D41" s="1" t="s">
        <v>53</v>
      </c>
      <c r="E41" s="7">
        <v>6695</v>
      </c>
      <c r="F41" s="8">
        <f>E41*G41</f>
        <v>80340</v>
      </c>
      <c r="G41" s="2">
        <v>12</v>
      </c>
      <c r="H41" s="5">
        <f>(F41)*0.12</f>
        <v>9640.7999999999993</v>
      </c>
      <c r="I41" s="5">
        <f>(F41)*0.05</f>
        <v>4017</v>
      </c>
      <c r="J41" s="5">
        <f>F41+H41+I41</f>
        <v>93997.8</v>
      </c>
      <c r="M41" s="11"/>
      <c r="N41" s="11"/>
      <c r="O41" s="11"/>
    </row>
    <row r="42" spans="2:15" ht="15" thickBot="1" x14ac:dyDescent="0.35">
      <c r="B42" s="1">
        <v>36</v>
      </c>
      <c r="C42" s="2" t="s">
        <v>40</v>
      </c>
      <c r="D42" s="1" t="s">
        <v>44</v>
      </c>
      <c r="E42" s="6">
        <v>7.63</v>
      </c>
      <c r="F42" s="5">
        <f>E42*G42</f>
        <v>220507</v>
      </c>
      <c r="G42" s="10">
        <v>28900</v>
      </c>
      <c r="H42" s="5">
        <f t="shared" si="1"/>
        <v>26460.84</v>
      </c>
      <c r="I42" s="5">
        <f t="shared" si="5"/>
        <v>11025.35</v>
      </c>
      <c r="J42" s="5">
        <f t="shared" si="9"/>
        <v>257993.19</v>
      </c>
      <c r="M42" s="11"/>
      <c r="N42" s="11"/>
      <c r="O42" s="11"/>
    </row>
    <row r="43" spans="2:15" ht="15" thickBot="1" x14ac:dyDescent="0.35">
      <c r="M43" s="11"/>
      <c r="N43" s="11"/>
      <c r="O43" s="11"/>
    </row>
    <row r="44" spans="2:15" x14ac:dyDescent="0.3">
      <c r="H44" s="33" t="s">
        <v>4</v>
      </c>
      <c r="I44" s="34"/>
      <c r="J44" s="31">
        <f>SUM(J7:J42)</f>
        <v>6719215.0545000006</v>
      </c>
      <c r="M44" s="11"/>
      <c r="N44" s="11"/>
      <c r="O44" s="11"/>
    </row>
    <row r="45" spans="2:15" ht="15" thickBot="1" x14ac:dyDescent="0.35">
      <c r="H45" s="35"/>
      <c r="I45" s="36"/>
      <c r="J45" s="32"/>
      <c r="M45" s="11"/>
      <c r="N45" s="11"/>
      <c r="O45" s="11"/>
    </row>
    <row r="46" spans="2:15" ht="15" thickBot="1" x14ac:dyDescent="0.35">
      <c r="M46" s="11"/>
      <c r="N46" s="11"/>
      <c r="O46" s="11"/>
    </row>
    <row r="47" spans="2:15" ht="14.4" customHeight="1" x14ac:dyDescent="0.3">
      <c r="H47" s="16" t="s">
        <v>50</v>
      </c>
      <c r="I47" s="17"/>
      <c r="J47" s="20">
        <f>J44*1.0218</f>
        <v>6865693.942688101</v>
      </c>
      <c r="M47" s="11"/>
      <c r="N47" s="11"/>
      <c r="O47" s="11"/>
    </row>
    <row r="48" spans="2:15" x14ac:dyDescent="0.3">
      <c r="H48" s="22"/>
      <c r="I48" s="23"/>
      <c r="J48" s="24"/>
      <c r="M48" s="11"/>
      <c r="N48" s="11"/>
      <c r="O48" s="11"/>
    </row>
    <row r="49" spans="8:15" ht="15" thickBot="1" x14ac:dyDescent="0.35">
      <c r="H49" s="18"/>
      <c r="I49" s="19"/>
      <c r="J49" s="21"/>
      <c r="M49" s="11"/>
      <c r="N49" s="11"/>
      <c r="O49" s="11"/>
    </row>
    <row r="50" spans="8:15" ht="15" thickBot="1" x14ac:dyDescent="0.35">
      <c r="M50" s="11"/>
      <c r="N50" s="11"/>
      <c r="O50" s="11"/>
    </row>
    <row r="51" spans="8:15" x14ac:dyDescent="0.3">
      <c r="H51" s="16" t="s">
        <v>48</v>
      </c>
      <c r="I51" s="17"/>
      <c r="J51" s="20">
        <f>J44*0.85</f>
        <v>5711332.796325</v>
      </c>
    </row>
    <row r="52" spans="8:15" ht="15" thickBot="1" x14ac:dyDescent="0.35">
      <c r="H52" s="18"/>
      <c r="I52" s="19"/>
      <c r="J52" s="21"/>
    </row>
    <row r="53" spans="8:15" ht="15" thickBot="1" x14ac:dyDescent="0.35"/>
    <row r="54" spans="8:15" x14ac:dyDescent="0.3">
      <c r="H54" s="16" t="s">
        <v>49</v>
      </c>
      <c r="I54" s="17"/>
      <c r="J54" s="20">
        <v>5835839.8499999996</v>
      </c>
    </row>
    <row r="55" spans="8:15" ht="15" thickBot="1" x14ac:dyDescent="0.35">
      <c r="H55" s="18"/>
      <c r="I55" s="19"/>
      <c r="J55" s="21"/>
    </row>
  </sheetData>
  <mergeCells count="18">
    <mergeCell ref="I5:I6"/>
    <mergeCell ref="J5:J6"/>
    <mergeCell ref="B2:F3"/>
    <mergeCell ref="J44:J45"/>
    <mergeCell ref="B5:B6"/>
    <mergeCell ref="C5:C6"/>
    <mergeCell ref="F5:F6"/>
    <mergeCell ref="H5:H6"/>
    <mergeCell ref="D5:D6"/>
    <mergeCell ref="G5:G6"/>
    <mergeCell ref="E5:E6"/>
    <mergeCell ref="H44:I45"/>
    <mergeCell ref="H51:I52"/>
    <mergeCell ref="J51:J52"/>
    <mergeCell ref="H54:I55"/>
    <mergeCell ref="J54:J55"/>
    <mergeCell ref="H47:I49"/>
    <mergeCell ref="J47:J4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2AA77-1D0A-4745-95DB-1F8C8D63D264}">
  <dimension ref="B1:N55"/>
  <sheetViews>
    <sheetView zoomScale="50" zoomScaleNormal="50" workbookViewId="0">
      <selection activeCell="E38" sqref="E38"/>
    </sheetView>
  </sheetViews>
  <sheetFormatPr defaultRowHeight="14.4" x14ac:dyDescent="0.3"/>
  <cols>
    <col min="2" max="2" width="14" customWidth="1"/>
    <col min="3" max="3" width="31.21875" customWidth="1"/>
    <col min="4" max="5" width="18.88671875" customWidth="1"/>
    <col min="6" max="6" width="13.44140625" customWidth="1"/>
    <col min="7" max="7" width="20.5546875" customWidth="1"/>
    <col min="8" max="8" width="20.6640625" customWidth="1"/>
    <col min="9" max="9" width="20.5546875" customWidth="1"/>
    <col min="10" max="10" width="18.109375" customWidth="1"/>
  </cols>
  <sheetData>
    <row r="1" spans="2:14" ht="15" thickBot="1" x14ac:dyDescent="0.35"/>
    <row r="2" spans="2:14" x14ac:dyDescent="0.3">
      <c r="B2" s="46" t="s">
        <v>55</v>
      </c>
      <c r="C2" s="58"/>
      <c r="D2" s="58"/>
      <c r="E2" s="58"/>
      <c r="F2" s="58"/>
      <c r="G2" s="13"/>
    </row>
    <row r="3" spans="2:14" ht="15" thickBot="1" x14ac:dyDescent="0.35">
      <c r="B3" s="48"/>
      <c r="C3" s="59"/>
      <c r="D3" s="59"/>
      <c r="E3" s="59"/>
      <c r="F3" s="59"/>
      <c r="G3" s="14"/>
    </row>
    <row r="4" spans="2:14" ht="15" thickBot="1" x14ac:dyDescent="0.35"/>
    <row r="5" spans="2:14" x14ac:dyDescent="0.3">
      <c r="B5" s="25" t="s">
        <v>1</v>
      </c>
      <c r="C5" s="25" t="s">
        <v>0</v>
      </c>
      <c r="D5" s="25" t="s">
        <v>16</v>
      </c>
      <c r="E5" s="25" t="s">
        <v>42</v>
      </c>
      <c r="F5" s="25" t="s">
        <v>41</v>
      </c>
      <c r="G5" s="25" t="s">
        <v>38</v>
      </c>
      <c r="H5" s="25" t="s">
        <v>51</v>
      </c>
      <c r="I5" s="25" t="s">
        <v>2</v>
      </c>
      <c r="J5" s="25" t="s">
        <v>52</v>
      </c>
      <c r="K5" s="46" t="s">
        <v>54</v>
      </c>
      <c r="L5" s="47"/>
      <c r="M5" s="40" t="s">
        <v>56</v>
      </c>
      <c r="N5" s="41"/>
    </row>
    <row r="6" spans="2:14" ht="47.4" customHeight="1" thickBot="1" x14ac:dyDescent="0.35">
      <c r="B6" s="26"/>
      <c r="C6" s="26"/>
      <c r="D6" s="26"/>
      <c r="E6" s="26"/>
      <c r="F6" s="26"/>
      <c r="G6" s="26"/>
      <c r="H6" s="26"/>
      <c r="I6" s="26"/>
      <c r="J6" s="26"/>
      <c r="K6" s="48"/>
      <c r="L6" s="49"/>
      <c r="M6" s="42"/>
      <c r="N6" s="43"/>
    </row>
    <row r="7" spans="2:14" ht="15" thickBot="1" x14ac:dyDescent="0.35">
      <c r="B7" s="1">
        <v>1</v>
      </c>
      <c r="C7" s="2" t="s">
        <v>5</v>
      </c>
      <c r="D7" s="1" t="s">
        <v>17</v>
      </c>
      <c r="E7" s="6">
        <v>120</v>
      </c>
      <c r="F7" s="5">
        <f t="shared" ref="F7:F28" si="0">E7*G7</f>
        <v>484680</v>
      </c>
      <c r="G7" s="2">
        <v>4039</v>
      </c>
      <c r="H7" s="5">
        <f t="shared" ref="H7:H42" si="1">(F7)*0.12</f>
        <v>58161.599999999999</v>
      </c>
      <c r="I7" s="5">
        <f t="shared" ref="I7:I22" si="2">(F7)*0.05</f>
        <v>24234</v>
      </c>
      <c r="J7" s="5">
        <f t="shared" ref="J7:J22" si="3">(F7+H7+I7)</f>
        <v>567075.6</v>
      </c>
      <c r="K7" s="44">
        <v>1</v>
      </c>
      <c r="L7" s="45"/>
      <c r="M7" s="37">
        <v>567075.6</v>
      </c>
      <c r="N7" s="38"/>
    </row>
    <row r="8" spans="2:14" ht="15" thickBot="1" x14ac:dyDescent="0.35">
      <c r="B8" s="1">
        <v>2</v>
      </c>
      <c r="C8" s="2" t="s">
        <v>6</v>
      </c>
      <c r="D8" s="1" t="s">
        <v>17</v>
      </c>
      <c r="E8" s="6">
        <v>6.72</v>
      </c>
      <c r="F8" s="5">
        <f t="shared" si="0"/>
        <v>167811.84</v>
      </c>
      <c r="G8" s="2">
        <v>24972</v>
      </c>
      <c r="H8" s="5">
        <f t="shared" si="1"/>
        <v>20137.4208</v>
      </c>
      <c r="I8" s="5">
        <f t="shared" si="2"/>
        <v>8390.5920000000006</v>
      </c>
      <c r="J8" s="5">
        <f t="shared" si="3"/>
        <v>196339.85279999999</v>
      </c>
      <c r="K8" s="44">
        <v>0.5</v>
      </c>
      <c r="L8" s="45"/>
      <c r="M8" s="37">
        <v>98169.93</v>
      </c>
      <c r="N8" s="38"/>
    </row>
    <row r="9" spans="2:14" ht="15" thickBot="1" x14ac:dyDescent="0.35">
      <c r="B9" s="1">
        <v>3</v>
      </c>
      <c r="C9" s="2" t="s">
        <v>7</v>
      </c>
      <c r="D9" s="1" t="s">
        <v>17</v>
      </c>
      <c r="E9" s="6">
        <v>6.65</v>
      </c>
      <c r="F9" s="5">
        <f t="shared" si="0"/>
        <v>26746.300000000003</v>
      </c>
      <c r="G9" s="2">
        <v>4022</v>
      </c>
      <c r="H9" s="5">
        <f t="shared" si="1"/>
        <v>3209.556</v>
      </c>
      <c r="I9" s="5">
        <f t="shared" si="2"/>
        <v>1337.3150000000003</v>
      </c>
      <c r="J9" s="5">
        <f t="shared" si="3"/>
        <v>31293.171000000002</v>
      </c>
      <c r="K9" s="44">
        <v>0.5</v>
      </c>
      <c r="L9" s="45"/>
      <c r="M9" s="37">
        <v>15646.59</v>
      </c>
      <c r="N9" s="38"/>
    </row>
    <row r="10" spans="2:14" ht="15" thickBot="1" x14ac:dyDescent="0.35">
      <c r="B10" s="1">
        <v>4</v>
      </c>
      <c r="C10" s="2" t="s">
        <v>8</v>
      </c>
      <c r="D10" s="1" t="s">
        <v>17</v>
      </c>
      <c r="E10" s="6">
        <v>12.28</v>
      </c>
      <c r="F10" s="5">
        <f t="shared" si="0"/>
        <v>200851.68</v>
      </c>
      <c r="G10" s="2">
        <v>16356</v>
      </c>
      <c r="H10" s="5">
        <f t="shared" si="1"/>
        <v>24102.201599999997</v>
      </c>
      <c r="I10" s="5">
        <f t="shared" si="2"/>
        <v>10042.584000000001</v>
      </c>
      <c r="J10" s="5">
        <f t="shared" si="3"/>
        <v>234996.4656</v>
      </c>
      <c r="K10" s="44">
        <v>0.3</v>
      </c>
      <c r="L10" s="45"/>
      <c r="M10" s="37">
        <v>70498.94</v>
      </c>
      <c r="N10" s="38"/>
    </row>
    <row r="11" spans="2:14" ht="15" thickBot="1" x14ac:dyDescent="0.35">
      <c r="B11" s="1">
        <v>5</v>
      </c>
      <c r="C11" s="2" t="s">
        <v>9</v>
      </c>
      <c r="D11" s="1" t="s">
        <v>17</v>
      </c>
      <c r="E11" s="6">
        <v>5.76</v>
      </c>
      <c r="F11" s="5">
        <f t="shared" si="0"/>
        <v>23103.360000000001</v>
      </c>
      <c r="G11" s="2">
        <v>4011</v>
      </c>
      <c r="H11" s="5">
        <f t="shared" si="1"/>
        <v>2772.4031999999997</v>
      </c>
      <c r="I11" s="5">
        <f t="shared" si="2"/>
        <v>1155.1680000000001</v>
      </c>
      <c r="J11" s="5">
        <f t="shared" si="3"/>
        <v>27030.931200000003</v>
      </c>
      <c r="K11" s="44">
        <v>0.4</v>
      </c>
      <c r="L11" s="45"/>
      <c r="M11" s="37">
        <v>10812.37</v>
      </c>
      <c r="N11" s="38"/>
    </row>
    <row r="12" spans="2:14" ht="15" thickBot="1" x14ac:dyDescent="0.35">
      <c r="B12" s="1">
        <v>6</v>
      </c>
      <c r="C12" s="2" t="s">
        <v>10</v>
      </c>
      <c r="D12" s="1" t="s">
        <v>17</v>
      </c>
      <c r="E12" s="7">
        <v>27</v>
      </c>
      <c r="F12" s="8">
        <f>E12*G12</f>
        <v>108378</v>
      </c>
      <c r="G12" s="2">
        <v>4014</v>
      </c>
      <c r="H12" s="5">
        <f t="shared" si="1"/>
        <v>13005.359999999999</v>
      </c>
      <c r="I12" s="5">
        <f t="shared" si="2"/>
        <v>5418.9000000000005</v>
      </c>
      <c r="J12" s="5">
        <f t="shared" si="3"/>
        <v>126802.26</v>
      </c>
      <c r="K12" s="44">
        <v>0.4</v>
      </c>
      <c r="L12" s="45"/>
      <c r="M12" s="37">
        <v>50720.9</v>
      </c>
      <c r="N12" s="38"/>
    </row>
    <row r="13" spans="2:14" ht="15" thickBot="1" x14ac:dyDescent="0.35">
      <c r="B13" s="1">
        <v>7</v>
      </c>
      <c r="C13" s="2" t="s">
        <v>11</v>
      </c>
      <c r="D13" s="1" t="s">
        <v>17</v>
      </c>
      <c r="E13" s="6">
        <v>22.4</v>
      </c>
      <c r="F13" s="5">
        <f t="shared" si="0"/>
        <v>90473.599999999991</v>
      </c>
      <c r="G13" s="2">
        <v>4039</v>
      </c>
      <c r="H13" s="5">
        <f t="shared" si="1"/>
        <v>10856.831999999999</v>
      </c>
      <c r="I13" s="5">
        <f t="shared" si="2"/>
        <v>4523.6799999999994</v>
      </c>
      <c r="J13" s="5">
        <f t="shared" si="3"/>
        <v>105854.11199999998</v>
      </c>
      <c r="K13" s="44">
        <v>0.4</v>
      </c>
      <c r="L13" s="45"/>
      <c r="M13" s="37">
        <v>42341.64</v>
      </c>
      <c r="N13" s="38"/>
    </row>
    <row r="14" spans="2:14" ht="15" thickBot="1" x14ac:dyDescent="0.35">
      <c r="B14" s="1">
        <v>8</v>
      </c>
      <c r="C14" s="2" t="s">
        <v>12</v>
      </c>
      <c r="D14" s="1" t="s">
        <v>43</v>
      </c>
      <c r="E14" s="6">
        <v>107.16</v>
      </c>
      <c r="F14" s="5">
        <f t="shared" si="0"/>
        <v>147880.79999999999</v>
      </c>
      <c r="G14" s="10">
        <v>1380</v>
      </c>
      <c r="H14" s="5">
        <f t="shared" si="1"/>
        <v>17745.695999999996</v>
      </c>
      <c r="I14" s="5">
        <f t="shared" si="2"/>
        <v>7394.04</v>
      </c>
      <c r="J14" s="5">
        <f t="shared" si="3"/>
        <v>173020.53599999999</v>
      </c>
      <c r="K14" s="44">
        <v>0.7</v>
      </c>
      <c r="L14" s="45"/>
      <c r="M14" s="37">
        <v>121114.38</v>
      </c>
      <c r="N14" s="38"/>
    </row>
    <row r="15" spans="2:14" ht="15" thickBot="1" x14ac:dyDescent="0.35">
      <c r="B15" s="1">
        <v>9</v>
      </c>
      <c r="C15" s="2" t="s">
        <v>13</v>
      </c>
      <c r="D15" s="1" t="s">
        <v>17</v>
      </c>
      <c r="E15" s="6">
        <v>74.94</v>
      </c>
      <c r="F15" s="5">
        <f t="shared" si="0"/>
        <v>394484.16</v>
      </c>
      <c r="G15" s="2">
        <v>5264</v>
      </c>
      <c r="H15" s="5">
        <f t="shared" si="1"/>
        <v>47338.099199999997</v>
      </c>
      <c r="I15" s="5">
        <f t="shared" si="2"/>
        <v>19724.207999999999</v>
      </c>
      <c r="J15" s="5">
        <f t="shared" si="3"/>
        <v>461546.46719999996</v>
      </c>
      <c r="K15" s="44">
        <v>1</v>
      </c>
      <c r="L15" s="45"/>
      <c r="M15" s="37">
        <v>461546.47</v>
      </c>
      <c r="N15" s="38"/>
    </row>
    <row r="16" spans="2:14" ht="15" thickBot="1" x14ac:dyDescent="0.35">
      <c r="B16" s="1">
        <v>10</v>
      </c>
      <c r="C16" s="2" t="s">
        <v>14</v>
      </c>
      <c r="D16" s="1" t="s">
        <v>17</v>
      </c>
      <c r="E16" s="6">
        <v>12.5</v>
      </c>
      <c r="F16" s="5">
        <f t="shared" si="0"/>
        <v>73375</v>
      </c>
      <c r="G16" s="2">
        <v>5870</v>
      </c>
      <c r="H16" s="5">
        <f t="shared" si="1"/>
        <v>8805</v>
      </c>
      <c r="I16" s="5">
        <f t="shared" si="2"/>
        <v>3668.75</v>
      </c>
      <c r="J16" s="5">
        <f t="shared" si="3"/>
        <v>85848.75</v>
      </c>
      <c r="K16" s="44">
        <v>0.8</v>
      </c>
      <c r="L16" s="45"/>
      <c r="M16" s="39">
        <v>68679</v>
      </c>
      <c r="N16" s="38"/>
    </row>
    <row r="17" spans="2:14" ht="15" thickBot="1" x14ac:dyDescent="0.35">
      <c r="B17" s="1">
        <v>11</v>
      </c>
      <c r="C17" s="2" t="s">
        <v>15</v>
      </c>
      <c r="D17" s="1" t="s">
        <v>17</v>
      </c>
      <c r="E17" s="6">
        <v>4.37</v>
      </c>
      <c r="F17" s="5">
        <f>E17*G17</f>
        <v>12825.95</v>
      </c>
      <c r="G17" s="2">
        <v>2935</v>
      </c>
      <c r="H17" s="5">
        <f t="shared" si="1"/>
        <v>1539.114</v>
      </c>
      <c r="I17" s="5">
        <f t="shared" si="2"/>
        <v>641.29750000000013</v>
      </c>
      <c r="J17" s="5">
        <f t="shared" si="3"/>
        <v>15006.361500000001</v>
      </c>
      <c r="K17" s="44">
        <v>0.6</v>
      </c>
      <c r="L17" s="45"/>
      <c r="M17" s="37">
        <v>9003.82</v>
      </c>
      <c r="N17" s="38"/>
    </row>
    <row r="18" spans="2:14" ht="15" thickBot="1" x14ac:dyDescent="0.35">
      <c r="B18" s="1">
        <v>12</v>
      </c>
      <c r="C18" s="2" t="s">
        <v>18</v>
      </c>
      <c r="D18" s="1" t="s">
        <v>17</v>
      </c>
      <c r="E18" s="6">
        <v>5.13</v>
      </c>
      <c r="F18" s="5">
        <f>E18*G18</f>
        <v>15056.55</v>
      </c>
      <c r="G18" s="2">
        <v>2935</v>
      </c>
      <c r="H18" s="5">
        <f t="shared" si="1"/>
        <v>1806.7859999999998</v>
      </c>
      <c r="I18" s="5">
        <f t="shared" si="2"/>
        <v>752.82749999999999</v>
      </c>
      <c r="J18" s="5">
        <f t="shared" si="3"/>
        <v>17616.163499999999</v>
      </c>
      <c r="K18" s="44">
        <v>0.8</v>
      </c>
      <c r="L18" s="45"/>
      <c r="M18" s="37">
        <v>14092.93</v>
      </c>
      <c r="N18" s="38"/>
    </row>
    <row r="19" spans="2:14" ht="15" thickBot="1" x14ac:dyDescent="0.35">
      <c r="B19" s="1">
        <v>13</v>
      </c>
      <c r="C19" s="2" t="s">
        <v>19</v>
      </c>
      <c r="D19" s="1" t="s">
        <v>17</v>
      </c>
      <c r="E19" s="7">
        <v>165</v>
      </c>
      <c r="F19" s="8">
        <f>E19*G19</f>
        <v>1924725</v>
      </c>
      <c r="G19" s="2">
        <v>11665</v>
      </c>
      <c r="H19" s="5">
        <f t="shared" si="1"/>
        <v>230967</v>
      </c>
      <c r="I19" s="5">
        <f t="shared" si="2"/>
        <v>96236.25</v>
      </c>
      <c r="J19" s="5">
        <f t="shared" si="3"/>
        <v>2251928.25</v>
      </c>
      <c r="K19" s="44">
        <v>1</v>
      </c>
      <c r="L19" s="45"/>
      <c r="M19" s="37">
        <v>2251928.25</v>
      </c>
      <c r="N19" s="38"/>
    </row>
    <row r="20" spans="2:14" ht="15" thickBot="1" x14ac:dyDescent="0.35">
      <c r="B20" s="1">
        <v>14</v>
      </c>
      <c r="C20" s="2" t="s">
        <v>20</v>
      </c>
      <c r="D20" s="1" t="s">
        <v>17</v>
      </c>
      <c r="E20" s="6">
        <v>45.63</v>
      </c>
      <c r="F20" s="5">
        <f t="shared" si="0"/>
        <v>133924.05000000002</v>
      </c>
      <c r="G20" s="2">
        <v>2935</v>
      </c>
      <c r="H20" s="5">
        <f t="shared" si="1"/>
        <v>16070.886000000002</v>
      </c>
      <c r="I20" s="5">
        <f t="shared" si="2"/>
        <v>6696.2025000000012</v>
      </c>
      <c r="J20" s="5">
        <f t="shared" si="3"/>
        <v>156691.13850000003</v>
      </c>
      <c r="K20" s="44">
        <v>0.8</v>
      </c>
      <c r="L20" s="45"/>
      <c r="M20" s="37">
        <v>125352.91</v>
      </c>
      <c r="N20" s="38"/>
    </row>
    <row r="21" spans="2:14" ht="15" thickBot="1" x14ac:dyDescent="0.35">
      <c r="B21" s="1">
        <v>15</v>
      </c>
      <c r="C21" s="2" t="s">
        <v>21</v>
      </c>
      <c r="D21" s="1" t="s">
        <v>43</v>
      </c>
      <c r="E21" s="6">
        <v>51.07</v>
      </c>
      <c r="F21" s="5">
        <f t="shared" si="0"/>
        <v>29978.09</v>
      </c>
      <c r="G21" s="2">
        <v>587</v>
      </c>
      <c r="H21" s="5">
        <f t="shared" si="1"/>
        <v>3597.3707999999997</v>
      </c>
      <c r="I21" s="5">
        <f t="shared" si="2"/>
        <v>1498.9045000000001</v>
      </c>
      <c r="J21" s="5">
        <f t="shared" si="3"/>
        <v>35074.365299999998</v>
      </c>
      <c r="K21" s="44">
        <v>1</v>
      </c>
      <c r="L21" s="45"/>
      <c r="M21" s="37">
        <v>35074.370000000003</v>
      </c>
      <c r="N21" s="38"/>
    </row>
    <row r="22" spans="2:14" ht="15" thickBot="1" x14ac:dyDescent="0.35">
      <c r="B22" s="1">
        <v>16</v>
      </c>
      <c r="C22" s="2" t="s">
        <v>45</v>
      </c>
      <c r="D22" s="1" t="s">
        <v>17</v>
      </c>
      <c r="E22" s="6">
        <v>297.60000000000002</v>
      </c>
      <c r="F22" s="5">
        <f t="shared" si="0"/>
        <v>242841.60000000001</v>
      </c>
      <c r="G22" s="2">
        <v>816</v>
      </c>
      <c r="H22" s="5">
        <f t="shared" si="1"/>
        <v>29140.991999999998</v>
      </c>
      <c r="I22" s="5">
        <f t="shared" si="2"/>
        <v>12142.080000000002</v>
      </c>
      <c r="J22" s="5">
        <f t="shared" si="3"/>
        <v>284124.67200000002</v>
      </c>
      <c r="K22" s="44">
        <v>0.5</v>
      </c>
      <c r="L22" s="45"/>
      <c r="M22" s="37">
        <v>142062.34</v>
      </c>
      <c r="N22" s="38"/>
    </row>
    <row r="23" spans="2:14" ht="15" thickBot="1" x14ac:dyDescent="0.35">
      <c r="B23" s="1">
        <v>17</v>
      </c>
      <c r="C23" s="2" t="s">
        <v>22</v>
      </c>
      <c r="D23" s="1" t="s">
        <v>44</v>
      </c>
      <c r="E23" s="6">
        <v>1678.99</v>
      </c>
      <c r="F23" s="5">
        <f t="shared" si="0"/>
        <v>184688.9</v>
      </c>
      <c r="G23" s="2">
        <v>110</v>
      </c>
      <c r="H23" s="5">
        <f t="shared" si="1"/>
        <v>22162.667999999998</v>
      </c>
      <c r="I23" s="5">
        <f>F23*0.05</f>
        <v>9234.4449999999997</v>
      </c>
      <c r="J23" s="5">
        <f t="shared" ref="J23:J33" si="4">F23+H23+I23</f>
        <v>216086.01300000001</v>
      </c>
      <c r="K23" s="44">
        <v>0.4</v>
      </c>
      <c r="L23" s="45"/>
      <c r="M23" s="37">
        <v>86434.4</v>
      </c>
      <c r="N23" s="38"/>
    </row>
    <row r="24" spans="2:14" ht="15" thickBot="1" x14ac:dyDescent="0.35">
      <c r="B24" s="1">
        <v>18</v>
      </c>
      <c r="C24" s="2" t="s">
        <v>23</v>
      </c>
      <c r="D24" s="1" t="s">
        <v>17</v>
      </c>
      <c r="E24" s="7">
        <v>1225</v>
      </c>
      <c r="F24" s="8">
        <f>E24*G24</f>
        <v>632100</v>
      </c>
      <c r="G24" s="2">
        <v>516</v>
      </c>
      <c r="H24" s="5">
        <f t="shared" si="1"/>
        <v>75852</v>
      </c>
      <c r="I24" s="5">
        <f t="shared" ref="I24:I42" si="5">(F24)*0.05</f>
        <v>31605</v>
      </c>
      <c r="J24" s="5">
        <f t="shared" si="4"/>
        <v>739557</v>
      </c>
      <c r="K24" s="44">
        <v>0.8</v>
      </c>
      <c r="L24" s="45"/>
      <c r="M24" s="37">
        <v>591645.6</v>
      </c>
      <c r="N24" s="38"/>
    </row>
    <row r="25" spans="2:14" ht="15" thickBot="1" x14ac:dyDescent="0.35">
      <c r="B25" s="1">
        <v>19</v>
      </c>
      <c r="C25" s="2" t="s">
        <v>24</v>
      </c>
      <c r="D25" s="1" t="s">
        <v>17</v>
      </c>
      <c r="E25" s="6">
        <v>132.5</v>
      </c>
      <c r="F25" s="5">
        <f>E25*G25</f>
        <v>76320</v>
      </c>
      <c r="G25" s="2">
        <v>576</v>
      </c>
      <c r="H25" s="5">
        <f t="shared" si="1"/>
        <v>9158.4</v>
      </c>
      <c r="I25" s="5">
        <f t="shared" si="5"/>
        <v>3816</v>
      </c>
      <c r="J25" s="5">
        <f t="shared" si="4"/>
        <v>89294.399999999994</v>
      </c>
      <c r="K25" s="44">
        <v>1</v>
      </c>
      <c r="L25" s="45"/>
      <c r="M25" s="37">
        <v>89294.399999999994</v>
      </c>
      <c r="N25" s="38"/>
    </row>
    <row r="26" spans="2:14" ht="15" thickBot="1" x14ac:dyDescent="0.35">
      <c r="B26" s="1">
        <v>20</v>
      </c>
      <c r="C26" s="2" t="s">
        <v>25</v>
      </c>
      <c r="D26" s="1" t="s">
        <v>17</v>
      </c>
      <c r="E26" s="6">
        <v>14.27</v>
      </c>
      <c r="F26" s="5">
        <f t="shared" si="0"/>
        <v>34904.42</v>
      </c>
      <c r="G26" s="2">
        <v>2446</v>
      </c>
      <c r="H26" s="5">
        <f t="shared" si="1"/>
        <v>4188.5303999999996</v>
      </c>
      <c r="I26" s="5">
        <f t="shared" si="5"/>
        <v>1745.221</v>
      </c>
      <c r="J26" s="5">
        <f t="shared" si="4"/>
        <v>40838.171399999999</v>
      </c>
      <c r="K26" s="44">
        <v>0.2</v>
      </c>
      <c r="L26" s="45"/>
      <c r="M26" s="37">
        <v>8167.63</v>
      </c>
      <c r="N26" s="38"/>
    </row>
    <row r="27" spans="2:14" ht="15" thickBot="1" x14ac:dyDescent="0.35">
      <c r="B27" s="1">
        <v>21</v>
      </c>
      <c r="C27" s="2" t="s">
        <v>26</v>
      </c>
      <c r="D27" s="1" t="s">
        <v>17</v>
      </c>
      <c r="E27" s="6">
        <v>8.6300000000000008</v>
      </c>
      <c r="F27" s="5">
        <f>E27*G27</f>
        <v>20116.530000000002</v>
      </c>
      <c r="G27" s="2">
        <v>2331</v>
      </c>
      <c r="H27" s="5">
        <f t="shared" si="1"/>
        <v>2413.9836</v>
      </c>
      <c r="I27" s="5">
        <f t="shared" si="5"/>
        <v>1005.8265000000001</v>
      </c>
      <c r="J27" s="5">
        <f t="shared" si="4"/>
        <v>23536.340100000001</v>
      </c>
      <c r="K27" s="44">
        <v>0.2</v>
      </c>
      <c r="L27" s="45"/>
      <c r="M27" s="37">
        <v>4707.2700000000004</v>
      </c>
      <c r="N27" s="38"/>
    </row>
    <row r="28" spans="2:14" ht="15" thickBot="1" x14ac:dyDescent="0.35">
      <c r="B28" s="1">
        <v>22</v>
      </c>
      <c r="C28" s="2" t="s">
        <v>27</v>
      </c>
      <c r="D28" s="1" t="s">
        <v>17</v>
      </c>
      <c r="E28" s="6">
        <v>5.43</v>
      </c>
      <c r="F28" s="5">
        <f t="shared" si="0"/>
        <v>3887.8799999999997</v>
      </c>
      <c r="G28" s="2">
        <v>716</v>
      </c>
      <c r="H28" s="5">
        <f t="shared" si="1"/>
        <v>466.54559999999992</v>
      </c>
      <c r="I28" s="5">
        <f t="shared" si="5"/>
        <v>194.39400000000001</v>
      </c>
      <c r="J28" s="5">
        <f t="shared" si="4"/>
        <v>4548.8195999999998</v>
      </c>
      <c r="K28" s="44">
        <v>0.2</v>
      </c>
      <c r="L28" s="45"/>
      <c r="M28" s="37">
        <v>909.76</v>
      </c>
      <c r="N28" s="38"/>
    </row>
    <row r="29" spans="2:14" ht="15" thickBot="1" x14ac:dyDescent="0.35">
      <c r="B29" s="1">
        <v>23</v>
      </c>
      <c r="C29" s="2" t="s">
        <v>28</v>
      </c>
      <c r="D29" s="1" t="s">
        <v>17</v>
      </c>
      <c r="E29" s="6">
        <v>4.57</v>
      </c>
      <c r="F29" s="5">
        <f>E29*G29</f>
        <v>15515.150000000001</v>
      </c>
      <c r="G29" s="2">
        <v>3395</v>
      </c>
      <c r="H29" s="5">
        <f t="shared" si="1"/>
        <v>1861.8180000000002</v>
      </c>
      <c r="I29" s="5">
        <f t="shared" si="5"/>
        <v>775.75750000000016</v>
      </c>
      <c r="J29" s="5">
        <f t="shared" si="4"/>
        <v>18152.7255</v>
      </c>
      <c r="K29" s="44">
        <v>0.6</v>
      </c>
      <c r="L29" s="45"/>
      <c r="M29" s="37">
        <v>10891.64</v>
      </c>
      <c r="N29" s="38"/>
    </row>
    <row r="30" spans="2:14" ht="29.4" thickBot="1" x14ac:dyDescent="0.35">
      <c r="B30" s="1">
        <v>24</v>
      </c>
      <c r="C30" s="9" t="s">
        <v>46</v>
      </c>
      <c r="D30" s="1" t="s">
        <v>44</v>
      </c>
      <c r="E30" s="6">
        <v>114.25</v>
      </c>
      <c r="F30" s="5">
        <f>E30*G30</f>
        <v>88086.75</v>
      </c>
      <c r="G30" s="2">
        <v>771</v>
      </c>
      <c r="H30" s="5">
        <f t="shared" si="1"/>
        <v>10570.41</v>
      </c>
      <c r="I30" s="5">
        <f t="shared" si="5"/>
        <v>4404.3375000000005</v>
      </c>
      <c r="J30" s="5">
        <f t="shared" si="4"/>
        <v>103061.4975</v>
      </c>
      <c r="K30" s="44">
        <v>0.4</v>
      </c>
      <c r="L30" s="45"/>
      <c r="M30" s="37">
        <v>41224.6</v>
      </c>
      <c r="N30" s="38"/>
    </row>
    <row r="31" spans="2:14" ht="15" thickBot="1" x14ac:dyDescent="0.35">
      <c r="B31" s="1">
        <v>25</v>
      </c>
      <c r="C31" s="2" t="s">
        <v>29</v>
      </c>
      <c r="D31" s="1" t="s">
        <v>44</v>
      </c>
      <c r="E31" s="6">
        <v>30.58</v>
      </c>
      <c r="F31" s="5">
        <f>E31*G31</f>
        <v>6849.92</v>
      </c>
      <c r="G31" s="2">
        <v>224</v>
      </c>
      <c r="H31" s="5">
        <f t="shared" si="1"/>
        <v>821.99040000000002</v>
      </c>
      <c r="I31" s="5">
        <f t="shared" si="5"/>
        <v>342.49600000000004</v>
      </c>
      <c r="J31" s="5">
        <f t="shared" si="4"/>
        <v>8014.4063999999998</v>
      </c>
      <c r="K31" s="44">
        <v>0.4</v>
      </c>
      <c r="L31" s="45"/>
      <c r="M31" s="37">
        <v>3205.76</v>
      </c>
      <c r="N31" s="38"/>
    </row>
    <row r="32" spans="2:14" ht="15" thickBot="1" x14ac:dyDescent="0.35">
      <c r="B32" s="1">
        <v>26</v>
      </c>
      <c r="C32" s="2" t="s">
        <v>30</v>
      </c>
      <c r="D32" s="1" t="s">
        <v>44</v>
      </c>
      <c r="E32" s="6">
        <v>26.8</v>
      </c>
      <c r="F32" s="5">
        <f>E32*G32</f>
        <v>6003.2</v>
      </c>
      <c r="G32" s="2">
        <v>224</v>
      </c>
      <c r="H32" s="5">
        <f t="shared" si="1"/>
        <v>720.3839999999999</v>
      </c>
      <c r="I32" s="5">
        <f t="shared" si="5"/>
        <v>300.16000000000003</v>
      </c>
      <c r="J32" s="5">
        <f t="shared" si="4"/>
        <v>7023.7439999999997</v>
      </c>
      <c r="K32" s="44">
        <v>0.4</v>
      </c>
      <c r="L32" s="45"/>
      <c r="M32" s="37">
        <v>2809.5</v>
      </c>
      <c r="N32" s="38"/>
    </row>
    <row r="33" spans="2:14" ht="15" thickBot="1" x14ac:dyDescent="0.35">
      <c r="B33" s="1">
        <v>27</v>
      </c>
      <c r="C33" s="2" t="s">
        <v>31</v>
      </c>
      <c r="D33" s="1" t="s">
        <v>17</v>
      </c>
      <c r="E33" s="6">
        <v>37.61</v>
      </c>
      <c r="F33" s="5">
        <f>E33*G33</f>
        <v>15232.05</v>
      </c>
      <c r="G33" s="2">
        <v>405</v>
      </c>
      <c r="H33" s="5">
        <f t="shared" si="1"/>
        <v>1827.8459999999998</v>
      </c>
      <c r="I33" s="5">
        <f t="shared" si="5"/>
        <v>761.60249999999996</v>
      </c>
      <c r="J33" s="5">
        <f t="shared" si="4"/>
        <v>17821.498500000002</v>
      </c>
      <c r="K33" s="44">
        <v>0.2</v>
      </c>
      <c r="L33" s="45"/>
      <c r="M33" s="37">
        <v>3564.3</v>
      </c>
      <c r="N33" s="38"/>
    </row>
    <row r="34" spans="2:14" ht="15" thickBot="1" x14ac:dyDescent="0.35">
      <c r="B34" s="1">
        <v>28</v>
      </c>
      <c r="C34" s="2" t="s">
        <v>47</v>
      </c>
      <c r="D34" s="1" t="s">
        <v>17</v>
      </c>
      <c r="E34" s="7">
        <v>0</v>
      </c>
      <c r="F34" s="8">
        <f t="shared" ref="F34" si="6">E34*G34</f>
        <v>0</v>
      </c>
      <c r="G34" s="2">
        <v>4028</v>
      </c>
      <c r="H34" s="5">
        <f t="shared" si="1"/>
        <v>0</v>
      </c>
      <c r="I34" s="5">
        <f t="shared" si="5"/>
        <v>0</v>
      </c>
      <c r="J34" s="5">
        <f>(F34+H34+I34)</f>
        <v>0</v>
      </c>
      <c r="K34" s="44">
        <v>0</v>
      </c>
      <c r="L34" s="45"/>
      <c r="M34" s="39">
        <v>0</v>
      </c>
      <c r="N34" s="38"/>
    </row>
    <row r="35" spans="2:14" ht="15" thickBot="1" x14ac:dyDescent="0.35">
      <c r="B35" s="1">
        <v>29</v>
      </c>
      <c r="C35" s="2" t="s">
        <v>32</v>
      </c>
      <c r="D35" s="1" t="s">
        <v>44</v>
      </c>
      <c r="E35" s="6">
        <v>137.91</v>
      </c>
      <c r="F35" s="5">
        <f>E35*G35</f>
        <v>88538.22</v>
      </c>
      <c r="G35" s="2">
        <v>642</v>
      </c>
      <c r="H35" s="5">
        <f t="shared" si="1"/>
        <v>10624.5864</v>
      </c>
      <c r="I35" s="5">
        <f t="shared" si="5"/>
        <v>4426.9110000000001</v>
      </c>
      <c r="J35" s="5">
        <f>F35++H35+I35</f>
        <v>103589.71739999999</v>
      </c>
      <c r="K35" s="44">
        <v>0.2</v>
      </c>
      <c r="L35" s="45"/>
      <c r="M35" s="37">
        <v>20171.939999999999</v>
      </c>
      <c r="N35" s="38"/>
    </row>
    <row r="36" spans="2:14" ht="15" thickBot="1" x14ac:dyDescent="0.35">
      <c r="B36" s="1">
        <v>30</v>
      </c>
      <c r="C36" s="2" t="s">
        <v>33</v>
      </c>
      <c r="D36" s="1" t="s">
        <v>17</v>
      </c>
      <c r="E36" s="6">
        <v>12.84</v>
      </c>
      <c r="F36" s="5">
        <f>E36*G36</f>
        <v>14149.68</v>
      </c>
      <c r="G36" s="2">
        <v>1102</v>
      </c>
      <c r="H36" s="5">
        <f t="shared" si="1"/>
        <v>1697.9615999999999</v>
      </c>
      <c r="I36" s="5">
        <f t="shared" si="5"/>
        <v>707.48400000000004</v>
      </c>
      <c r="J36" s="5">
        <f t="shared" ref="J36:J42" si="7">F36+H36+I36</f>
        <v>16555.125599999999</v>
      </c>
      <c r="K36" s="44">
        <v>0.2</v>
      </c>
      <c r="L36" s="45"/>
      <c r="M36" s="37">
        <v>3311.03</v>
      </c>
      <c r="N36" s="38"/>
    </row>
    <row r="37" spans="2:14" ht="15" thickBot="1" x14ac:dyDescent="0.35">
      <c r="B37" s="1">
        <v>31</v>
      </c>
      <c r="C37" s="2" t="s">
        <v>34</v>
      </c>
      <c r="D37" s="1" t="s">
        <v>17</v>
      </c>
      <c r="E37" s="6">
        <v>31.49</v>
      </c>
      <c r="F37" s="5">
        <f>E37*G37</f>
        <v>27049.91</v>
      </c>
      <c r="G37" s="2">
        <v>859</v>
      </c>
      <c r="H37" s="5">
        <f t="shared" si="1"/>
        <v>3245.9892</v>
      </c>
      <c r="I37" s="5">
        <f t="shared" si="5"/>
        <v>1352.4955</v>
      </c>
      <c r="J37" s="5">
        <f t="shared" si="7"/>
        <v>31648.394700000001</v>
      </c>
      <c r="K37" s="44">
        <v>0.2</v>
      </c>
      <c r="L37" s="45"/>
      <c r="M37" s="37">
        <v>6329.68</v>
      </c>
      <c r="N37" s="38"/>
    </row>
    <row r="38" spans="2:14" ht="15" thickBot="1" x14ac:dyDescent="0.35">
      <c r="B38" s="1">
        <v>32</v>
      </c>
      <c r="C38" s="2" t="s">
        <v>35</v>
      </c>
      <c r="D38" s="1" t="s">
        <v>17</v>
      </c>
      <c r="E38" s="6">
        <v>83.78</v>
      </c>
      <c r="F38" s="5">
        <f t="shared" ref="F38" si="8">E38*G38</f>
        <v>131283.26</v>
      </c>
      <c r="G38" s="2">
        <v>1567</v>
      </c>
      <c r="H38" s="5">
        <f t="shared" si="1"/>
        <v>15753.9912</v>
      </c>
      <c r="I38" s="5">
        <f t="shared" si="5"/>
        <v>6564.1630000000005</v>
      </c>
      <c r="J38" s="5">
        <f t="shared" si="7"/>
        <v>153601.4142</v>
      </c>
      <c r="K38" s="44">
        <v>0.9</v>
      </c>
      <c r="L38" s="45"/>
      <c r="M38" s="37">
        <v>138241.26999999999</v>
      </c>
      <c r="N38" s="38"/>
    </row>
    <row r="39" spans="2:14" ht="15" thickBot="1" x14ac:dyDescent="0.35">
      <c r="B39" s="1">
        <v>33</v>
      </c>
      <c r="C39" s="2" t="s">
        <v>36</v>
      </c>
      <c r="D39" s="1" t="s">
        <v>44</v>
      </c>
      <c r="E39" s="7">
        <v>229</v>
      </c>
      <c r="F39" s="8">
        <f>E39*G39</f>
        <v>3206</v>
      </c>
      <c r="G39" s="2">
        <v>14</v>
      </c>
      <c r="H39" s="5">
        <f t="shared" si="1"/>
        <v>384.71999999999997</v>
      </c>
      <c r="I39" s="5">
        <f t="shared" si="5"/>
        <v>160.30000000000001</v>
      </c>
      <c r="J39" s="5">
        <f t="shared" si="7"/>
        <v>3751.02</v>
      </c>
      <c r="K39" s="44">
        <v>0</v>
      </c>
      <c r="L39" s="45"/>
      <c r="M39" s="39">
        <v>0</v>
      </c>
      <c r="N39" s="38"/>
    </row>
    <row r="40" spans="2:14" ht="15" thickBot="1" x14ac:dyDescent="0.35">
      <c r="B40" s="1">
        <v>34</v>
      </c>
      <c r="C40" s="2" t="s">
        <v>37</v>
      </c>
      <c r="D40" s="1" t="s">
        <v>17</v>
      </c>
      <c r="E40" s="7">
        <v>218</v>
      </c>
      <c r="F40" s="8">
        <f>E40*G40</f>
        <v>17004</v>
      </c>
      <c r="G40" s="2">
        <v>78</v>
      </c>
      <c r="H40" s="5">
        <f t="shared" si="1"/>
        <v>2040.48</v>
      </c>
      <c r="I40" s="5">
        <f t="shared" si="5"/>
        <v>850.2</v>
      </c>
      <c r="J40" s="8">
        <f t="shared" si="7"/>
        <v>19894.68</v>
      </c>
      <c r="K40" s="44">
        <v>0.8</v>
      </c>
      <c r="L40" s="45"/>
      <c r="M40" s="39">
        <v>15916</v>
      </c>
      <c r="N40" s="38"/>
    </row>
    <row r="41" spans="2:14" ht="15" thickBot="1" x14ac:dyDescent="0.35">
      <c r="B41" s="1">
        <v>35</v>
      </c>
      <c r="C41" s="2" t="s">
        <v>39</v>
      </c>
      <c r="D41" s="1" t="s">
        <v>53</v>
      </c>
      <c r="E41" s="7">
        <v>6695</v>
      </c>
      <c r="F41" s="8">
        <f>E41*G41</f>
        <v>80340</v>
      </c>
      <c r="G41" s="2">
        <v>12</v>
      </c>
      <c r="H41" s="5">
        <f t="shared" si="1"/>
        <v>9640.7999999999993</v>
      </c>
      <c r="I41" s="5">
        <f t="shared" si="5"/>
        <v>4017</v>
      </c>
      <c r="J41" s="5">
        <f t="shared" si="7"/>
        <v>93997.8</v>
      </c>
      <c r="K41" s="44">
        <v>1</v>
      </c>
      <c r="L41" s="45"/>
      <c r="M41" s="37">
        <v>93997.8</v>
      </c>
      <c r="N41" s="38"/>
    </row>
    <row r="42" spans="2:14" ht="15" thickBot="1" x14ac:dyDescent="0.35">
      <c r="B42" s="1">
        <v>36</v>
      </c>
      <c r="C42" s="2" t="s">
        <v>40</v>
      </c>
      <c r="D42" s="1" t="s">
        <v>44</v>
      </c>
      <c r="E42" s="6">
        <v>7.63</v>
      </c>
      <c r="F42" s="5">
        <f>E42*G42</f>
        <v>220507</v>
      </c>
      <c r="G42" s="10">
        <v>28900</v>
      </c>
      <c r="H42" s="5">
        <f t="shared" si="1"/>
        <v>26460.84</v>
      </c>
      <c r="I42" s="5">
        <f t="shared" si="5"/>
        <v>11025.35</v>
      </c>
      <c r="J42" s="5">
        <f t="shared" si="7"/>
        <v>257993.19</v>
      </c>
      <c r="K42" s="44">
        <v>0.8</v>
      </c>
      <c r="L42" s="45"/>
      <c r="M42" s="37">
        <v>206394.55</v>
      </c>
      <c r="N42" s="38"/>
    </row>
    <row r="43" spans="2:14" ht="15" thickBot="1" x14ac:dyDescent="0.35">
      <c r="M43" s="15"/>
    </row>
    <row r="44" spans="2:14" ht="14.4" customHeight="1" x14ac:dyDescent="0.3">
      <c r="H44" s="33" t="s">
        <v>4</v>
      </c>
      <c r="I44" s="34"/>
      <c r="J44" s="31">
        <f>SUM(J7:J42)</f>
        <v>6719215.0545000006</v>
      </c>
      <c r="M44" s="50" t="s">
        <v>57</v>
      </c>
      <c r="N44" s="51"/>
    </row>
    <row r="45" spans="2:14" ht="15" thickBot="1" x14ac:dyDescent="0.35">
      <c r="H45" s="35"/>
      <c r="I45" s="36"/>
      <c r="J45" s="32"/>
      <c r="M45" s="52"/>
      <c r="N45" s="53"/>
    </row>
    <row r="46" spans="2:14" ht="15" thickBot="1" x14ac:dyDescent="0.35">
      <c r="M46" s="54">
        <f>SUM(M7:N42)</f>
        <v>5411337.5699999984</v>
      </c>
      <c r="N46" s="55"/>
    </row>
    <row r="47" spans="2:14" ht="15" thickBot="1" x14ac:dyDescent="0.35">
      <c r="H47" s="16" t="s">
        <v>50</v>
      </c>
      <c r="I47" s="17"/>
      <c r="J47" s="20">
        <f>J44*1.0218</f>
        <v>6865693.942688101</v>
      </c>
      <c r="M47" s="56"/>
      <c r="N47" s="57"/>
    </row>
    <row r="48" spans="2:14" x14ac:dyDescent="0.3">
      <c r="H48" s="22"/>
      <c r="I48" s="23"/>
      <c r="J48" s="24"/>
    </row>
    <row r="49" spans="8:10" ht="15" thickBot="1" x14ac:dyDescent="0.35">
      <c r="H49" s="18"/>
      <c r="I49" s="19"/>
      <c r="J49" s="21"/>
    </row>
    <row r="50" spans="8:10" ht="15" thickBot="1" x14ac:dyDescent="0.35"/>
    <row r="51" spans="8:10" x14ac:dyDescent="0.3">
      <c r="H51" s="16" t="s">
        <v>48</v>
      </c>
      <c r="I51" s="17"/>
      <c r="J51" s="20">
        <f>J44*0.85</f>
        <v>5711332.796325</v>
      </c>
    </row>
    <row r="52" spans="8:10" ht="15" thickBot="1" x14ac:dyDescent="0.35">
      <c r="H52" s="18"/>
      <c r="I52" s="19"/>
      <c r="J52" s="21"/>
    </row>
    <row r="53" spans="8:10" ht="15" thickBot="1" x14ac:dyDescent="0.35"/>
    <row r="54" spans="8:10" x14ac:dyDescent="0.3">
      <c r="H54" s="16" t="s">
        <v>49</v>
      </c>
      <c r="I54" s="17"/>
      <c r="J54" s="20">
        <v>5835839.8499999996</v>
      </c>
    </row>
    <row r="55" spans="8:10" ht="15" thickBot="1" x14ac:dyDescent="0.35">
      <c r="H55" s="18"/>
      <c r="I55" s="19"/>
      <c r="J55" s="21"/>
    </row>
  </sheetData>
  <mergeCells count="94">
    <mergeCell ref="M44:N45"/>
    <mergeCell ref="M46:N47"/>
    <mergeCell ref="B5:B6"/>
    <mergeCell ref="C5:C6"/>
    <mergeCell ref="B2:F3"/>
    <mergeCell ref="D5:D6"/>
    <mergeCell ref="E5:E6"/>
    <mergeCell ref="F5:F6"/>
    <mergeCell ref="G5:G6"/>
    <mergeCell ref="H5:H6"/>
    <mergeCell ref="I5:I6"/>
    <mergeCell ref="J5:J6"/>
    <mergeCell ref="H44:I45"/>
    <mergeCell ref="J44:J45"/>
    <mergeCell ref="H47:I49"/>
    <mergeCell ref="J47:J49"/>
    <mergeCell ref="H51:I52"/>
    <mergeCell ref="J51:J52"/>
    <mergeCell ref="H54:I55"/>
    <mergeCell ref="J54:J55"/>
    <mergeCell ref="K5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6:L36"/>
    <mergeCell ref="K35:L35"/>
    <mergeCell ref="K37:L37"/>
    <mergeCell ref="K38:L38"/>
    <mergeCell ref="K39:L39"/>
    <mergeCell ref="K40:L40"/>
    <mergeCell ref="K41:L41"/>
    <mergeCell ref="K42:L42"/>
    <mergeCell ref="M5:N6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4:N24"/>
    <mergeCell ref="M23:N23"/>
    <mergeCell ref="M42:N42"/>
    <mergeCell ref="M41:N41"/>
    <mergeCell ref="M40:N40"/>
    <mergeCell ref="M39:N39"/>
    <mergeCell ref="M38:N38"/>
    <mergeCell ref="M37:N37"/>
    <mergeCell ref="M36:N36"/>
    <mergeCell ref="M35:N35"/>
    <mergeCell ref="M34:N34"/>
    <mergeCell ref="M29:N29"/>
    <mergeCell ref="M28:N28"/>
    <mergeCell ref="M27:N27"/>
    <mergeCell ref="M33:N33"/>
    <mergeCell ref="M26:N26"/>
    <mergeCell ref="M25:N25"/>
    <mergeCell ref="M30:N30"/>
    <mergeCell ref="M31:N31"/>
    <mergeCell ref="M32:N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 Project Costings</vt:lpstr>
      <vt:lpstr>Interim Valuation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Rhys Bolton</dc:creator>
  <cp:lastModifiedBy>Rhys Bolton</cp:lastModifiedBy>
  <cp:lastPrinted>2022-04-02T20:07:21Z</cp:lastPrinted>
  <dcterms:created xsi:type="dcterms:W3CDTF">2022-03-18T17:19:31Z</dcterms:created>
  <dcterms:modified xsi:type="dcterms:W3CDTF">2022-05-04T20:28:33Z</dcterms:modified>
</cp:coreProperties>
</file>