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209"/>
  <workbookPr/>
  <mc:AlternateContent xmlns:mc="http://schemas.openxmlformats.org/markup-compatibility/2006">
    <mc:Choice Requires="x15">
      <x15ac:absPath xmlns:x15ac="http://schemas.microsoft.com/office/spreadsheetml/2010/11/ac" url="/Users/dympnacunniffe/Desktop/"/>
    </mc:Choice>
  </mc:AlternateContent>
  <xr:revisionPtr revIDLastSave="0" documentId="13_ncr:1_{60B1C998-38A0-7F4C-A4A7-B6E861F4B091}" xr6:coauthVersionLast="45" xr6:coauthVersionMax="45" xr10:uidLastSave="{00000000-0000-0000-0000-000000000000}"/>
  <bookViews>
    <workbookView xWindow="20400" yWindow="460" windowWidth="18000" windowHeight="20720" activeTab="1" xr2:uid="{00000000-000D-0000-FFFF-FFFF00000000}"/>
  </bookViews>
  <sheets>
    <sheet name="Not correct spreadsheet" sheetId="1" r:id="rId1"/>
    <sheet name="Corrected Spreadsheat" sheetId="3" r:id="rId2"/>
    <sheet name="Sheet2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X101" i="3" l="1"/>
  <c r="X5" i="3"/>
  <c r="X6" i="3"/>
  <c r="X7" i="3"/>
  <c r="X8" i="3"/>
  <c r="X9" i="3"/>
  <c r="X10" i="3"/>
  <c r="X11" i="3"/>
  <c r="X12" i="3"/>
  <c r="X13" i="3"/>
  <c r="X14" i="3"/>
  <c r="X15" i="3"/>
  <c r="X16" i="3"/>
  <c r="X17" i="3"/>
  <c r="X18" i="3"/>
  <c r="X19" i="3"/>
  <c r="X20" i="3"/>
  <c r="X21" i="3"/>
  <c r="X22" i="3"/>
  <c r="X23" i="3"/>
  <c r="X24" i="3"/>
  <c r="X25" i="3"/>
  <c r="X26" i="3"/>
  <c r="X27" i="3"/>
  <c r="X28" i="3"/>
  <c r="X29" i="3"/>
  <c r="X30" i="3"/>
  <c r="X31" i="3"/>
  <c r="X32" i="3"/>
  <c r="X33" i="3"/>
  <c r="X34" i="3"/>
  <c r="X35" i="3"/>
  <c r="X36" i="3"/>
  <c r="X37" i="3"/>
  <c r="X38" i="3"/>
  <c r="X39" i="3"/>
  <c r="X40" i="3"/>
  <c r="X41" i="3"/>
  <c r="X42" i="3"/>
  <c r="X43" i="3"/>
  <c r="X44" i="3"/>
  <c r="X45" i="3"/>
  <c r="X46" i="3"/>
  <c r="X47" i="3"/>
  <c r="X48" i="3"/>
  <c r="X49" i="3"/>
  <c r="X50" i="3"/>
  <c r="X51" i="3"/>
  <c r="X52" i="3"/>
  <c r="X53" i="3"/>
  <c r="X54" i="3"/>
  <c r="X55" i="3"/>
  <c r="X56" i="3"/>
  <c r="X57" i="3"/>
  <c r="X58" i="3"/>
  <c r="X59" i="3"/>
  <c r="X60" i="3"/>
  <c r="X61" i="3"/>
  <c r="X62" i="3"/>
  <c r="X63" i="3"/>
  <c r="X64" i="3"/>
  <c r="X65" i="3"/>
  <c r="X66" i="3"/>
  <c r="X67" i="3"/>
  <c r="X68" i="3"/>
  <c r="X69" i="3"/>
  <c r="X70" i="3"/>
  <c r="X71" i="3"/>
  <c r="X72" i="3"/>
  <c r="X73" i="3"/>
  <c r="X74" i="3"/>
  <c r="X75" i="3"/>
  <c r="X76" i="3"/>
  <c r="X77" i="3"/>
  <c r="X78" i="3"/>
  <c r="X79" i="3"/>
  <c r="X80" i="3"/>
  <c r="X81" i="3"/>
  <c r="X82" i="3"/>
  <c r="X83" i="3"/>
  <c r="X84" i="3"/>
  <c r="X85" i="3"/>
  <c r="X86" i="3"/>
  <c r="X87" i="3"/>
  <c r="X88" i="3"/>
  <c r="X89" i="3"/>
  <c r="X90" i="3"/>
  <c r="X91" i="3"/>
  <c r="X92" i="3"/>
  <c r="X93" i="3"/>
  <c r="X94" i="3"/>
  <c r="X95" i="3"/>
  <c r="X96" i="3"/>
  <c r="X97" i="3"/>
  <c r="X98" i="3"/>
  <c r="X99" i="3"/>
  <c r="X100" i="3"/>
  <c r="B38" i="3"/>
  <c r="AA4" i="3" l="1"/>
  <c r="AB4" i="3" s="1"/>
  <c r="U87" i="3"/>
  <c r="O6" i="3"/>
  <c r="S6" i="3" s="1"/>
  <c r="V6" i="3" s="1"/>
  <c r="O7" i="3"/>
  <c r="S7" i="3" s="1"/>
  <c r="V7" i="3" s="1"/>
  <c r="O8" i="3"/>
  <c r="S8" i="3" s="1"/>
  <c r="V8" i="3" s="1"/>
  <c r="O9" i="3"/>
  <c r="S9" i="3" s="1"/>
  <c r="V9" i="3" s="1"/>
  <c r="O10" i="3"/>
  <c r="S10" i="3" s="1"/>
  <c r="V10" i="3" s="1"/>
  <c r="O11" i="3"/>
  <c r="S11" i="3" s="1"/>
  <c r="V11" i="3" s="1"/>
  <c r="O12" i="3"/>
  <c r="S12" i="3" s="1"/>
  <c r="V12" i="3" s="1"/>
  <c r="O13" i="3"/>
  <c r="S13" i="3" s="1"/>
  <c r="V13" i="3" s="1"/>
  <c r="O14" i="3"/>
  <c r="S14" i="3" s="1"/>
  <c r="V14" i="3" s="1"/>
  <c r="O15" i="3"/>
  <c r="S15" i="3" s="1"/>
  <c r="V15" i="3" s="1"/>
  <c r="O16" i="3"/>
  <c r="S16" i="3" s="1"/>
  <c r="V16" i="3" s="1"/>
  <c r="O17" i="3"/>
  <c r="S17" i="3" s="1"/>
  <c r="V17" i="3" s="1"/>
  <c r="O18" i="3"/>
  <c r="S18" i="3" s="1"/>
  <c r="V18" i="3" s="1"/>
  <c r="O19" i="3"/>
  <c r="S19" i="3" s="1"/>
  <c r="V19" i="3" s="1"/>
  <c r="O20" i="3"/>
  <c r="S20" i="3" s="1"/>
  <c r="V20" i="3" s="1"/>
  <c r="O21" i="3"/>
  <c r="S21" i="3" s="1"/>
  <c r="V21" i="3" s="1"/>
  <c r="O22" i="3"/>
  <c r="S22" i="3" s="1"/>
  <c r="V22" i="3" s="1"/>
  <c r="O23" i="3"/>
  <c r="S23" i="3" s="1"/>
  <c r="V23" i="3" s="1"/>
  <c r="O24" i="3"/>
  <c r="S24" i="3" s="1"/>
  <c r="V24" i="3" s="1"/>
  <c r="O25" i="3"/>
  <c r="S25" i="3" s="1"/>
  <c r="V25" i="3" s="1"/>
  <c r="O26" i="3"/>
  <c r="S26" i="3" s="1"/>
  <c r="V26" i="3" s="1"/>
  <c r="O27" i="3"/>
  <c r="S27" i="3" s="1"/>
  <c r="V27" i="3" s="1"/>
  <c r="O28" i="3"/>
  <c r="S28" i="3" s="1"/>
  <c r="V28" i="3" s="1"/>
  <c r="O29" i="3"/>
  <c r="S29" i="3" s="1"/>
  <c r="V29" i="3" s="1"/>
  <c r="O30" i="3"/>
  <c r="S30" i="3" s="1"/>
  <c r="V30" i="3" s="1"/>
  <c r="O31" i="3"/>
  <c r="S31" i="3" s="1"/>
  <c r="V31" i="3" s="1"/>
  <c r="O32" i="3"/>
  <c r="S32" i="3" s="1"/>
  <c r="V32" i="3" s="1"/>
  <c r="O33" i="3"/>
  <c r="S33" i="3" s="1"/>
  <c r="V33" i="3" s="1"/>
  <c r="O34" i="3"/>
  <c r="S34" i="3" s="1"/>
  <c r="V34" i="3" s="1"/>
  <c r="O35" i="3"/>
  <c r="S35" i="3" s="1"/>
  <c r="V35" i="3" s="1"/>
  <c r="O36" i="3"/>
  <c r="S36" i="3" s="1"/>
  <c r="V36" i="3" s="1"/>
  <c r="O37" i="3"/>
  <c r="S37" i="3" s="1"/>
  <c r="V37" i="3" s="1"/>
  <c r="O38" i="3"/>
  <c r="S38" i="3" s="1"/>
  <c r="V38" i="3" s="1"/>
  <c r="O39" i="3"/>
  <c r="S39" i="3" s="1"/>
  <c r="V39" i="3" s="1"/>
  <c r="O40" i="3"/>
  <c r="S40" i="3" s="1"/>
  <c r="V40" i="3" s="1"/>
  <c r="O41" i="3"/>
  <c r="S41" i="3" s="1"/>
  <c r="V41" i="3" s="1"/>
  <c r="O42" i="3"/>
  <c r="S42" i="3" s="1"/>
  <c r="V42" i="3" s="1"/>
  <c r="O43" i="3"/>
  <c r="S43" i="3" s="1"/>
  <c r="V43" i="3" s="1"/>
  <c r="O44" i="3"/>
  <c r="S44" i="3" s="1"/>
  <c r="V44" i="3" s="1"/>
  <c r="O45" i="3"/>
  <c r="S45" i="3" s="1"/>
  <c r="V45" i="3" s="1"/>
  <c r="O46" i="3"/>
  <c r="S46" i="3" s="1"/>
  <c r="V46" i="3" s="1"/>
  <c r="O47" i="3"/>
  <c r="S47" i="3" s="1"/>
  <c r="V47" i="3" s="1"/>
  <c r="O48" i="3"/>
  <c r="S48" i="3" s="1"/>
  <c r="V48" i="3" s="1"/>
  <c r="O49" i="3"/>
  <c r="S49" i="3" s="1"/>
  <c r="V49" i="3" s="1"/>
  <c r="O50" i="3"/>
  <c r="S50" i="3" s="1"/>
  <c r="V50" i="3" s="1"/>
  <c r="O51" i="3"/>
  <c r="S51" i="3" s="1"/>
  <c r="V51" i="3" s="1"/>
  <c r="O52" i="3"/>
  <c r="S52" i="3" s="1"/>
  <c r="V52" i="3" s="1"/>
  <c r="O53" i="3"/>
  <c r="S53" i="3" s="1"/>
  <c r="V53" i="3" s="1"/>
  <c r="O54" i="3"/>
  <c r="S54" i="3" s="1"/>
  <c r="V54" i="3" s="1"/>
  <c r="O55" i="3"/>
  <c r="S55" i="3" s="1"/>
  <c r="V55" i="3" s="1"/>
  <c r="O56" i="3"/>
  <c r="S56" i="3" s="1"/>
  <c r="V56" i="3" s="1"/>
  <c r="O57" i="3"/>
  <c r="S57" i="3" s="1"/>
  <c r="V57" i="3" s="1"/>
  <c r="O58" i="3"/>
  <c r="S58" i="3" s="1"/>
  <c r="V58" i="3" s="1"/>
  <c r="O59" i="3"/>
  <c r="S59" i="3" s="1"/>
  <c r="V59" i="3" s="1"/>
  <c r="O60" i="3"/>
  <c r="S60" i="3" s="1"/>
  <c r="V60" i="3" s="1"/>
  <c r="O61" i="3"/>
  <c r="S61" i="3" s="1"/>
  <c r="V61" i="3" s="1"/>
  <c r="O62" i="3"/>
  <c r="S62" i="3" s="1"/>
  <c r="V62" i="3" s="1"/>
  <c r="O63" i="3"/>
  <c r="S63" i="3" s="1"/>
  <c r="V63" i="3" s="1"/>
  <c r="O64" i="3"/>
  <c r="S64" i="3" s="1"/>
  <c r="V64" i="3" s="1"/>
  <c r="O65" i="3"/>
  <c r="S65" i="3" s="1"/>
  <c r="V65" i="3" s="1"/>
  <c r="O66" i="3"/>
  <c r="S66" i="3" s="1"/>
  <c r="V66" i="3" s="1"/>
  <c r="O67" i="3"/>
  <c r="S67" i="3" s="1"/>
  <c r="V67" i="3" s="1"/>
  <c r="O68" i="3"/>
  <c r="S68" i="3" s="1"/>
  <c r="V68" i="3" s="1"/>
  <c r="O69" i="3"/>
  <c r="S69" i="3" s="1"/>
  <c r="V69" i="3" s="1"/>
  <c r="O70" i="3"/>
  <c r="S70" i="3" s="1"/>
  <c r="V70" i="3" s="1"/>
  <c r="O71" i="3"/>
  <c r="S71" i="3" s="1"/>
  <c r="V71" i="3" s="1"/>
  <c r="O72" i="3"/>
  <c r="S72" i="3" s="1"/>
  <c r="V72" i="3" s="1"/>
  <c r="O73" i="3"/>
  <c r="S73" i="3" s="1"/>
  <c r="V73" i="3" s="1"/>
  <c r="O74" i="3"/>
  <c r="S74" i="3" s="1"/>
  <c r="V74" i="3" s="1"/>
  <c r="O75" i="3"/>
  <c r="S75" i="3" s="1"/>
  <c r="V75" i="3" s="1"/>
  <c r="O76" i="3"/>
  <c r="S76" i="3" s="1"/>
  <c r="V76" i="3" s="1"/>
  <c r="O77" i="3"/>
  <c r="S77" i="3" s="1"/>
  <c r="V77" i="3" s="1"/>
  <c r="O78" i="3"/>
  <c r="S78" i="3" s="1"/>
  <c r="V78" i="3" s="1"/>
  <c r="O79" i="3"/>
  <c r="S79" i="3" s="1"/>
  <c r="V79" i="3" s="1"/>
  <c r="O80" i="3"/>
  <c r="S80" i="3" s="1"/>
  <c r="V80" i="3" s="1"/>
  <c r="O81" i="3"/>
  <c r="S81" i="3" s="1"/>
  <c r="V81" i="3" s="1"/>
  <c r="O82" i="3"/>
  <c r="S82" i="3" s="1"/>
  <c r="V82" i="3" s="1"/>
  <c r="O83" i="3"/>
  <c r="S83" i="3" s="1"/>
  <c r="V83" i="3" s="1"/>
  <c r="O84" i="3"/>
  <c r="S84" i="3" s="1"/>
  <c r="V84" i="3" s="1"/>
  <c r="O85" i="3"/>
  <c r="S85" i="3" s="1"/>
  <c r="V85" i="3" s="1"/>
  <c r="O86" i="3"/>
  <c r="S86" i="3" s="1"/>
  <c r="V86" i="3" s="1"/>
  <c r="O87" i="3"/>
  <c r="S87" i="3" s="1"/>
  <c r="V87" i="3" s="1"/>
  <c r="O88" i="3"/>
  <c r="S88" i="3" s="1"/>
  <c r="V88" i="3" s="1"/>
  <c r="O89" i="3"/>
  <c r="S89" i="3" s="1"/>
  <c r="V89" i="3" s="1"/>
  <c r="O90" i="3"/>
  <c r="S90" i="3" s="1"/>
  <c r="V90" i="3" s="1"/>
  <c r="O91" i="3"/>
  <c r="S91" i="3" s="1"/>
  <c r="V91" i="3" s="1"/>
  <c r="O92" i="3"/>
  <c r="S92" i="3" s="1"/>
  <c r="V92" i="3" s="1"/>
  <c r="O93" i="3"/>
  <c r="S93" i="3" s="1"/>
  <c r="V93" i="3" s="1"/>
  <c r="O94" i="3"/>
  <c r="S94" i="3" s="1"/>
  <c r="V94" i="3" s="1"/>
  <c r="O95" i="3"/>
  <c r="S95" i="3" s="1"/>
  <c r="V95" i="3" s="1"/>
  <c r="O96" i="3"/>
  <c r="S96" i="3" s="1"/>
  <c r="V96" i="3" s="1"/>
  <c r="O97" i="3"/>
  <c r="S97" i="3" s="1"/>
  <c r="V97" i="3" s="1"/>
  <c r="O98" i="3"/>
  <c r="S98" i="3" s="1"/>
  <c r="V98" i="3" s="1"/>
  <c r="O99" i="3"/>
  <c r="S99" i="3" s="1"/>
  <c r="V99" i="3" s="1"/>
  <c r="O100" i="3"/>
  <c r="S100" i="3" s="1"/>
  <c r="V100" i="3" s="1"/>
  <c r="O5" i="3"/>
  <c r="S5" i="3" s="1"/>
  <c r="V5" i="3" s="1"/>
  <c r="O4" i="3"/>
  <c r="R4" i="3"/>
  <c r="U4" i="3" s="1"/>
  <c r="Q10" i="3"/>
  <c r="W10" i="3" s="1"/>
  <c r="Q5" i="3"/>
  <c r="W5" i="3" s="1"/>
  <c r="Q13" i="3"/>
  <c r="T5" i="3"/>
  <c r="T6" i="3"/>
  <c r="T7" i="3"/>
  <c r="T8" i="3"/>
  <c r="T9" i="3"/>
  <c r="T10" i="3"/>
  <c r="T11" i="3"/>
  <c r="T12" i="3"/>
  <c r="T13" i="3"/>
  <c r="T14" i="3"/>
  <c r="T15" i="3"/>
  <c r="T16" i="3"/>
  <c r="T17" i="3"/>
  <c r="T18" i="3"/>
  <c r="T19" i="3"/>
  <c r="T20" i="3"/>
  <c r="T21" i="3"/>
  <c r="T22" i="3"/>
  <c r="T23" i="3"/>
  <c r="T24" i="3"/>
  <c r="T25" i="3"/>
  <c r="T26" i="3"/>
  <c r="T27" i="3"/>
  <c r="T28" i="3"/>
  <c r="T29" i="3"/>
  <c r="T30" i="3"/>
  <c r="T31" i="3"/>
  <c r="T32" i="3"/>
  <c r="T33" i="3"/>
  <c r="T34" i="3"/>
  <c r="T35" i="3"/>
  <c r="T36" i="3"/>
  <c r="T37" i="3"/>
  <c r="T38" i="3"/>
  <c r="T39" i="3"/>
  <c r="T40" i="3"/>
  <c r="T41" i="3"/>
  <c r="T42" i="3"/>
  <c r="T43" i="3"/>
  <c r="T44" i="3"/>
  <c r="T45" i="3"/>
  <c r="T46" i="3"/>
  <c r="T47" i="3"/>
  <c r="T48" i="3"/>
  <c r="T49" i="3"/>
  <c r="T50" i="3"/>
  <c r="T51" i="3"/>
  <c r="T52" i="3"/>
  <c r="T53" i="3"/>
  <c r="T54" i="3"/>
  <c r="T55" i="3"/>
  <c r="T56" i="3"/>
  <c r="T57" i="3"/>
  <c r="T58" i="3"/>
  <c r="T59" i="3"/>
  <c r="T60" i="3"/>
  <c r="T61" i="3"/>
  <c r="T62" i="3"/>
  <c r="T63" i="3"/>
  <c r="T64" i="3"/>
  <c r="T65" i="3"/>
  <c r="T66" i="3"/>
  <c r="T67" i="3"/>
  <c r="T68" i="3"/>
  <c r="T69" i="3"/>
  <c r="T70" i="3"/>
  <c r="T71" i="3"/>
  <c r="T72" i="3"/>
  <c r="T73" i="3"/>
  <c r="T74" i="3"/>
  <c r="T75" i="3"/>
  <c r="T76" i="3"/>
  <c r="T77" i="3"/>
  <c r="T78" i="3"/>
  <c r="T79" i="3"/>
  <c r="T80" i="3"/>
  <c r="T81" i="3"/>
  <c r="T82" i="3"/>
  <c r="T83" i="3"/>
  <c r="T84" i="3"/>
  <c r="T85" i="3"/>
  <c r="T86" i="3"/>
  <c r="T87" i="3"/>
  <c r="T88" i="3"/>
  <c r="T89" i="3"/>
  <c r="T90" i="3"/>
  <c r="T91" i="3"/>
  <c r="T92" i="3"/>
  <c r="T93" i="3"/>
  <c r="T94" i="3"/>
  <c r="T95" i="3"/>
  <c r="T96" i="3"/>
  <c r="T97" i="3"/>
  <c r="T98" i="3"/>
  <c r="T99" i="3"/>
  <c r="T100" i="3"/>
  <c r="T4" i="3"/>
  <c r="Q4" i="3"/>
  <c r="Q16" i="3"/>
  <c r="W16" i="3" s="1"/>
  <c r="Q9" i="3"/>
  <c r="W9" i="3" s="1"/>
  <c r="Q85" i="3"/>
  <c r="Q84" i="3"/>
  <c r="Q83" i="3"/>
  <c r="Q82" i="3"/>
  <c r="Q81" i="3"/>
  <c r="Q80" i="3"/>
  <c r="Q79" i="3"/>
  <c r="W79" i="3" s="1"/>
  <c r="Q78" i="3"/>
  <c r="Q64" i="3"/>
  <c r="Q63" i="3"/>
  <c r="P63" i="3" s="1"/>
  <c r="Q62" i="3"/>
  <c r="Q61" i="3"/>
  <c r="Q46" i="3"/>
  <c r="Q45" i="3"/>
  <c r="Q44" i="3"/>
  <c r="Q43" i="3"/>
  <c r="P43" i="3" s="1"/>
  <c r="K13" i="1"/>
  <c r="K12" i="1"/>
  <c r="K11" i="1"/>
  <c r="K6" i="1"/>
  <c r="K8" i="1"/>
  <c r="K10" i="1"/>
  <c r="K15" i="1"/>
  <c r="K16" i="1"/>
  <c r="K17" i="1"/>
  <c r="K18" i="1"/>
  <c r="Q99" i="3"/>
  <c r="P99" i="3" s="1"/>
  <c r="Q98" i="3"/>
  <c r="Q97" i="3"/>
  <c r="Q95" i="3"/>
  <c r="P95" i="3" s="1"/>
  <c r="Q94" i="3"/>
  <c r="Q93" i="3"/>
  <c r="Q92" i="3"/>
  <c r="Q90" i="3"/>
  <c r="Q89" i="3"/>
  <c r="Q88" i="3"/>
  <c r="Q87" i="3"/>
  <c r="P87" i="3" s="1"/>
  <c r="Q86" i="3"/>
  <c r="Q77" i="3"/>
  <c r="Q75" i="3"/>
  <c r="P75" i="3" s="1"/>
  <c r="Q74" i="3"/>
  <c r="Q73" i="3"/>
  <c r="Q72" i="3"/>
  <c r="Q70" i="3"/>
  <c r="Q69" i="3"/>
  <c r="Q68" i="3"/>
  <c r="Q67" i="3"/>
  <c r="P67" i="3" s="1"/>
  <c r="Q66" i="3"/>
  <c r="Q60" i="3"/>
  <c r="Q59" i="3"/>
  <c r="P59" i="3" s="1"/>
  <c r="Q58" i="3"/>
  <c r="Q57" i="3"/>
  <c r="Q56" i="3"/>
  <c r="Q55" i="3"/>
  <c r="P55" i="3" s="1"/>
  <c r="Q54" i="3"/>
  <c r="Q53" i="3"/>
  <c r="Q51" i="3"/>
  <c r="P51" i="3" s="1"/>
  <c r="Q50" i="3"/>
  <c r="Q49" i="3"/>
  <c r="Q48" i="3"/>
  <c r="Q42" i="3"/>
  <c r="Q41" i="3"/>
  <c r="Q40" i="3"/>
  <c r="Q39" i="3"/>
  <c r="P39" i="3" s="1"/>
  <c r="Q38" i="3"/>
  <c r="Q37" i="3"/>
  <c r="Q35" i="3"/>
  <c r="Q34" i="3"/>
  <c r="P34" i="3" s="1"/>
  <c r="Q33" i="3"/>
  <c r="Q32" i="3"/>
  <c r="Q31" i="3"/>
  <c r="Q30" i="3"/>
  <c r="Q29" i="3"/>
  <c r="P29" i="3" s="1"/>
  <c r="Q28" i="3"/>
  <c r="Q27" i="3"/>
  <c r="Q26" i="3"/>
  <c r="Q25" i="3"/>
  <c r="Q23" i="3"/>
  <c r="P23" i="3" s="1"/>
  <c r="Q22" i="3"/>
  <c r="Q20" i="3"/>
  <c r="Q19" i="3"/>
  <c r="Q18" i="3"/>
  <c r="P18" i="3" s="1"/>
  <c r="Q17" i="3"/>
  <c r="Q15" i="3"/>
  <c r="Q14" i="3"/>
  <c r="Q12" i="3"/>
  <c r="Q11" i="3"/>
  <c r="R11" i="3" s="1"/>
  <c r="U11" i="3" s="1"/>
  <c r="P10" i="3"/>
  <c r="R31" i="3" l="1"/>
  <c r="U31" i="3" s="1"/>
  <c r="R67" i="3"/>
  <c r="U67" i="3" s="1"/>
  <c r="R78" i="3"/>
  <c r="U78" i="3" s="1"/>
  <c r="R99" i="3"/>
  <c r="U99" i="3" s="1"/>
  <c r="R40" i="3"/>
  <c r="U40" i="3" s="1"/>
  <c r="R28" i="3"/>
  <c r="U28" i="3" s="1"/>
  <c r="R68" i="3"/>
  <c r="U68" i="3" s="1"/>
  <c r="R90" i="3"/>
  <c r="U90" i="3" s="1"/>
  <c r="P83" i="3"/>
  <c r="W83" i="3"/>
  <c r="R80" i="3"/>
  <c r="U80" i="3" s="1"/>
  <c r="R84" i="3"/>
  <c r="U84" i="3" s="1"/>
  <c r="R64" i="3"/>
  <c r="U64" i="3" s="1"/>
  <c r="W51" i="3"/>
  <c r="P79" i="3"/>
  <c r="R88" i="3"/>
  <c r="U88" i="3" s="1"/>
  <c r="R98" i="3"/>
  <c r="U98" i="3" s="1"/>
  <c r="W99" i="3"/>
  <c r="W34" i="3"/>
  <c r="R15" i="3"/>
  <c r="U15" i="3" s="1"/>
  <c r="R26" i="3"/>
  <c r="U26" i="3" s="1"/>
  <c r="R70" i="3"/>
  <c r="U70" i="3" s="1"/>
  <c r="R13" i="3"/>
  <c r="U13" i="3" s="1"/>
  <c r="W67" i="3"/>
  <c r="Y67" i="3" s="1"/>
  <c r="P37" i="3"/>
  <c r="W37" i="3"/>
  <c r="P86" i="3"/>
  <c r="W86" i="3"/>
  <c r="P44" i="3"/>
  <c r="W44" i="3"/>
  <c r="P82" i="3"/>
  <c r="W82" i="3"/>
  <c r="R10" i="3"/>
  <c r="U10" i="3" s="1"/>
  <c r="R56" i="3"/>
  <c r="U56" i="3" s="1"/>
  <c r="P19" i="3"/>
  <c r="W19" i="3"/>
  <c r="P33" i="3"/>
  <c r="W33" i="3"/>
  <c r="P42" i="3"/>
  <c r="W42" i="3"/>
  <c r="R19" i="3"/>
  <c r="U19" i="3" s="1"/>
  <c r="R95" i="3"/>
  <c r="U95" i="3" s="1"/>
  <c r="R87" i="3"/>
  <c r="R83" i="3"/>
  <c r="U83" i="3" s="1"/>
  <c r="Y83" i="3" s="1"/>
  <c r="R79" i="3"/>
  <c r="U79" i="3" s="1"/>
  <c r="Y79" i="3" s="1"/>
  <c r="R75" i="3"/>
  <c r="U75" i="3" s="1"/>
  <c r="R63" i="3"/>
  <c r="U63" i="3" s="1"/>
  <c r="R59" i="3"/>
  <c r="U59" i="3" s="1"/>
  <c r="R55" i="3"/>
  <c r="U55" i="3" s="1"/>
  <c r="R51" i="3"/>
  <c r="U51" i="3" s="1"/>
  <c r="R43" i="3"/>
  <c r="U43" i="3" s="1"/>
  <c r="R39" i="3"/>
  <c r="U39" i="3" s="1"/>
  <c r="R35" i="3"/>
  <c r="U35" i="3" s="1"/>
  <c r="R27" i="3"/>
  <c r="U27" i="3" s="1"/>
  <c r="R23" i="3"/>
  <c r="W95" i="3"/>
  <c r="Y95" i="3" s="1"/>
  <c r="W63" i="3"/>
  <c r="W29" i="3"/>
  <c r="P12" i="3"/>
  <c r="W12" i="3"/>
  <c r="P28" i="3"/>
  <c r="W28" i="3"/>
  <c r="Y28" i="3" s="1"/>
  <c r="R14" i="3"/>
  <c r="U14" i="3" s="1"/>
  <c r="R60" i="3"/>
  <c r="U60" i="3" s="1"/>
  <c r="Y10" i="3"/>
  <c r="W13" i="3"/>
  <c r="Y13" i="3" s="1"/>
  <c r="P14" i="3"/>
  <c r="W14" i="3"/>
  <c r="P25" i="3"/>
  <c r="W25" i="3"/>
  <c r="P69" i="3"/>
  <c r="W69" i="3"/>
  <c r="P92" i="3"/>
  <c r="W92" i="3"/>
  <c r="P20" i="3"/>
  <c r="W20" i="3"/>
  <c r="P57" i="3"/>
  <c r="W57" i="3"/>
  <c r="P88" i="3"/>
  <c r="W88" i="3"/>
  <c r="R12" i="3"/>
  <c r="U12" i="3" s="1"/>
  <c r="R82" i="3"/>
  <c r="U82" i="3" s="1"/>
  <c r="R58" i="3"/>
  <c r="U58" i="3" s="1"/>
  <c r="R42" i="3"/>
  <c r="U42" i="3" s="1"/>
  <c r="W75" i="3"/>
  <c r="Y75" i="3" s="1"/>
  <c r="W59" i="3"/>
  <c r="W43" i="3"/>
  <c r="W23" i="3"/>
  <c r="P32" i="3"/>
  <c r="W32" i="3"/>
  <c r="P41" i="3"/>
  <c r="W41" i="3"/>
  <c r="P50" i="3"/>
  <c r="W50" i="3"/>
  <c r="P68" i="3"/>
  <c r="W68" i="3"/>
  <c r="Y68" i="3" s="1"/>
  <c r="P73" i="3"/>
  <c r="W73" i="3"/>
  <c r="P90" i="3"/>
  <c r="W90" i="3"/>
  <c r="P62" i="3"/>
  <c r="W62" i="3"/>
  <c r="R18" i="3"/>
  <c r="U18" i="3" s="1"/>
  <c r="R44" i="3"/>
  <c r="U44" i="3" s="1"/>
  <c r="R32" i="3"/>
  <c r="U32" i="3" s="1"/>
  <c r="P38" i="3"/>
  <c r="W38" i="3"/>
  <c r="P56" i="3"/>
  <c r="W56" i="3"/>
  <c r="Y56" i="3" s="1"/>
  <c r="P60" i="3"/>
  <c r="W60" i="3"/>
  <c r="P74" i="3"/>
  <c r="W74" i="3"/>
  <c r="P97" i="3"/>
  <c r="W97" i="3"/>
  <c r="P45" i="3"/>
  <c r="W45" i="3"/>
  <c r="P15" i="3"/>
  <c r="W15" i="3"/>
  <c r="P26" i="3"/>
  <c r="W26" i="3"/>
  <c r="Y26" i="3" s="1"/>
  <c r="P30" i="3"/>
  <c r="W30" i="3"/>
  <c r="P48" i="3"/>
  <c r="W48" i="3"/>
  <c r="P53" i="3"/>
  <c r="W53" i="3"/>
  <c r="P66" i="3"/>
  <c r="W66" i="3"/>
  <c r="P70" i="3"/>
  <c r="W70" i="3"/>
  <c r="P93" i="3"/>
  <c r="W93" i="3"/>
  <c r="P98" i="3"/>
  <c r="W98" i="3"/>
  <c r="Y98" i="3" s="1"/>
  <c r="P46" i="3"/>
  <c r="W46" i="3"/>
  <c r="P64" i="3"/>
  <c r="W64" i="3"/>
  <c r="Y64" i="3" s="1"/>
  <c r="P80" i="3"/>
  <c r="W80" i="3"/>
  <c r="P84" i="3"/>
  <c r="W84" i="3"/>
  <c r="R16" i="3"/>
  <c r="U16" i="3" s="1"/>
  <c r="Y16" i="3" s="1"/>
  <c r="AA16" i="3" s="1"/>
  <c r="AB16" i="3" s="1"/>
  <c r="R20" i="3"/>
  <c r="U20" i="3" s="1"/>
  <c r="R94" i="3"/>
  <c r="U94" i="3" s="1"/>
  <c r="R86" i="3"/>
  <c r="U86" i="3" s="1"/>
  <c r="R74" i="3"/>
  <c r="U74" i="3" s="1"/>
  <c r="R62" i="3"/>
  <c r="U62" i="3" s="1"/>
  <c r="R54" i="3"/>
  <c r="U54" i="3" s="1"/>
  <c r="R50" i="3"/>
  <c r="U50" i="3" s="1"/>
  <c r="R46" i="3"/>
  <c r="U46" i="3" s="1"/>
  <c r="R38" i="3"/>
  <c r="U38" i="3" s="1"/>
  <c r="R34" i="3"/>
  <c r="U34" i="3" s="1"/>
  <c r="Y34" i="3" s="1"/>
  <c r="R30" i="3"/>
  <c r="U30" i="3" s="1"/>
  <c r="P11" i="3"/>
  <c r="W11" i="3"/>
  <c r="Y11" i="3" s="1"/>
  <c r="P17" i="3"/>
  <c r="W17" i="3"/>
  <c r="P22" i="3"/>
  <c r="W22" i="3"/>
  <c r="P27" i="3"/>
  <c r="W27" i="3"/>
  <c r="Y27" i="3" s="1"/>
  <c r="P31" i="3"/>
  <c r="W31" i="3"/>
  <c r="Y31" i="3" s="1"/>
  <c r="P35" i="3"/>
  <c r="W35" i="3"/>
  <c r="P40" i="3"/>
  <c r="W40" i="3"/>
  <c r="Y40" i="3" s="1"/>
  <c r="P49" i="3"/>
  <c r="W49" i="3"/>
  <c r="P54" i="3"/>
  <c r="W54" i="3"/>
  <c r="P58" i="3"/>
  <c r="W58" i="3"/>
  <c r="P72" i="3"/>
  <c r="W72" i="3"/>
  <c r="P77" i="3"/>
  <c r="W77" i="3"/>
  <c r="P89" i="3"/>
  <c r="W89" i="3"/>
  <c r="P94" i="3"/>
  <c r="W94" i="3"/>
  <c r="P61" i="3"/>
  <c r="W61" i="3"/>
  <c r="P78" i="3"/>
  <c r="W78" i="3"/>
  <c r="Y78" i="3" s="1"/>
  <c r="P81" i="3"/>
  <c r="W81" i="3"/>
  <c r="P85" i="3"/>
  <c r="W85" i="3"/>
  <c r="R5" i="3"/>
  <c r="U5" i="3" s="1"/>
  <c r="Y5" i="3" s="1"/>
  <c r="AA5" i="3" s="1"/>
  <c r="AB5" i="3" s="1"/>
  <c r="R17" i="3"/>
  <c r="U17" i="3" s="1"/>
  <c r="R93" i="3"/>
  <c r="U93" i="3" s="1"/>
  <c r="R89" i="3"/>
  <c r="U89" i="3" s="1"/>
  <c r="R85" i="3"/>
  <c r="U85" i="3" s="1"/>
  <c r="R81" i="3"/>
  <c r="U81" i="3" s="1"/>
  <c r="R73" i="3"/>
  <c r="U73" i="3" s="1"/>
  <c r="R69" i="3"/>
  <c r="U69" i="3" s="1"/>
  <c r="R61" i="3"/>
  <c r="U61" i="3" s="1"/>
  <c r="R57" i="3"/>
  <c r="U57" i="3" s="1"/>
  <c r="Y57" i="3" s="1"/>
  <c r="R49" i="3"/>
  <c r="U49" i="3" s="1"/>
  <c r="R45" i="3"/>
  <c r="U45" i="3" s="1"/>
  <c r="R41" i="3"/>
  <c r="U41" i="3" s="1"/>
  <c r="R33" i="3"/>
  <c r="U33" i="3" s="1"/>
  <c r="Y33" i="3" s="1"/>
  <c r="R29" i="3"/>
  <c r="U29" i="3" s="1"/>
  <c r="Y29" i="3" s="1"/>
  <c r="W87" i="3"/>
  <c r="Y87" i="3" s="1"/>
  <c r="W55" i="3"/>
  <c r="Y55" i="3" s="1"/>
  <c r="W39" i="3"/>
  <c r="Y39" i="3" s="1"/>
  <c r="W18" i="3"/>
  <c r="P13" i="3"/>
  <c r="P9" i="3"/>
  <c r="Y60" i="3" l="1"/>
  <c r="Y82" i="3"/>
  <c r="Y93" i="3"/>
  <c r="Y89" i="3"/>
  <c r="AA89" i="3" s="1"/>
  <c r="AB89" i="3" s="1"/>
  <c r="Y54" i="3"/>
  <c r="Y90" i="3"/>
  <c r="Z90" i="3" s="1"/>
  <c r="Y63" i="3"/>
  <c r="AA63" i="3" s="1"/>
  <c r="AB63" i="3" s="1"/>
  <c r="Y99" i="3"/>
  <c r="Z99" i="3" s="1"/>
  <c r="Y94" i="3"/>
  <c r="Y58" i="3"/>
  <c r="Y49" i="3"/>
  <c r="Y84" i="3"/>
  <c r="Z84" i="3" s="1"/>
  <c r="Y15" i="3"/>
  <c r="Y43" i="3"/>
  <c r="Z43" i="3" s="1"/>
  <c r="Y88" i="3"/>
  <c r="Z88" i="3" s="1"/>
  <c r="Y14" i="3"/>
  <c r="Z14" i="3" s="1"/>
  <c r="Y35" i="3"/>
  <c r="Y51" i="3"/>
  <c r="AA51" i="3" s="1"/>
  <c r="AB51" i="3" s="1"/>
  <c r="Y85" i="3"/>
  <c r="Y70" i="3"/>
  <c r="Z70" i="3" s="1"/>
  <c r="Y18" i="3"/>
  <c r="Y32" i="3"/>
  <c r="Z32" i="3" s="1"/>
  <c r="Y59" i="3"/>
  <c r="Y61" i="3"/>
  <c r="Z61" i="3" s="1"/>
  <c r="Y80" i="3"/>
  <c r="AA80" i="3" s="1"/>
  <c r="AB80" i="3" s="1"/>
  <c r="Y46" i="3"/>
  <c r="Z46" i="3" s="1"/>
  <c r="Z51" i="3"/>
  <c r="Z57" i="3"/>
  <c r="AA57" i="3"/>
  <c r="AB57" i="3" s="1"/>
  <c r="Z40" i="3"/>
  <c r="AA40" i="3"/>
  <c r="AB40" i="3" s="1"/>
  <c r="Z31" i="3"/>
  <c r="AA31" i="3"/>
  <c r="AB31" i="3" s="1"/>
  <c r="Z11" i="3"/>
  <c r="AA11" i="3"/>
  <c r="AB11" i="3" s="1"/>
  <c r="Z80" i="3"/>
  <c r="Z93" i="3"/>
  <c r="AA93" i="3"/>
  <c r="AB93" i="3" s="1"/>
  <c r="Z26" i="3"/>
  <c r="AA26" i="3"/>
  <c r="AB26" i="3" s="1"/>
  <c r="Y45" i="3"/>
  <c r="Y74" i="3"/>
  <c r="Z56" i="3"/>
  <c r="AA56" i="3"/>
  <c r="AB56" i="3" s="1"/>
  <c r="Z68" i="3"/>
  <c r="AA68" i="3"/>
  <c r="AB68" i="3" s="1"/>
  <c r="Y41" i="3"/>
  <c r="Z82" i="3"/>
  <c r="AA82" i="3"/>
  <c r="AB82" i="3" s="1"/>
  <c r="Z10" i="3"/>
  <c r="AA10" i="3"/>
  <c r="AB10" i="3" s="1"/>
  <c r="Z63" i="3"/>
  <c r="Z79" i="3"/>
  <c r="AA79" i="3"/>
  <c r="AB79" i="3" s="1"/>
  <c r="Z39" i="3"/>
  <c r="AA39" i="3"/>
  <c r="AB39" i="3" s="1"/>
  <c r="Y81" i="3"/>
  <c r="Z54" i="3"/>
  <c r="AA54" i="3"/>
  <c r="AB54" i="3" s="1"/>
  <c r="Z55" i="3"/>
  <c r="AA55" i="3"/>
  <c r="AB55" i="3" s="1"/>
  <c r="AA88" i="3"/>
  <c r="AB88" i="3" s="1"/>
  <c r="Y20" i="3"/>
  <c r="Y69" i="3"/>
  <c r="Y12" i="3"/>
  <c r="Z95" i="3"/>
  <c r="AA95" i="3"/>
  <c r="AB95" i="3" s="1"/>
  <c r="Z83" i="3"/>
  <c r="AA83" i="3"/>
  <c r="AB83" i="3" s="1"/>
  <c r="Y42" i="3"/>
  <c r="Y19" i="3"/>
  <c r="Y86" i="3"/>
  <c r="Z33" i="3"/>
  <c r="AA33" i="3"/>
  <c r="AB33" i="3" s="1"/>
  <c r="Z78" i="3"/>
  <c r="AA78" i="3"/>
  <c r="AB78" i="3" s="1"/>
  <c r="Z58" i="3"/>
  <c r="AA58" i="3"/>
  <c r="AB58" i="3" s="1"/>
  <c r="Z35" i="3"/>
  <c r="AA35" i="3"/>
  <c r="AB35" i="3" s="1"/>
  <c r="Y17" i="3"/>
  <c r="Z64" i="3"/>
  <c r="AA64" i="3"/>
  <c r="AB64" i="3" s="1"/>
  <c r="Z98" i="3"/>
  <c r="AA98" i="3"/>
  <c r="AB98" i="3" s="1"/>
  <c r="Y30" i="3"/>
  <c r="Z15" i="3"/>
  <c r="AA15" i="3"/>
  <c r="AB15" i="3" s="1"/>
  <c r="Z60" i="3"/>
  <c r="AA60" i="3"/>
  <c r="AB60" i="3" s="1"/>
  <c r="Y38" i="3"/>
  <c r="Y62" i="3"/>
  <c r="Y73" i="3"/>
  <c r="Y50" i="3"/>
  <c r="AA32" i="3"/>
  <c r="AB32" i="3" s="1"/>
  <c r="Z59" i="3"/>
  <c r="AA59" i="3"/>
  <c r="AB59" i="3" s="1"/>
  <c r="Z67" i="3"/>
  <c r="AA67" i="3"/>
  <c r="AB67" i="3" s="1"/>
  <c r="Z87" i="3"/>
  <c r="AA87" i="3"/>
  <c r="AB87" i="3" s="1"/>
  <c r="Z85" i="3"/>
  <c r="AA85" i="3"/>
  <c r="AB85" i="3" s="1"/>
  <c r="Z94" i="3"/>
  <c r="AA94" i="3"/>
  <c r="AB94" i="3" s="1"/>
  <c r="Z49" i="3"/>
  <c r="AA49" i="3"/>
  <c r="AB49" i="3" s="1"/>
  <c r="Z27" i="3"/>
  <c r="AA27" i="3"/>
  <c r="AB27" i="3" s="1"/>
  <c r="AA84" i="3"/>
  <c r="AB84" i="3" s="1"/>
  <c r="Z18" i="3"/>
  <c r="AA18" i="3"/>
  <c r="AB18" i="3" s="1"/>
  <c r="Z29" i="3"/>
  <c r="AA29" i="3"/>
  <c r="AB29" i="3" s="1"/>
  <c r="Z34" i="3"/>
  <c r="AA34" i="3"/>
  <c r="AB34" i="3" s="1"/>
  <c r="Z75" i="3"/>
  <c r="AA75" i="3"/>
  <c r="AB75" i="3" s="1"/>
  <c r="Z13" i="3"/>
  <c r="AA13" i="3"/>
  <c r="AB13" i="3" s="1"/>
  <c r="Z28" i="3"/>
  <c r="AA28" i="3"/>
  <c r="AB28" i="3" s="1"/>
  <c r="Y44" i="3"/>
  <c r="Z16" i="3"/>
  <c r="Z5" i="3"/>
  <c r="U24" i="3"/>
  <c r="U23" i="3"/>
  <c r="Y23" i="3" s="1"/>
  <c r="AA99" i="3" l="1"/>
  <c r="AB99" i="3" s="1"/>
  <c r="AA46" i="3"/>
  <c r="AB46" i="3" s="1"/>
  <c r="AA14" i="3"/>
  <c r="AB14" i="3" s="1"/>
  <c r="Z89" i="3"/>
  <c r="AA43" i="3"/>
  <c r="AB43" i="3" s="1"/>
  <c r="AA90" i="3"/>
  <c r="AB90" i="3" s="1"/>
  <c r="AA61" i="3"/>
  <c r="AB61" i="3" s="1"/>
  <c r="AA70" i="3"/>
  <c r="AB70" i="3" s="1"/>
  <c r="Z69" i="3"/>
  <c r="AA69" i="3"/>
  <c r="AB69" i="3" s="1"/>
  <c r="Z74" i="3"/>
  <c r="AA74" i="3"/>
  <c r="AB74" i="3" s="1"/>
  <c r="Z23" i="3"/>
  <c r="AA23" i="3"/>
  <c r="AB23" i="3" s="1"/>
  <c r="Z44" i="3"/>
  <c r="AA44" i="3"/>
  <c r="AB44" i="3" s="1"/>
  <c r="Z38" i="3"/>
  <c r="AA38" i="3"/>
  <c r="AB38" i="3" s="1"/>
  <c r="Z17" i="3"/>
  <c r="AA17" i="3"/>
  <c r="AB17" i="3" s="1"/>
  <c r="Z12" i="3"/>
  <c r="AA12" i="3"/>
  <c r="AB12" i="3" s="1"/>
  <c r="Z20" i="3"/>
  <c r="AA20" i="3"/>
  <c r="AB20" i="3" s="1"/>
  <c r="Z41" i="3"/>
  <c r="AA41" i="3"/>
  <c r="AB41" i="3" s="1"/>
  <c r="Z45" i="3"/>
  <c r="AA45" i="3"/>
  <c r="AB45" i="3" s="1"/>
  <c r="Z42" i="3"/>
  <c r="AA42" i="3"/>
  <c r="AB42" i="3" s="1"/>
  <c r="Z50" i="3"/>
  <c r="AA50" i="3"/>
  <c r="AB50" i="3" s="1"/>
  <c r="Z30" i="3"/>
  <c r="AA30" i="3"/>
  <c r="AB30" i="3" s="1"/>
  <c r="Z86" i="3"/>
  <c r="AA86" i="3"/>
  <c r="AB86" i="3" s="1"/>
  <c r="Z81" i="3"/>
  <c r="AA81" i="3"/>
  <c r="AB81" i="3" s="1"/>
  <c r="Z62" i="3"/>
  <c r="AA62" i="3"/>
  <c r="AB62" i="3" s="1"/>
  <c r="Z73" i="3"/>
  <c r="AA73" i="3"/>
  <c r="AB73" i="3" s="1"/>
  <c r="Z19" i="3"/>
  <c r="AA19" i="3"/>
  <c r="AB19" i="3" s="1"/>
  <c r="Q8" i="3" l="1"/>
  <c r="Q7" i="3"/>
  <c r="Q6" i="3"/>
  <c r="P5" i="3"/>
  <c r="W8" i="3" l="1"/>
  <c r="R8" i="3"/>
  <c r="U8" i="3" s="1"/>
  <c r="R9" i="3"/>
  <c r="U9" i="3" s="1"/>
  <c r="Y9" i="3" s="1"/>
  <c r="AA9" i="3" s="1"/>
  <c r="AB9" i="3" s="1"/>
  <c r="W6" i="3"/>
  <c r="R6" i="3"/>
  <c r="U6" i="3" s="1"/>
  <c r="W7" i="3"/>
  <c r="R7" i="3"/>
  <c r="U7" i="3" s="1"/>
  <c r="P6" i="3"/>
  <c r="P7" i="3"/>
  <c r="P8" i="3"/>
  <c r="Y7" i="3" l="1"/>
  <c r="AA7" i="3" s="1"/>
  <c r="AB7" i="3" s="1"/>
  <c r="Y6" i="3"/>
  <c r="AA6" i="3" s="1"/>
  <c r="AB6" i="3" s="1"/>
  <c r="Z9" i="3"/>
  <c r="Z6" i="3"/>
  <c r="Y8" i="3"/>
  <c r="AA8" i="3" s="1"/>
  <c r="AB8" i="3" s="1"/>
  <c r="Q100" i="3"/>
  <c r="Q96" i="3"/>
  <c r="Q91" i="3"/>
  <c r="Q76" i="3"/>
  <c r="Q71" i="3"/>
  <c r="Q65" i="3"/>
  <c r="Q52" i="3"/>
  <c r="Q47" i="3"/>
  <c r="Q36" i="3"/>
  <c r="Q24" i="3"/>
  <c r="Q21" i="3"/>
  <c r="V4" i="3"/>
  <c r="M4" i="3"/>
  <c r="K4" i="3"/>
  <c r="K5" i="3" s="1"/>
  <c r="K6" i="3" s="1"/>
  <c r="K7" i="3" s="1"/>
  <c r="K8" i="3" s="1"/>
  <c r="K9" i="3" s="1"/>
  <c r="K10" i="3" s="1"/>
  <c r="K11" i="3" s="1"/>
  <c r="K12" i="3" s="1"/>
  <c r="K13" i="3" s="1"/>
  <c r="K14" i="3" s="1"/>
  <c r="K15" i="3" s="1"/>
  <c r="K16" i="3" s="1"/>
  <c r="K17" i="3" s="1"/>
  <c r="K18" i="3" s="1"/>
  <c r="K19" i="3" s="1"/>
  <c r="K20" i="3" s="1"/>
  <c r="K21" i="3" s="1"/>
  <c r="K22" i="3" s="1"/>
  <c r="K23" i="3" s="1"/>
  <c r="K24" i="3" s="1"/>
  <c r="K25" i="3" s="1"/>
  <c r="K26" i="3" s="1"/>
  <c r="K27" i="3" s="1"/>
  <c r="K28" i="3" s="1"/>
  <c r="K29" i="3" s="1"/>
  <c r="K30" i="3" s="1"/>
  <c r="K31" i="3" s="1"/>
  <c r="K32" i="3" s="1"/>
  <c r="K33" i="3" s="1"/>
  <c r="K34" i="3" s="1"/>
  <c r="K35" i="3" s="1"/>
  <c r="K36" i="3" s="1"/>
  <c r="K37" i="3" s="1"/>
  <c r="K38" i="3" s="1"/>
  <c r="K39" i="3" s="1"/>
  <c r="K40" i="3" s="1"/>
  <c r="K41" i="3" s="1"/>
  <c r="K42" i="3" s="1"/>
  <c r="K43" i="3" s="1"/>
  <c r="K44" i="3" s="1"/>
  <c r="K45" i="3" s="1"/>
  <c r="K46" i="3" s="1"/>
  <c r="K47" i="3" s="1"/>
  <c r="K48" i="3" s="1"/>
  <c r="K49" i="3" s="1"/>
  <c r="K50" i="3" s="1"/>
  <c r="K51" i="3" s="1"/>
  <c r="K52" i="3" s="1"/>
  <c r="K53" i="3" s="1"/>
  <c r="K54" i="3" s="1"/>
  <c r="K55" i="3" s="1"/>
  <c r="K56" i="3" s="1"/>
  <c r="K57" i="3" s="1"/>
  <c r="K58" i="3" s="1"/>
  <c r="K59" i="3" s="1"/>
  <c r="K60" i="3" s="1"/>
  <c r="K61" i="3" s="1"/>
  <c r="K62" i="3" s="1"/>
  <c r="K63" i="3" s="1"/>
  <c r="K64" i="3" s="1"/>
  <c r="K65" i="3" s="1"/>
  <c r="K66" i="3" s="1"/>
  <c r="K67" i="3" s="1"/>
  <c r="K68" i="3" s="1"/>
  <c r="K69" i="3" s="1"/>
  <c r="K70" i="3" s="1"/>
  <c r="K71" i="3" s="1"/>
  <c r="K72" i="3" s="1"/>
  <c r="K73" i="3" s="1"/>
  <c r="K74" i="3" s="1"/>
  <c r="K75" i="3" s="1"/>
  <c r="K76" i="3" s="1"/>
  <c r="K77" i="3" s="1"/>
  <c r="K78" i="3" s="1"/>
  <c r="K79" i="3" s="1"/>
  <c r="K80" i="3" s="1"/>
  <c r="K81" i="3" s="1"/>
  <c r="K82" i="3" s="1"/>
  <c r="K83" i="3" s="1"/>
  <c r="K84" i="3" s="1"/>
  <c r="K85" i="3" s="1"/>
  <c r="K86" i="3" s="1"/>
  <c r="K87" i="3" s="1"/>
  <c r="K88" i="3" s="1"/>
  <c r="K89" i="3" s="1"/>
  <c r="K90" i="3" s="1"/>
  <c r="K91" i="3" s="1"/>
  <c r="K92" i="3" s="1"/>
  <c r="K93" i="3" s="1"/>
  <c r="K94" i="3" s="1"/>
  <c r="K95" i="3" s="1"/>
  <c r="K96" i="3" s="1"/>
  <c r="K97" i="3" s="1"/>
  <c r="K98" i="3" s="1"/>
  <c r="K99" i="3" s="1"/>
  <c r="K100" i="3" s="1"/>
  <c r="O16" i="1"/>
  <c r="O15" i="1"/>
  <c r="T13" i="1"/>
  <c r="Z7" i="3" l="1"/>
  <c r="W24" i="3"/>
  <c r="Y24" i="3" s="1"/>
  <c r="AA24" i="3" s="1"/>
  <c r="AB24" i="3" s="1"/>
  <c r="R24" i="3"/>
  <c r="R25" i="3"/>
  <c r="U25" i="3" s="1"/>
  <c r="Y25" i="3" s="1"/>
  <c r="W65" i="3"/>
  <c r="R65" i="3"/>
  <c r="U65" i="3" s="1"/>
  <c r="R66" i="3"/>
  <c r="U66" i="3" s="1"/>
  <c r="Y66" i="3" s="1"/>
  <c r="W96" i="3"/>
  <c r="R96" i="3"/>
  <c r="U96" i="3" s="1"/>
  <c r="R97" i="3"/>
  <c r="U97" i="3" s="1"/>
  <c r="Y97" i="3" s="1"/>
  <c r="W36" i="3"/>
  <c r="R36" i="3"/>
  <c r="U36" i="3" s="1"/>
  <c r="R37" i="3"/>
  <c r="U37" i="3" s="1"/>
  <c r="Y37" i="3" s="1"/>
  <c r="W71" i="3"/>
  <c r="R72" i="3"/>
  <c r="U72" i="3" s="1"/>
  <c r="Y72" i="3" s="1"/>
  <c r="R71" i="3"/>
  <c r="U71" i="3" s="1"/>
  <c r="W100" i="3"/>
  <c r="R100" i="3"/>
  <c r="U100" i="3" s="1"/>
  <c r="Z8" i="3"/>
  <c r="R48" i="3"/>
  <c r="U48" i="3" s="1"/>
  <c r="Y48" i="3" s="1"/>
  <c r="W47" i="3"/>
  <c r="R47" i="3"/>
  <c r="U47" i="3" s="1"/>
  <c r="W76" i="3"/>
  <c r="R76" i="3"/>
  <c r="U76" i="3" s="1"/>
  <c r="R77" i="3"/>
  <c r="U77" i="3" s="1"/>
  <c r="Y77" i="3" s="1"/>
  <c r="W21" i="3"/>
  <c r="R21" i="3"/>
  <c r="U21" i="3" s="1"/>
  <c r="R22" i="3"/>
  <c r="U22" i="3" s="1"/>
  <c r="Y22" i="3" s="1"/>
  <c r="W52" i="3"/>
  <c r="R52" i="3"/>
  <c r="U52" i="3" s="1"/>
  <c r="R53" i="3"/>
  <c r="U53" i="3" s="1"/>
  <c r="Y53" i="3" s="1"/>
  <c r="R92" i="3"/>
  <c r="U92" i="3" s="1"/>
  <c r="Y92" i="3" s="1"/>
  <c r="W91" i="3"/>
  <c r="R91" i="3"/>
  <c r="U91" i="3" s="1"/>
  <c r="P47" i="3"/>
  <c r="P76" i="3"/>
  <c r="P71" i="3"/>
  <c r="P100" i="3"/>
  <c r="P91" i="3"/>
  <c r="P21" i="3"/>
  <c r="P16" i="3"/>
  <c r="P36" i="3"/>
  <c r="P52" i="3"/>
  <c r="W4" i="3"/>
  <c r="X4" i="3" s="1"/>
  <c r="Y4" i="3" s="1"/>
  <c r="P24" i="3"/>
  <c r="P65" i="3"/>
  <c r="P96" i="3"/>
  <c r="Y91" i="3" l="1"/>
  <c r="AA91" i="3" s="1"/>
  <c r="AB91" i="3" s="1"/>
  <c r="Y52" i="3"/>
  <c r="AA52" i="3" s="1"/>
  <c r="AB52" i="3" s="1"/>
  <c r="Y76" i="3"/>
  <c r="AA76" i="3" s="1"/>
  <c r="AB76" i="3" s="1"/>
  <c r="Y36" i="3"/>
  <c r="AA36" i="3" s="1"/>
  <c r="AB36" i="3" s="1"/>
  <c r="Y47" i="3"/>
  <c r="AA47" i="3" s="1"/>
  <c r="AB47" i="3" s="1"/>
  <c r="Y100" i="3"/>
  <c r="AA100" i="3" s="1"/>
  <c r="AB100" i="3" s="1"/>
  <c r="Y65" i="3"/>
  <c r="AA65" i="3" s="1"/>
  <c r="AB65" i="3" s="1"/>
  <c r="Z92" i="3"/>
  <c r="AA92" i="3"/>
  <c r="AB92" i="3" s="1"/>
  <c r="Z22" i="3"/>
  <c r="AA22" i="3"/>
  <c r="AB22" i="3" s="1"/>
  <c r="Z48" i="3"/>
  <c r="AA48" i="3"/>
  <c r="AB48" i="3" s="1"/>
  <c r="Z25" i="3"/>
  <c r="AA25" i="3"/>
  <c r="AB25" i="3" s="1"/>
  <c r="Z37" i="3"/>
  <c r="AA37" i="3"/>
  <c r="AB37" i="3" s="1"/>
  <c r="Z53" i="3"/>
  <c r="AA53" i="3"/>
  <c r="AB53" i="3" s="1"/>
  <c r="Z72" i="3"/>
  <c r="AA72" i="3"/>
  <c r="AB72" i="3" s="1"/>
  <c r="Z66" i="3"/>
  <c r="AA66" i="3"/>
  <c r="AB66" i="3" s="1"/>
  <c r="Z77" i="3"/>
  <c r="AA77" i="3"/>
  <c r="AB77" i="3" s="1"/>
  <c r="Z97" i="3"/>
  <c r="AA97" i="3"/>
  <c r="AB97" i="3" s="1"/>
  <c r="Y21" i="3"/>
  <c r="AA21" i="3" s="1"/>
  <c r="AB21" i="3" s="1"/>
  <c r="Y96" i="3"/>
  <c r="AA96" i="3" s="1"/>
  <c r="AB96" i="3" s="1"/>
  <c r="Z100" i="3"/>
  <c r="Z65" i="3"/>
  <c r="Z91" i="3"/>
  <c r="Z47" i="3"/>
  <c r="Y71" i="3"/>
  <c r="AA71" i="3" s="1"/>
  <c r="AB71" i="3" s="1"/>
  <c r="Z24" i="3"/>
  <c r="Z36" i="3" l="1"/>
  <c r="Z52" i="3"/>
  <c r="Z76" i="3"/>
  <c r="Z96" i="3"/>
  <c r="Z71" i="3"/>
  <c r="Z21" i="3"/>
  <c r="O4" i="1"/>
  <c r="Z101" i="3" l="1"/>
  <c r="C36" i="3" s="1"/>
  <c r="V4" i="1"/>
  <c r="K4" i="1" l="1"/>
  <c r="K5" i="1" s="1"/>
  <c r="K7" i="1" s="1"/>
  <c r="K9" i="1" s="1"/>
  <c r="K14" i="1" s="1"/>
  <c r="R4" i="1"/>
  <c r="U4" i="1" s="1"/>
  <c r="Q6" i="1"/>
  <c r="W6" i="1" s="1"/>
  <c r="Q7" i="1"/>
  <c r="P7" i="1" s="1"/>
  <c r="Q8" i="1"/>
  <c r="W8" i="1" s="1"/>
  <c r="Q9" i="1"/>
  <c r="P9" i="1" s="1"/>
  <c r="Q10" i="1"/>
  <c r="P10" i="1" s="1"/>
  <c r="Q11" i="1"/>
  <c r="P11" i="1" s="1"/>
  <c r="Q12" i="1"/>
  <c r="P12" i="1" s="1"/>
  <c r="Q13" i="1"/>
  <c r="P13" i="1" s="1"/>
  <c r="Q14" i="1"/>
  <c r="Q15" i="1"/>
  <c r="P15" i="1" s="1"/>
  <c r="Q16" i="1"/>
  <c r="P16" i="1" s="1"/>
  <c r="Q17" i="1"/>
  <c r="W17" i="1" s="1"/>
  <c r="Q18" i="1"/>
  <c r="P18" i="1" s="1"/>
  <c r="M4" i="1"/>
  <c r="M5" i="1" s="1"/>
  <c r="Q5" i="1"/>
  <c r="W5" i="1" s="1"/>
  <c r="T5" i="1"/>
  <c r="T6" i="1"/>
  <c r="T7" i="1"/>
  <c r="T8" i="1"/>
  <c r="T9" i="1"/>
  <c r="T10" i="1"/>
  <c r="T11" i="1"/>
  <c r="T12" i="1"/>
  <c r="T14" i="1"/>
  <c r="T15" i="1"/>
  <c r="T16" i="1"/>
  <c r="T17" i="1"/>
  <c r="T18" i="1"/>
  <c r="T4" i="1"/>
  <c r="O9" i="1"/>
  <c r="S9" i="1" s="1"/>
  <c r="V9" i="1" s="1"/>
  <c r="O6" i="1"/>
  <c r="S6" i="1" s="1"/>
  <c r="V6" i="1" s="1"/>
  <c r="O7" i="1"/>
  <c r="O8" i="1"/>
  <c r="S8" i="1" s="1"/>
  <c r="V8" i="1" s="1"/>
  <c r="O10" i="1"/>
  <c r="S10" i="1" s="1"/>
  <c r="V10" i="1" s="1"/>
  <c r="O11" i="1"/>
  <c r="S11" i="1" s="1"/>
  <c r="V11" i="1" s="1"/>
  <c r="O12" i="1"/>
  <c r="S12" i="1" s="1"/>
  <c r="V12" i="1" s="1"/>
  <c r="O13" i="1"/>
  <c r="S13" i="1" s="1"/>
  <c r="V13" i="1" s="1"/>
  <c r="O14" i="1"/>
  <c r="S15" i="1"/>
  <c r="V15" i="1" s="1"/>
  <c r="S16" i="1"/>
  <c r="V16" i="1" s="1"/>
  <c r="O17" i="1"/>
  <c r="S17" i="1" s="1"/>
  <c r="V17" i="1" s="1"/>
  <c r="O18" i="1"/>
  <c r="S18" i="1" s="1"/>
  <c r="V18" i="1" s="1"/>
  <c r="O5" i="1"/>
  <c r="P14" i="1" l="1"/>
  <c r="R14" i="1"/>
  <c r="U14" i="1" s="1"/>
  <c r="X16" i="1"/>
  <c r="S14" i="1"/>
  <c r="V14" i="1" s="1"/>
  <c r="X14" i="1" s="1"/>
  <c r="X9" i="1"/>
  <c r="Y9" i="1" s="1"/>
  <c r="P17" i="1"/>
  <c r="P5" i="1"/>
  <c r="W14" i="1"/>
  <c r="W11" i="1"/>
  <c r="X11" i="1" s="1"/>
  <c r="W10" i="1"/>
  <c r="R11" i="1"/>
  <c r="U11" i="1" s="1"/>
  <c r="M20" i="1"/>
  <c r="W18" i="1"/>
  <c r="X18" i="1" s="1"/>
  <c r="R18" i="1"/>
  <c r="U18" i="1" s="1"/>
  <c r="R10" i="1"/>
  <c r="U10" i="1" s="1"/>
  <c r="W9" i="1"/>
  <c r="P8" i="1"/>
  <c r="R9" i="1"/>
  <c r="U9" i="1" s="1"/>
  <c r="W15" i="1"/>
  <c r="R16" i="1"/>
  <c r="U16" i="1" s="1"/>
  <c r="R15" i="1"/>
  <c r="U15" i="1" s="1"/>
  <c r="W16" i="1"/>
  <c r="R17" i="1"/>
  <c r="U17" i="1" s="1"/>
  <c r="X17" i="1" s="1"/>
  <c r="Y17" i="1" s="1"/>
  <c r="AA17" i="1" s="1"/>
  <c r="R13" i="1"/>
  <c r="U13" i="1" s="1"/>
  <c r="W12" i="1"/>
  <c r="X12" i="1" s="1"/>
  <c r="R12" i="1"/>
  <c r="U12" i="1" s="1"/>
  <c r="W13" i="1"/>
  <c r="X13" i="1" s="1"/>
  <c r="W7" i="1"/>
  <c r="R8" i="1"/>
  <c r="U8" i="1" s="1"/>
  <c r="X8" i="1" s="1"/>
  <c r="Y8" i="1" s="1"/>
  <c r="AA8" i="1" s="1"/>
  <c r="R7" i="1"/>
  <c r="U7" i="1" s="1"/>
  <c r="R6" i="1"/>
  <c r="U6" i="1" s="1"/>
  <c r="X6" i="1" s="1"/>
  <c r="Y6" i="1" s="1"/>
  <c r="AA6" i="1" s="1"/>
  <c r="S5" i="1"/>
  <c r="V5" i="1" s="1"/>
  <c r="M21" i="1"/>
  <c r="S7" i="1"/>
  <c r="V7" i="1" s="1"/>
  <c r="X7" i="1" s="1"/>
  <c r="Q4" i="1"/>
  <c r="P6" i="1"/>
  <c r="M6" i="1"/>
  <c r="M7" i="1" s="1"/>
  <c r="M8" i="1" s="1"/>
  <c r="M9" i="1" s="1"/>
  <c r="M10" i="1" s="1"/>
  <c r="M11" i="1" s="1"/>
  <c r="M12" i="1" s="1"/>
  <c r="M13" i="1" s="1"/>
  <c r="M14" i="1" s="1"/>
  <c r="M15" i="1" s="1"/>
  <c r="M16" i="1" s="1"/>
  <c r="M17" i="1" s="1"/>
  <c r="M18" i="1" s="1"/>
  <c r="M22" i="1" s="1"/>
  <c r="X10" i="1" l="1"/>
  <c r="Y10" i="1" s="1"/>
  <c r="AA10" i="1" s="1"/>
  <c r="Y11" i="1"/>
  <c r="AA11" i="1" s="1"/>
  <c r="X15" i="1"/>
  <c r="Y15" i="1" s="1"/>
  <c r="AA15" i="1" s="1"/>
  <c r="X5" i="1"/>
  <c r="Y5" i="1" s="1"/>
  <c r="AA5" i="1" s="1"/>
  <c r="Y14" i="1"/>
  <c r="AA14" i="1" s="1"/>
  <c r="Y7" i="1"/>
  <c r="AA7" i="1" s="1"/>
  <c r="R5" i="1"/>
  <c r="U5" i="1" s="1"/>
  <c r="W4" i="1"/>
  <c r="AA9" i="1"/>
  <c r="Y13" i="1"/>
  <c r="AA13" i="1" s="1"/>
  <c r="Y12" i="1"/>
  <c r="AA12" i="1" s="1"/>
  <c r="Y18" i="1"/>
  <c r="AA18" i="1" s="1"/>
  <c r="X4" i="1" l="1"/>
  <c r="Y4" i="1" s="1"/>
  <c r="Y16" i="1"/>
  <c r="AA16" i="1" s="1"/>
</calcChain>
</file>

<file path=xl/sharedStrings.xml><?xml version="1.0" encoding="utf-8"?>
<sst xmlns="http://schemas.openxmlformats.org/spreadsheetml/2006/main" count="197" uniqueCount="72">
  <si>
    <t xml:space="preserve">Buggy info </t>
  </si>
  <si>
    <t>Track info</t>
  </si>
  <si>
    <t>Sections</t>
  </si>
  <si>
    <t>Gradient resistance (N)</t>
  </si>
  <si>
    <t>Aero resistance (N)</t>
  </si>
  <si>
    <t>Time (s)</t>
  </si>
  <si>
    <t>Accumelative time (s)</t>
  </si>
  <si>
    <t>Height (m)</t>
  </si>
  <si>
    <t>Accumalative distance (m)</t>
  </si>
  <si>
    <t>Distance (m)</t>
  </si>
  <si>
    <t>Change in height (m)</t>
  </si>
  <si>
    <t xml:space="preserve">Acceleration (m/s) </t>
  </si>
  <si>
    <t>Cd</t>
  </si>
  <si>
    <t>Frontal Area (65% of w x h)</t>
  </si>
  <si>
    <t>Weight (kg)</t>
  </si>
  <si>
    <t>Height (mm)</t>
  </si>
  <si>
    <t>Width (mm)</t>
  </si>
  <si>
    <t>Velocity (mph)</t>
  </si>
  <si>
    <t>Velocity (m/s)</t>
  </si>
  <si>
    <t>Power required (kw)</t>
  </si>
  <si>
    <t>Residual power (kw)</t>
  </si>
  <si>
    <t xml:space="preserve">Wheel size </t>
  </si>
  <si>
    <t>25"x10"x12"</t>
  </si>
  <si>
    <t xml:space="preserve">Rims size </t>
  </si>
  <si>
    <t>12"</t>
  </si>
  <si>
    <t>Average speed (m/s)</t>
  </si>
  <si>
    <t>Total height climbed (m)</t>
  </si>
  <si>
    <t>Change in track height (m)</t>
  </si>
  <si>
    <r>
      <t xml:space="preserve">Gradient in degree </t>
    </r>
    <r>
      <rPr>
        <b/>
        <sz val="11"/>
        <color theme="0"/>
        <rFont val="Times New Roman"/>
        <family val="1"/>
      </rPr>
      <t>°</t>
    </r>
  </si>
  <si>
    <t>Engine capacity (cc)</t>
  </si>
  <si>
    <t>Engine power (bhp)</t>
  </si>
  <si>
    <t>Engine torque (Nm)</t>
  </si>
  <si>
    <t>Acceleration (0-60) (s)</t>
  </si>
  <si>
    <t>Acceleration (0-60) (m/s)</t>
  </si>
  <si>
    <t>Air density</t>
  </si>
  <si>
    <t>Gravity</t>
  </si>
  <si>
    <t>Rolling resistance coefficient (loose soil, gravel)</t>
  </si>
  <si>
    <t>Acceleration force (N)</t>
  </si>
  <si>
    <t>Weight + Driver + Fuel (kg)</t>
  </si>
  <si>
    <t>Rolling resistance  (N)</t>
  </si>
  <si>
    <t>Power required (Nm/s)</t>
  </si>
  <si>
    <t>Residual power (Nm/s)</t>
  </si>
  <si>
    <t>Max Power used (kw)</t>
  </si>
  <si>
    <t>Average power used (kw)</t>
  </si>
  <si>
    <t>Total forces required by the engine (N)</t>
  </si>
  <si>
    <t>Engine Power (Nm/s)</t>
  </si>
  <si>
    <t>Length (m)</t>
  </si>
  <si>
    <t>Corners</t>
  </si>
  <si>
    <t>Sectors</t>
  </si>
  <si>
    <t>Power</t>
  </si>
  <si>
    <t>Maximum Power used (w)</t>
  </si>
  <si>
    <t>Total Power used (w)</t>
  </si>
  <si>
    <t>Average Power used (w)</t>
  </si>
  <si>
    <t>Kw</t>
  </si>
  <si>
    <t>Total resistive power =</t>
  </si>
  <si>
    <t>Total Power used =</t>
  </si>
  <si>
    <t>Description</t>
  </si>
  <si>
    <t>Start Line</t>
  </si>
  <si>
    <t>On throttle while decending</t>
  </si>
  <si>
    <t>braking zone on decent before turn 1</t>
  </si>
  <si>
    <t>On throttle on incline</t>
  </si>
  <si>
    <t>On throttle carry speed through corner 2</t>
  </si>
  <si>
    <t>On throttle while gradual incline</t>
  </si>
  <si>
    <t>Hard braking downhill for turn 3</t>
  </si>
  <si>
    <t>Back on throttle exiting turn 3 uphill</t>
  </si>
  <si>
    <t>on throttle still up incline until turn 4</t>
  </si>
  <si>
    <t>Flowing through turn 4 and 5 so carry speed</t>
  </si>
  <si>
    <t>still on throttle uphil untill final turn 6 braking zone</t>
  </si>
  <si>
    <t>hard braking downhill for turn 6 as it is a slow corner</t>
  </si>
  <si>
    <t>back on throttle again while decending gradually</t>
  </si>
  <si>
    <t>Now back onto start finish staright while decending still</t>
  </si>
  <si>
    <t>Finish 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</si>
</sst>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Times New Roman"/>
      <family val="1"/>
    </font>
    <font>
      <sz val="1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8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6600FF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9966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2" tint="-9.9948118533890809E-2"/>
        <bgColor auto="1"/>
      </patternFill>
    </fill>
    <fill>
      <gradientFill>
        <stop position="0">
          <color theme="2" tint="-9.8025452436902985E-2"/>
        </stop>
        <stop position="1">
          <color theme="9"/>
        </stop>
      </gradientFill>
    </fill>
    <fill>
      <patternFill patternType="solid">
        <fgColor theme="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3" fillId="3" borderId="2" applyNumberFormat="0" applyAlignment="0" applyProtection="0"/>
  </cellStyleXfs>
  <cellXfs count="42">
    <xf numFmtId="0" fontId="0" fillId="0" borderId="0" xfId="0"/>
    <xf numFmtId="2" fontId="0" fillId="0" borderId="0" xfId="0" applyNumberFormat="1"/>
    <xf numFmtId="0" fontId="3" fillId="3" borderId="3" xfId="2" applyBorder="1" applyAlignment="1">
      <alignment horizontal="center"/>
    </xf>
    <xf numFmtId="0" fontId="1" fillId="2" borderId="1" xfId="1" applyFont="1" applyBorder="1" applyAlignment="1">
      <alignment horizontal="center"/>
    </xf>
    <xf numFmtId="0" fontId="0" fillId="2" borderId="1" xfId="1" applyFont="1" applyBorder="1" applyAlignment="1">
      <alignment horizontal="center"/>
    </xf>
    <xf numFmtId="2" fontId="4" fillId="9" borderId="1" xfId="1" applyNumberFormat="1" applyFont="1" applyFill="1" applyBorder="1" applyAlignment="1">
      <alignment horizontal="center"/>
    </xf>
    <xf numFmtId="0" fontId="0" fillId="13" borderId="1" xfId="0" applyFill="1" applyBorder="1" applyAlignment="1">
      <alignment horizontal="center"/>
    </xf>
    <xf numFmtId="0" fontId="0" fillId="14" borderId="1" xfId="0" applyFill="1" applyBorder="1" applyAlignment="1">
      <alignment horizontal="center"/>
    </xf>
    <xf numFmtId="0" fontId="0" fillId="5" borderId="1" xfId="0" applyFont="1" applyFill="1" applyBorder="1" applyAlignment="1">
      <alignment horizontal="left"/>
    </xf>
    <xf numFmtId="0" fontId="0" fillId="5" borderId="1" xfId="0" applyFill="1" applyBorder="1" applyAlignment="1">
      <alignment horizontal="left"/>
    </xf>
    <xf numFmtId="0" fontId="6" fillId="2" borderId="1" xfId="1" applyFont="1" applyBorder="1" applyAlignment="1">
      <alignment horizontal="center"/>
    </xf>
    <xf numFmtId="0" fontId="0" fillId="5" borderId="1" xfId="0" applyFill="1" applyBorder="1"/>
    <xf numFmtId="0" fontId="2" fillId="2" borderId="1" xfId="1" applyBorder="1" applyAlignment="1">
      <alignment horizontal="center"/>
    </xf>
    <xf numFmtId="0" fontId="0" fillId="15" borderId="1" xfId="0" applyFill="1" applyBorder="1" applyAlignment="1">
      <alignment horizontal="center"/>
    </xf>
    <xf numFmtId="2" fontId="6" fillId="4" borderId="1" xfId="1" applyNumberFormat="1" applyFont="1" applyFill="1" applyBorder="1" applyAlignment="1">
      <alignment horizontal="center"/>
    </xf>
    <xf numFmtId="2" fontId="4" fillId="10" borderId="1" xfId="1" applyNumberFormat="1" applyFont="1" applyFill="1" applyBorder="1" applyAlignment="1">
      <alignment horizontal="center"/>
    </xf>
    <xf numFmtId="2" fontId="4" fillId="8" borderId="1" xfId="0" applyNumberFormat="1" applyFont="1" applyFill="1" applyBorder="1" applyAlignment="1">
      <alignment horizontal="center"/>
    </xf>
    <xf numFmtId="2" fontId="4" fillId="11" borderId="1" xfId="0" applyNumberFormat="1" applyFont="1" applyFill="1" applyBorder="1" applyAlignment="1">
      <alignment horizontal="center"/>
    </xf>
    <xf numFmtId="0" fontId="6" fillId="6" borderId="1" xfId="1" applyFont="1" applyFill="1" applyBorder="1" applyAlignment="1">
      <alignment horizontal="center"/>
    </xf>
    <xf numFmtId="2" fontId="6" fillId="7" borderId="1" xfId="1" applyNumberFormat="1" applyFont="1" applyFill="1" applyBorder="1" applyAlignment="1">
      <alignment horizontal="center"/>
    </xf>
    <xf numFmtId="2" fontId="6" fillId="7" borderId="1" xfId="0" applyNumberFormat="1" applyFont="1" applyFill="1" applyBorder="1" applyAlignment="1">
      <alignment horizontal="center"/>
    </xf>
    <xf numFmtId="0" fontId="6" fillId="12" borderId="1" xfId="1" applyFont="1" applyFill="1" applyBorder="1" applyAlignment="1">
      <alignment horizontal="center"/>
    </xf>
    <xf numFmtId="0" fontId="6" fillId="12" borderId="1" xfId="0" applyFont="1" applyFill="1" applyBorder="1" applyAlignment="1">
      <alignment horizontal="center"/>
    </xf>
    <xf numFmtId="2" fontId="6" fillId="12" borderId="1" xfId="1" applyNumberFormat="1" applyFont="1" applyFill="1" applyBorder="1" applyAlignment="1">
      <alignment horizontal="center"/>
    </xf>
    <xf numFmtId="2" fontId="0" fillId="15" borderId="1" xfId="0" applyNumberFormat="1" applyFill="1" applyBorder="1" applyAlignment="1">
      <alignment horizontal="center"/>
    </xf>
    <xf numFmtId="2" fontId="4" fillId="16" borderId="1" xfId="0" applyNumberFormat="1" applyFont="1" applyFill="1" applyBorder="1" applyAlignment="1">
      <alignment horizontal="center"/>
    </xf>
    <xf numFmtId="0" fontId="3" fillId="3" borderId="3" xfId="2" applyBorder="1" applyAlignment="1">
      <alignment horizontal="center"/>
    </xf>
    <xf numFmtId="0" fontId="3" fillId="3" borderId="3" xfId="2" applyBorder="1" applyAlignment="1">
      <alignment horizontal="center"/>
    </xf>
    <xf numFmtId="2" fontId="4" fillId="10" borderId="1" xfId="0" applyNumberFormat="1" applyFont="1" applyFill="1" applyBorder="1" applyAlignment="1">
      <alignment horizontal="center"/>
    </xf>
    <xf numFmtId="0" fontId="3" fillId="3" borderId="3" xfId="2" applyBorder="1" applyAlignment="1">
      <alignment horizontal="center"/>
    </xf>
    <xf numFmtId="2" fontId="6" fillId="12" borderId="1" xfId="0" applyNumberFormat="1" applyFont="1" applyFill="1" applyBorder="1" applyAlignment="1">
      <alignment horizontal="center"/>
    </xf>
    <xf numFmtId="0" fontId="3" fillId="3" borderId="3" xfId="2" applyBorder="1" applyAlignment="1">
      <alignment horizontal="center"/>
    </xf>
    <xf numFmtId="0" fontId="3" fillId="3" borderId="2" xfId="2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/>
    <xf numFmtId="0" fontId="0" fillId="17" borderId="1" xfId="0" applyFill="1" applyBorder="1"/>
    <xf numFmtId="0" fontId="0" fillId="18" borderId="1" xfId="0" applyFill="1" applyBorder="1"/>
    <xf numFmtId="2" fontId="0" fillId="18" borderId="1" xfId="0" applyNumberFormat="1" applyFill="1" applyBorder="1"/>
    <xf numFmtId="0" fontId="0" fillId="19" borderId="1" xfId="0" applyFill="1" applyBorder="1" applyAlignment="1">
      <alignment horizontal="center"/>
    </xf>
    <xf numFmtId="2" fontId="0" fillId="19" borderId="1" xfId="0" applyNumberFormat="1" applyFill="1" applyBorder="1" applyAlignment="1">
      <alignment horizontal="center"/>
    </xf>
    <xf numFmtId="4" fontId="0" fillId="18" borderId="1" xfId="0" applyNumberFormat="1" applyFill="1" applyBorder="1"/>
    <xf numFmtId="0" fontId="0" fillId="20" borderId="1" xfId="0" applyFill="1" applyBorder="1"/>
  </cellXfs>
  <cellStyles count="3">
    <cellStyle name="Check Cell" xfId="2" builtinId="23"/>
    <cellStyle name="Good" xfId="1" builtinId="26"/>
    <cellStyle name="Normal" xfId="0" builtinId="0"/>
  </cellStyles>
  <dxfs count="0"/>
  <tableStyles count="0" defaultTableStyle="TableStyleMedium2" defaultPivotStyle="PivotStyleLight16"/>
  <colors>
    <mruColors>
      <color rgb="FFFF3399"/>
      <color rgb="FF996600"/>
      <color rgb="FF00FFFF"/>
      <color rgb="FF6600FF"/>
      <color rgb="FFFFFF00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1" i="0" u="none" strike="noStrike" kern="1200" cap="none" spc="0" normalizeH="0" baseline="0">
              <a:solidFill>
                <a:schemeClr val="accent6"/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5139588738884322E-2"/>
          <c:y val="0.15026010871118742"/>
          <c:w val="0.87613097245323168"/>
          <c:h val="0.6447617668065756"/>
        </c:manualLayout>
      </c:layout>
      <c:lineChart>
        <c:grouping val="standard"/>
        <c:varyColors val="0"/>
        <c:ser>
          <c:idx val="0"/>
          <c:order val="0"/>
          <c:tx>
            <c:strRef>
              <c:f>'Not correct spreadsheet'!$N$3</c:f>
              <c:strCache>
                <c:ptCount val="1"/>
                <c:pt idx="0">
                  <c:v>Height (m)</c:v>
                </c:pt>
              </c:strCache>
            </c:strRef>
          </c:tx>
          <c:spPr>
            <a:ln w="2222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1.2457800295990435E-2"/>
                  <c:y val="-3.0601421952052704E-2"/>
                </c:manualLayout>
              </c:layout>
              <c:spPr>
                <a:solidFill>
                  <a:schemeClr val="accent6"/>
                </a:solidFill>
                <a:ln>
                  <a:solidFill>
                    <a:sysClr val="windowText" lastClr="000000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50C8-44E0-9378-7D3E151DC1C6}"/>
                </c:ext>
              </c:extLst>
            </c:dLbl>
            <c:dLbl>
              <c:idx val="1"/>
              <c:layout>
                <c:manualLayout>
                  <c:x val="1.7000577585132362E-3"/>
                  <c:y val="-5.0198059122822887E-2"/>
                </c:manualLayout>
              </c:layout>
              <c:spPr>
                <a:solidFill>
                  <a:schemeClr val="accent6"/>
                </a:solidFill>
                <a:ln>
                  <a:solidFill>
                    <a:sysClr val="windowText" lastClr="000000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50C8-44E0-9378-7D3E151DC1C6}"/>
                </c:ext>
              </c:extLst>
            </c:dLbl>
            <c:dLbl>
              <c:idx val="2"/>
              <c:layout>
                <c:manualLayout>
                  <c:x val="-1.5021821833420259E-2"/>
                  <c:y val="-6.9794696293593209E-2"/>
                </c:manualLayout>
              </c:layout>
              <c:spPr>
                <a:solidFill>
                  <a:schemeClr val="accent6"/>
                </a:solidFill>
                <a:ln>
                  <a:solidFill>
                    <a:sysClr val="windowText" lastClr="000000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50C8-44E0-9378-7D3E151DC1C6}"/>
                </c:ext>
              </c:extLst>
            </c:dLbl>
            <c:dLbl>
              <c:idx val="3"/>
              <c:layout>
                <c:manualLayout>
                  <c:x val="-2.7563231527370339E-2"/>
                  <c:y val="-5.2647638769169169E-2"/>
                </c:manualLayout>
              </c:layout>
              <c:spPr>
                <a:solidFill>
                  <a:schemeClr val="accent6"/>
                </a:solidFill>
                <a:ln>
                  <a:solidFill>
                    <a:sysClr val="windowText" lastClr="000000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50C8-44E0-9378-7D3E151DC1C6}"/>
                </c:ext>
              </c:extLst>
            </c:dLbl>
            <c:dLbl>
              <c:idx val="4"/>
              <c:layout>
                <c:manualLayout>
                  <c:x val="-3.3137191391348159E-2"/>
                  <c:y val="-4.7748479476476612E-2"/>
                </c:manualLayout>
              </c:layout>
              <c:spPr>
                <a:solidFill>
                  <a:schemeClr val="accent6"/>
                </a:solidFill>
                <a:ln>
                  <a:solidFill>
                    <a:sysClr val="windowText" lastClr="000000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50C8-44E0-9378-7D3E151DC1C6}"/>
                </c:ext>
              </c:extLst>
            </c:dLbl>
            <c:dLbl>
              <c:idx val="5"/>
              <c:layout>
                <c:manualLayout>
                  <c:x val="-3.2133878615832202E-2"/>
                  <c:y val="-5.7546798061861769E-2"/>
                </c:manualLayout>
              </c:layout>
              <c:spPr>
                <a:solidFill>
                  <a:schemeClr val="accent6"/>
                </a:solidFill>
                <a:ln>
                  <a:solidFill>
                    <a:sysClr val="windowText" lastClr="000000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50C8-44E0-9378-7D3E151DC1C6}"/>
                </c:ext>
              </c:extLst>
            </c:dLbl>
            <c:dLbl>
              <c:idx val="6"/>
              <c:layout>
                <c:manualLayout>
                  <c:x val="-2.1989271663392512E-2"/>
                  <c:y val="-6.4895537000900602E-2"/>
                </c:manualLayout>
              </c:layout>
              <c:spPr>
                <a:solidFill>
                  <a:schemeClr val="accent6"/>
                </a:solidFill>
                <a:ln>
                  <a:solidFill>
                    <a:sysClr val="windowText" lastClr="000000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50C8-44E0-9378-7D3E151DC1C6}"/>
                </c:ext>
              </c:extLst>
            </c:dLbl>
            <c:dLbl>
              <c:idx val="7"/>
              <c:layout>
                <c:manualLayout>
                  <c:x val="-3.4920858547821065E-2"/>
                  <c:y val="-5.2647638769169211E-2"/>
                </c:manualLayout>
              </c:layout>
              <c:spPr>
                <a:solidFill>
                  <a:schemeClr val="accent6"/>
                </a:solidFill>
                <a:ln>
                  <a:solidFill>
                    <a:sysClr val="windowText" lastClr="000000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50C8-44E0-9378-7D3E151DC1C6}"/>
                </c:ext>
              </c:extLst>
            </c:dLbl>
            <c:dLbl>
              <c:idx val="8"/>
              <c:layout>
                <c:manualLayout>
                  <c:x val="-4.8855758207765727E-2"/>
                  <c:y val="-1.8353523720321292E-2"/>
                </c:manualLayout>
              </c:layout>
              <c:spPr>
                <a:solidFill>
                  <a:schemeClr val="accent6"/>
                </a:solidFill>
                <a:ln>
                  <a:solidFill>
                    <a:sysClr val="windowText" lastClr="000000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50C8-44E0-9378-7D3E151DC1C6}"/>
                </c:ext>
              </c:extLst>
            </c:dLbl>
            <c:dLbl>
              <c:idx val="9"/>
              <c:layout>
                <c:manualLayout>
                  <c:x val="-6.6608820374536009E-3"/>
                  <c:y val="-4.5298899830130378E-2"/>
                </c:manualLayout>
              </c:layout>
              <c:spPr>
                <a:solidFill>
                  <a:schemeClr val="accent6"/>
                </a:solidFill>
                <a:ln>
                  <a:solidFill>
                    <a:sysClr val="windowText" lastClr="000000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50C8-44E0-9378-7D3E151DC1C6}"/>
                </c:ext>
              </c:extLst>
            </c:dLbl>
            <c:dLbl>
              <c:idx val="10"/>
              <c:layout>
                <c:manualLayout>
                  <c:x val="-2.7563231527370339E-2"/>
                  <c:y val="-5.5097218415515445E-2"/>
                </c:manualLayout>
              </c:layout>
              <c:spPr>
                <a:solidFill>
                  <a:schemeClr val="accent6"/>
                </a:solidFill>
                <a:ln>
                  <a:solidFill>
                    <a:sysClr val="windowText" lastClr="000000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50C8-44E0-9378-7D3E151DC1C6}"/>
                </c:ext>
              </c:extLst>
            </c:dLbl>
            <c:dLbl>
              <c:idx val="11"/>
              <c:layout>
                <c:manualLayout>
                  <c:x val="-5.3036228105748991E-2"/>
                  <c:y val="-1.5903944073975013E-2"/>
                </c:manualLayout>
              </c:layout>
              <c:spPr>
                <a:solidFill>
                  <a:schemeClr val="accent6"/>
                </a:solidFill>
                <a:ln>
                  <a:solidFill>
                    <a:sysClr val="windowText" lastClr="000000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50C8-44E0-9378-7D3E151DC1C6}"/>
                </c:ext>
              </c:extLst>
            </c:dLbl>
            <c:dLbl>
              <c:idx val="12"/>
              <c:layout>
                <c:manualLayout>
                  <c:x val="6.8838404320126119E-3"/>
                  <c:y val="-1.5903944073975013E-2"/>
                </c:manualLayout>
              </c:layout>
              <c:spPr>
                <a:solidFill>
                  <a:schemeClr val="accent6"/>
                </a:solidFill>
                <a:ln>
                  <a:solidFill>
                    <a:sysClr val="windowText" lastClr="000000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50C8-44E0-9378-7D3E151DC1C6}"/>
                </c:ext>
              </c:extLst>
            </c:dLbl>
            <c:dLbl>
              <c:idx val="13"/>
              <c:layout>
                <c:manualLayout>
                  <c:x val="-4.2640792959431368E-3"/>
                  <c:y val="-5.2647638769169169E-2"/>
                </c:manualLayout>
              </c:layout>
              <c:spPr>
                <a:solidFill>
                  <a:schemeClr val="accent6"/>
                </a:solidFill>
                <a:ln>
                  <a:solidFill>
                    <a:sysClr val="windowText" lastClr="000000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50C8-44E0-9378-7D3E151DC1C6}"/>
                </c:ext>
              </c:extLst>
            </c:dLbl>
            <c:dLbl>
              <c:idx val="14"/>
              <c:layout>
                <c:manualLayout>
                  <c:x val="-2.377293881986552E-2"/>
                  <c:y val="-6.7345116647246878E-2"/>
                </c:manualLayout>
              </c:layout>
              <c:spPr>
                <a:solidFill>
                  <a:schemeClr val="accent6"/>
                </a:solidFill>
                <a:ln>
                  <a:solidFill>
                    <a:sysClr val="windowText" lastClr="000000"/>
                  </a:solidFill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bg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50C8-44E0-9378-7D3E151DC1C6}"/>
                </c:ext>
              </c:extLst>
            </c:dLbl>
            <c:spPr>
              <a:solidFill>
                <a:schemeClr val="accent6"/>
              </a:solidFill>
              <a:ln>
                <a:solidFill>
                  <a:sysClr val="windowText" lastClr="000000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'Not correct spreadsheet'!$K$4:$K$18</c:f>
              <c:numCache>
                <c:formatCode>General</c:formatCode>
                <c:ptCount val="15"/>
                <c:pt idx="0">
                  <c:v>0</c:v>
                </c:pt>
                <c:pt idx="1">
                  <c:v>105</c:v>
                </c:pt>
                <c:pt idx="2">
                  <c:v>197</c:v>
                </c:pt>
                <c:pt idx="3">
                  <c:v>282</c:v>
                </c:pt>
                <c:pt idx="4">
                  <c:v>337</c:v>
                </c:pt>
                <c:pt idx="5">
                  <c:v>664</c:v>
                </c:pt>
                <c:pt idx="6">
                  <c:v>778</c:v>
                </c:pt>
                <c:pt idx="7">
                  <c:v>873</c:v>
                </c:pt>
                <c:pt idx="8">
                  <c:v>1055</c:v>
                </c:pt>
                <c:pt idx="9">
                  <c:v>1149</c:v>
                </c:pt>
                <c:pt idx="10">
                  <c:v>1276</c:v>
                </c:pt>
                <c:pt idx="11">
                  <c:v>1478</c:v>
                </c:pt>
                <c:pt idx="12">
                  <c:v>1537</c:v>
                </c:pt>
                <c:pt idx="13">
                  <c:v>1615</c:v>
                </c:pt>
                <c:pt idx="14">
                  <c:v>1860</c:v>
                </c:pt>
              </c:numCache>
            </c:numRef>
          </c:cat>
          <c:val>
            <c:numRef>
              <c:f>'Not correct spreadsheet'!$N$4:$N$18</c:f>
              <c:numCache>
                <c:formatCode>General</c:formatCode>
                <c:ptCount val="15"/>
                <c:pt idx="0">
                  <c:v>10</c:v>
                </c:pt>
                <c:pt idx="1">
                  <c:v>5</c:v>
                </c:pt>
                <c:pt idx="2">
                  <c:v>2</c:v>
                </c:pt>
                <c:pt idx="3">
                  <c:v>5</c:v>
                </c:pt>
                <c:pt idx="4">
                  <c:v>6</c:v>
                </c:pt>
                <c:pt idx="5">
                  <c:v>12</c:v>
                </c:pt>
                <c:pt idx="6">
                  <c:v>9</c:v>
                </c:pt>
                <c:pt idx="7">
                  <c:v>10</c:v>
                </c:pt>
                <c:pt idx="8">
                  <c:v>15</c:v>
                </c:pt>
                <c:pt idx="9">
                  <c:v>9</c:v>
                </c:pt>
                <c:pt idx="10">
                  <c:v>9</c:v>
                </c:pt>
                <c:pt idx="11">
                  <c:v>15</c:v>
                </c:pt>
                <c:pt idx="12">
                  <c:v>15</c:v>
                </c:pt>
                <c:pt idx="13">
                  <c:v>12</c:v>
                </c:pt>
                <c:pt idx="14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C8-44E0-9378-7D3E151DC1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9887568"/>
        <c:axId val="539888224"/>
      </c:lineChart>
      <c:catAx>
        <c:axId val="5398875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dk1">
                  <a:lumMod val="15000"/>
                  <a:lumOff val="85000"/>
                  <a:alpha val="51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/>
                  <a:t>Distance along</a:t>
                </a:r>
                <a:r>
                  <a:rPr lang="en-GB" sz="1200" baseline="0"/>
                  <a:t> the track (m)</a:t>
                </a:r>
                <a:endParaRPr lang="en-GB" sz="1200"/>
              </a:p>
            </c:rich>
          </c:tx>
          <c:layout>
            <c:manualLayout>
              <c:xMode val="edge"/>
              <c:yMode val="edge"/>
              <c:x val="0.42842859976861486"/>
              <c:y val="0.8591966188857189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9888224"/>
        <c:crosses val="autoZero"/>
        <c:auto val="1"/>
        <c:lblAlgn val="ctr"/>
        <c:lblOffset val="100"/>
        <c:noMultiLvlLbl val="0"/>
      </c:catAx>
      <c:valAx>
        <c:axId val="539888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/>
                  <a:t>Height</a:t>
                </a:r>
                <a:r>
                  <a:rPr lang="en-GB" sz="1200" baseline="0"/>
                  <a:t>  along the track (m)</a:t>
                </a:r>
                <a:endParaRPr lang="en-GB" sz="12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9887568"/>
        <c:crosses val="autoZero"/>
        <c:crossBetween val="between"/>
        <c:majorUnit val="1"/>
      </c:valAx>
      <c:spPr>
        <a:solidFill>
          <a:schemeClr val="tx1">
            <a:lumMod val="75000"/>
            <a:lumOff val="25000"/>
          </a:schemeClr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1" i="0" u="none" strike="noStrike" kern="1200" cap="none" spc="0" normalizeH="0" baseline="0">
                <a:solidFill>
                  <a:schemeClr val="dk1">
                    <a:lumMod val="50000"/>
                    <a:lumOff val="50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US" sz="2000">
                <a:solidFill>
                  <a:schemeClr val="accent1"/>
                </a:solidFill>
              </a:rPr>
              <a:t>Velocity (m/s)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1" i="0" u="none" strike="noStrike" kern="1200" cap="none" spc="0" normalizeH="0" baseline="0">
              <a:solidFill>
                <a:schemeClr val="dk1">
                  <a:lumMod val="50000"/>
                  <a:lumOff val="50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638987794509704"/>
          <c:y val="0.15999092882598367"/>
          <c:w val="0.84813724228898613"/>
          <c:h val="0.61659939774747441"/>
        </c:manualLayout>
      </c:layout>
      <c:lineChart>
        <c:grouping val="standard"/>
        <c:varyColors val="0"/>
        <c:ser>
          <c:idx val="0"/>
          <c:order val="0"/>
          <c:tx>
            <c:strRef>
              <c:f>'Not correct spreadsheet'!$Q$3</c:f>
              <c:strCache>
                <c:ptCount val="1"/>
                <c:pt idx="0">
                  <c:v>Velocity (m/s)</c:v>
                </c:pt>
              </c:strCache>
            </c:strRef>
          </c:tx>
          <c:spPr>
            <a:ln w="2222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Lbl>
              <c:idx val="1"/>
              <c:layout>
                <c:manualLayout>
                  <c:x val="-5.7789281199680798E-2"/>
                  <c:y val="-8.953754698171907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DF4D-4B9A-881E-0747A6EAD8F4}"/>
                </c:ext>
              </c:extLst>
            </c:dLbl>
            <c:dLbl>
              <c:idx val="2"/>
              <c:layout>
                <c:manualLayout>
                  <c:x val="-3.7438403685408857E-2"/>
                  <c:y val="-0.13787087546455626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DF4D-4B9A-881E-0747A6EAD8F4}"/>
                </c:ext>
              </c:extLst>
            </c:dLbl>
            <c:dLbl>
              <c:idx val="3"/>
              <c:layout>
                <c:manualLayout>
                  <c:x val="-3.7438403685408857E-2"/>
                  <c:y val="-5.541990334677517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DF4D-4B9A-881E-0747A6EAD8F4}"/>
                </c:ext>
              </c:extLst>
            </c:dLbl>
            <c:dLbl>
              <c:idx val="4"/>
              <c:layout>
                <c:manualLayout>
                  <c:x val="-4.4706574226220319E-2"/>
                  <c:y val="-8.953754698171907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DF4D-4B9A-881E-0747A6EAD8F4}"/>
                </c:ext>
              </c:extLst>
            </c:dLbl>
            <c:dLbl>
              <c:idx val="5"/>
              <c:layout>
                <c:manualLayout>
                  <c:x val="-4.6160208334382544E-2"/>
                  <c:y val="-8.669441001214041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DF4D-4B9A-881E-0747A6EAD8F4}"/>
                </c:ext>
              </c:extLst>
            </c:dLbl>
            <c:dLbl>
              <c:idx val="6"/>
              <c:layout>
                <c:manualLayout>
                  <c:x val="-4.3252940118058032E-2"/>
                  <c:y val="-0.13787087546455626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DF4D-4B9A-881E-0747A6EAD8F4}"/>
                </c:ext>
              </c:extLst>
            </c:dLbl>
            <c:dLbl>
              <c:idx val="7"/>
              <c:layout>
                <c:manualLayout>
                  <c:x val="-4.1799306009895697E-2"/>
                  <c:y val="-5.257676637719662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DF4D-4B9A-881E-0747A6EAD8F4}"/>
                </c:ext>
              </c:extLst>
            </c:dLbl>
            <c:dLbl>
              <c:idx val="8"/>
              <c:layout>
                <c:manualLayout>
                  <c:x val="-3.7438403685408857E-2"/>
                  <c:y val="-8.385127304256181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DF4D-4B9A-881E-0747A6EAD8F4}"/>
                </c:ext>
              </c:extLst>
            </c:dLbl>
            <c:dLbl>
              <c:idx val="9"/>
              <c:layout>
                <c:manualLayout>
                  <c:x val="-3.7438403685408961E-2"/>
                  <c:y val="-8.385127304256176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DF4D-4B9A-881E-0747A6EAD8F4}"/>
                </c:ext>
              </c:extLst>
            </c:dLbl>
            <c:dLbl>
              <c:idx val="10"/>
              <c:layout>
                <c:manualLayout>
                  <c:x val="-2.4355696711948323E-2"/>
                  <c:y val="-6.110617728593249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DF4D-4B9A-881E-0747A6EAD8F4}"/>
                </c:ext>
              </c:extLst>
            </c:dLbl>
            <c:dLbl>
              <c:idx val="11"/>
              <c:layout>
                <c:manualLayout>
                  <c:x val="-8.3657215221633347E-3"/>
                  <c:y val="-4.973362940761785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DF4D-4B9A-881E-0747A6EAD8F4}"/>
                </c:ext>
              </c:extLst>
            </c:dLbl>
            <c:dLbl>
              <c:idx val="12"/>
              <c:layout>
                <c:manualLayout>
                  <c:x val="-2.1448428495623759E-2"/>
                  <c:y val="-8.953754698171918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DF4D-4B9A-881E-0747A6EAD8F4}"/>
                </c:ext>
              </c:extLst>
            </c:dLbl>
            <c:dLbl>
              <c:idx val="13"/>
              <c:layout>
                <c:manualLayout>
                  <c:x val="-3.5984769577246785E-2"/>
                  <c:y val="-0.1236551906166630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DF4D-4B9A-881E-0747A6EAD8F4}"/>
                </c:ext>
              </c:extLst>
            </c:dLbl>
            <c:dLbl>
              <c:idx val="14"/>
              <c:layout>
                <c:manualLayout>
                  <c:x val="-4.1799306009895808E-2"/>
                  <c:y val="-3.551794455972456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DF4D-4B9A-881E-0747A6EAD8F4}"/>
                </c:ext>
              </c:extLst>
            </c:dLbl>
            <c:spPr>
              <a:solidFill>
                <a:schemeClr val="accent1"/>
              </a:solidFill>
              <a:ln>
                <a:solidFill>
                  <a:sysClr val="windowText" lastClr="000000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'Not correct spreadsheet'!$M$4:$M$18</c:f>
              <c:numCache>
                <c:formatCode>General</c:formatCode>
                <c:ptCount val="15"/>
                <c:pt idx="0">
                  <c:v>0</c:v>
                </c:pt>
                <c:pt idx="1">
                  <c:v>5</c:v>
                </c:pt>
                <c:pt idx="2">
                  <c:v>12</c:v>
                </c:pt>
                <c:pt idx="3">
                  <c:v>17</c:v>
                </c:pt>
                <c:pt idx="4">
                  <c:v>20</c:v>
                </c:pt>
                <c:pt idx="5">
                  <c:v>32</c:v>
                </c:pt>
                <c:pt idx="6">
                  <c:v>39</c:v>
                </c:pt>
                <c:pt idx="7">
                  <c:v>44</c:v>
                </c:pt>
                <c:pt idx="8">
                  <c:v>53</c:v>
                </c:pt>
                <c:pt idx="9">
                  <c:v>59</c:v>
                </c:pt>
                <c:pt idx="10">
                  <c:v>64</c:v>
                </c:pt>
                <c:pt idx="11">
                  <c:v>71</c:v>
                </c:pt>
                <c:pt idx="12">
                  <c:v>76</c:v>
                </c:pt>
                <c:pt idx="13">
                  <c:v>80</c:v>
                </c:pt>
                <c:pt idx="14">
                  <c:v>87</c:v>
                </c:pt>
              </c:numCache>
            </c:numRef>
          </c:cat>
          <c:val>
            <c:numRef>
              <c:f>'Not correct spreadsheet'!$Q$4:$Q$18</c:f>
              <c:numCache>
                <c:formatCode>0.00</c:formatCode>
                <c:ptCount val="15"/>
                <c:pt idx="0">
                  <c:v>0</c:v>
                </c:pt>
                <c:pt idx="1">
                  <c:v>21</c:v>
                </c:pt>
                <c:pt idx="2">
                  <c:v>13.142857142857142</c:v>
                </c:pt>
                <c:pt idx="3">
                  <c:v>17</c:v>
                </c:pt>
                <c:pt idx="4">
                  <c:v>18.333333333333332</c:v>
                </c:pt>
                <c:pt idx="5">
                  <c:v>27.25</c:v>
                </c:pt>
                <c:pt idx="6">
                  <c:v>16.285714285714285</c:v>
                </c:pt>
                <c:pt idx="7">
                  <c:v>19</c:v>
                </c:pt>
                <c:pt idx="8">
                  <c:v>20.222222222222221</c:v>
                </c:pt>
                <c:pt idx="9">
                  <c:v>15.666666666666666</c:v>
                </c:pt>
                <c:pt idx="10">
                  <c:v>25.4</c:v>
                </c:pt>
                <c:pt idx="11">
                  <c:v>28.857142857142858</c:v>
                </c:pt>
                <c:pt idx="12">
                  <c:v>11.8</c:v>
                </c:pt>
                <c:pt idx="13">
                  <c:v>19.5</c:v>
                </c:pt>
                <c:pt idx="14">
                  <c:v>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F4D-4B9A-881E-0747A6EAD8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52326656"/>
        <c:axId val="752328952"/>
      </c:lineChart>
      <c:catAx>
        <c:axId val="7523266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dk1">
                  <a:lumMod val="15000"/>
                  <a:lumOff val="85000"/>
                  <a:alpha val="51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/>
                  <a:t>Time</a:t>
                </a:r>
                <a:r>
                  <a:rPr lang="en-GB" sz="1200" baseline="0"/>
                  <a:t> along to a lap (s)</a:t>
                </a:r>
                <a:endParaRPr lang="en-GB" sz="12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52328952"/>
        <c:crosses val="autoZero"/>
        <c:auto val="1"/>
        <c:lblAlgn val="ctr"/>
        <c:lblOffset val="100"/>
        <c:noMultiLvlLbl val="0"/>
      </c:catAx>
      <c:valAx>
        <c:axId val="7523289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/>
                  <a:t>Vehcile</a:t>
                </a:r>
                <a:r>
                  <a:rPr lang="en-GB" sz="1200" baseline="0"/>
                  <a:t> speed along the track (m/s)</a:t>
                </a:r>
                <a:endParaRPr lang="en-GB" sz="1200"/>
              </a:p>
            </c:rich>
          </c:tx>
          <c:layout>
            <c:manualLayout>
              <c:xMode val="edge"/>
              <c:yMode val="edge"/>
              <c:x val="2.4973090600092208E-2"/>
              <c:y val="0.2191465350555430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52326656"/>
        <c:crosses val="autoZero"/>
        <c:crossBetween val="between"/>
      </c:valAx>
      <c:spPr>
        <a:solidFill>
          <a:schemeClr val="tx1">
            <a:lumMod val="75000"/>
            <a:lumOff val="25000"/>
          </a:schemeClr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1" i="0" u="none" strike="noStrike" kern="1200" cap="none" spc="0" normalizeH="0" baseline="0">
                <a:solidFill>
                  <a:schemeClr val="accent4">
                    <a:lumMod val="60000"/>
                    <a:lumOff val="40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GB" sz="2000">
                <a:solidFill>
                  <a:schemeClr val="accent4">
                    <a:lumMod val="60000"/>
                    <a:lumOff val="40000"/>
                  </a:schemeClr>
                </a:solidFill>
              </a:rPr>
              <a:t>Acceleration (m/s)</a:t>
            </a:r>
          </a:p>
        </c:rich>
      </c:tx>
      <c:layout>
        <c:manualLayout>
          <c:xMode val="edge"/>
          <c:yMode val="edge"/>
          <c:x val="0.37355860519711759"/>
          <c:y val="3.401094107872260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1" i="0" u="none" strike="noStrike" kern="1200" cap="none" spc="0" normalizeH="0" baseline="0">
              <a:solidFill>
                <a:schemeClr val="accent4">
                  <a:lumMod val="60000"/>
                  <a:lumOff val="40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849682485118153"/>
          <c:y val="0.16464129727191637"/>
          <c:w val="0.84094785636844849"/>
          <c:h val="0.58821744060526981"/>
        </c:manualLayout>
      </c:layout>
      <c:lineChart>
        <c:grouping val="standard"/>
        <c:varyColors val="0"/>
        <c:ser>
          <c:idx val="0"/>
          <c:order val="0"/>
          <c:tx>
            <c:strRef>
              <c:f>'Not correct spreadsheet'!$R$3</c:f>
              <c:strCache>
                <c:ptCount val="1"/>
                <c:pt idx="0">
                  <c:v>Acceleration (m/s) </c:v>
                </c:pt>
              </c:strCache>
            </c:strRef>
          </c:tx>
          <c:spPr>
            <a:ln w="22225" cap="rnd">
              <a:solidFill>
                <a:schemeClr val="accent4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2.4939374814131433E-2"/>
                  <c:y val="3.544926466961740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D9C-4078-9779-AA1BA38ABDB6}"/>
                </c:ext>
              </c:extLst>
            </c:dLbl>
            <c:dLbl>
              <c:idx val="1"/>
              <c:layout>
                <c:manualLayout>
                  <c:x val="-2.6453142050367924E-2"/>
                  <c:y val="-2.690412730804070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FD9C-4078-9779-AA1BA38ABDB6}"/>
                </c:ext>
              </c:extLst>
            </c:dLbl>
            <c:dLbl>
              <c:idx val="2"/>
              <c:layout>
                <c:manualLayout>
                  <c:x val="-2.096949043853363E-2"/>
                  <c:y val="-0.10342874473516658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D9C-4078-9779-AA1BA38ABDB6}"/>
                </c:ext>
              </c:extLst>
            </c:dLbl>
            <c:dLbl>
              <c:idx val="3"/>
              <c:layout>
                <c:manualLayout>
                  <c:x val="-2.7966909286604467E-2"/>
                  <c:y val="-6.941780365644396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D9C-4078-9779-AA1BA38ABDB6}"/>
                </c:ext>
              </c:extLst>
            </c:dLbl>
            <c:dLbl>
              <c:idx val="5"/>
              <c:layout>
                <c:manualLayout>
                  <c:x val="-2.4939374814131488E-2"/>
                  <c:y val="-6.091506838676331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FD9C-4078-9779-AA1BA38ABDB6}"/>
                </c:ext>
              </c:extLst>
            </c:dLbl>
            <c:dLbl>
              <c:idx val="6"/>
              <c:layout>
                <c:manualLayout>
                  <c:x val="-2.7024559383479609E-2"/>
                  <c:y val="-7.5086293836231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FD9C-4078-9779-AA1BA38ABDB6}"/>
                </c:ext>
              </c:extLst>
            </c:dLbl>
            <c:dLbl>
              <c:idx val="7"/>
              <c:layout>
                <c:manualLayout>
                  <c:x val="-2.7966909286604523E-2"/>
                  <c:y val="-6.374931347665686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FD9C-4078-9779-AA1BA38ABDB6}"/>
                </c:ext>
              </c:extLst>
            </c:dLbl>
            <c:dLbl>
              <c:idx val="8"/>
              <c:layout>
                <c:manualLayout>
                  <c:x val="-2.7966909286604412E-2"/>
                  <c:y val="-6.941780365644402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FD9C-4078-9779-AA1BA38ABDB6}"/>
                </c:ext>
              </c:extLst>
            </c:dLbl>
            <c:dLbl>
              <c:idx val="9"/>
              <c:layout>
                <c:manualLayout>
                  <c:x val="-2.8538326619716045E-2"/>
                  <c:y val="-7.225204874633751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FD9C-4078-9779-AA1BA38ABDB6}"/>
                </c:ext>
              </c:extLst>
            </c:dLbl>
            <c:dLbl>
              <c:idx val="11"/>
              <c:layout>
                <c:manualLayout>
                  <c:x val="-1.1315469688003036E-2"/>
                  <c:y val="-6.374931347665686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FD9C-4078-9779-AA1BA38ABDB6}"/>
                </c:ext>
              </c:extLst>
            </c:dLbl>
            <c:dLbl>
              <c:idx val="12"/>
              <c:layout>
                <c:manualLayout>
                  <c:x val="-2.7024559383479665E-2"/>
                  <c:y val="-0.1062629898250601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FD9C-4078-9779-AA1BA38ABDB6}"/>
                </c:ext>
              </c:extLst>
            </c:dLbl>
            <c:dLbl>
              <c:idx val="13"/>
              <c:layout>
                <c:manualLayout>
                  <c:x val="-3.5535745467786962E-2"/>
                  <c:y val="-4.957808802718916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FD9C-4078-9779-AA1BA38ABDB6}"/>
                </c:ext>
              </c:extLst>
            </c:dLbl>
            <c:dLbl>
              <c:idx val="14"/>
              <c:layout>
                <c:manualLayout>
                  <c:x val="-3.5535745467786851E-2"/>
                  <c:y val="-5.241233311708266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FD9C-4078-9779-AA1BA38ABDB6}"/>
                </c:ext>
              </c:extLst>
            </c:dLbl>
            <c:spPr>
              <a:solidFill>
                <a:schemeClr val="accent4">
                  <a:lumMod val="60000"/>
                  <a:lumOff val="40000"/>
                </a:schemeClr>
              </a:solidFill>
              <a:ln>
                <a:solidFill>
                  <a:sysClr val="windowText" lastClr="000000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'Not correct spreadsheet'!$M$4:$M$18</c:f>
              <c:numCache>
                <c:formatCode>General</c:formatCode>
                <c:ptCount val="15"/>
                <c:pt idx="0">
                  <c:v>0</c:v>
                </c:pt>
                <c:pt idx="1">
                  <c:v>5</c:v>
                </c:pt>
                <c:pt idx="2">
                  <c:v>12</c:v>
                </c:pt>
                <c:pt idx="3">
                  <c:v>17</c:v>
                </c:pt>
                <c:pt idx="4">
                  <c:v>20</c:v>
                </c:pt>
                <c:pt idx="5">
                  <c:v>32</c:v>
                </c:pt>
                <c:pt idx="6">
                  <c:v>39</c:v>
                </c:pt>
                <c:pt idx="7">
                  <c:v>44</c:v>
                </c:pt>
                <c:pt idx="8">
                  <c:v>53</c:v>
                </c:pt>
                <c:pt idx="9">
                  <c:v>59</c:v>
                </c:pt>
                <c:pt idx="10">
                  <c:v>64</c:v>
                </c:pt>
                <c:pt idx="11">
                  <c:v>71</c:v>
                </c:pt>
                <c:pt idx="12">
                  <c:v>76</c:v>
                </c:pt>
                <c:pt idx="13">
                  <c:v>80</c:v>
                </c:pt>
                <c:pt idx="14">
                  <c:v>87</c:v>
                </c:pt>
              </c:numCache>
            </c:numRef>
          </c:cat>
          <c:val>
            <c:numRef>
              <c:f>'Not correct spreadsheet'!$R$4:$R$18</c:f>
              <c:numCache>
                <c:formatCode>0.00</c:formatCode>
                <c:ptCount val="15"/>
                <c:pt idx="0">
                  <c:v>0</c:v>
                </c:pt>
                <c:pt idx="1">
                  <c:v>4.2</c:v>
                </c:pt>
                <c:pt idx="2">
                  <c:v>-1.1224489795918369</c:v>
                </c:pt>
                <c:pt idx="3">
                  <c:v>0.77142857142857157</c:v>
                </c:pt>
                <c:pt idx="4">
                  <c:v>0.44444444444444403</c:v>
                </c:pt>
                <c:pt idx="5">
                  <c:v>0.74305555555555569</c:v>
                </c:pt>
                <c:pt idx="6">
                  <c:v>-1.5663265306122451</c:v>
                </c:pt>
                <c:pt idx="7">
                  <c:v>0.54285714285714304</c:v>
                </c:pt>
                <c:pt idx="8">
                  <c:v>0.13580246913580238</c:v>
                </c:pt>
                <c:pt idx="9">
                  <c:v>-0.75925925925925919</c:v>
                </c:pt>
                <c:pt idx="10">
                  <c:v>1.9466666666666665</c:v>
                </c:pt>
                <c:pt idx="11">
                  <c:v>0.49387755102040842</c:v>
                </c:pt>
                <c:pt idx="12">
                  <c:v>-3.4114285714285715</c:v>
                </c:pt>
                <c:pt idx="13">
                  <c:v>1.9249999999999998</c:v>
                </c:pt>
                <c:pt idx="14">
                  <c:v>2.2142857142857144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D9C-4078-9779-AA1BA38ABDB6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542222256"/>
        <c:axId val="542223896"/>
      </c:lineChart>
      <c:catAx>
        <c:axId val="5422222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dk1">
                  <a:lumMod val="15000"/>
                  <a:lumOff val="85000"/>
                  <a:alpha val="51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/>
                  <a:t>Time</a:t>
                </a:r>
                <a:r>
                  <a:rPr lang="en-GB" sz="1200" baseline="0"/>
                  <a:t> along a lap  (s)</a:t>
                </a:r>
                <a:endParaRPr lang="en-GB" sz="1200"/>
              </a:p>
            </c:rich>
          </c:tx>
          <c:layout>
            <c:manualLayout>
              <c:xMode val="edge"/>
              <c:yMode val="edge"/>
              <c:x val="0.40376701572708801"/>
              <c:y val="0.812939824067025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2223896"/>
        <c:crosses val="autoZero"/>
        <c:auto val="1"/>
        <c:lblAlgn val="ctr"/>
        <c:lblOffset val="100"/>
        <c:noMultiLvlLbl val="0"/>
      </c:catAx>
      <c:valAx>
        <c:axId val="5422238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/>
                  <a:t>Acceleration</a:t>
                </a:r>
                <a:r>
                  <a:rPr lang="en-GB" sz="1200" baseline="0"/>
                  <a:t> along the track (m/s) </a:t>
                </a:r>
                <a:endParaRPr lang="en-GB" sz="1200"/>
              </a:p>
            </c:rich>
          </c:tx>
          <c:layout>
            <c:manualLayout>
              <c:xMode val="edge"/>
              <c:yMode val="edge"/>
              <c:x val="2.4930554438109272E-2"/>
              <c:y val="0.2103851203471794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2222256"/>
        <c:crosses val="autoZero"/>
        <c:crossBetween val="between"/>
      </c:valAx>
      <c:spPr>
        <a:solidFill>
          <a:schemeClr val="tx1">
            <a:lumMod val="75000"/>
            <a:lumOff val="25000"/>
          </a:schemeClr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none" spc="0" normalizeH="0" baseline="0">
                <a:solidFill>
                  <a:schemeClr val="accent2"/>
                </a:solidFill>
                <a:latin typeface="+mj-lt"/>
                <a:ea typeface="+mj-ea"/>
                <a:cs typeface="+mj-cs"/>
              </a:defRPr>
            </a:pPr>
            <a:r>
              <a:rPr lang="en-US" sz="2000">
                <a:solidFill>
                  <a:schemeClr val="accent2"/>
                </a:solidFill>
              </a:rPr>
              <a:t>Gradient in degrees </a:t>
            </a:r>
            <a:r>
              <a:rPr lang="en-US" sz="2000">
                <a:solidFill>
                  <a:schemeClr val="accent2"/>
                </a:solidFill>
                <a:latin typeface="Times New Roman" panose="02020603050405020304" pitchFamily="18" charset="0"/>
                <a:cs typeface="Times New Roman" panose="02020603050405020304" pitchFamily="18" charset="0"/>
              </a:rPr>
              <a:t>°</a:t>
            </a:r>
            <a:r>
              <a:rPr lang="en-US" sz="2000">
                <a:solidFill>
                  <a:schemeClr val="accent2"/>
                </a:solidFill>
              </a:rPr>
              <a:t> </a:t>
            </a:r>
          </a:p>
        </c:rich>
      </c:tx>
      <c:layout>
        <c:manualLayout>
          <c:xMode val="edge"/>
          <c:yMode val="edge"/>
          <c:x val="0.37630596554965129"/>
          <c:y val="4.109183042641887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none" spc="0" normalizeH="0" baseline="0">
              <a:solidFill>
                <a:schemeClr val="accent2"/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8.9538802778756199E-2"/>
          <c:y val="0.19812125944213557"/>
          <c:w val="0.86608291595341647"/>
          <c:h val="0.59420361444171843"/>
        </c:manualLayout>
      </c:layout>
      <c:lineChart>
        <c:grouping val="standard"/>
        <c:varyColors val="0"/>
        <c:ser>
          <c:idx val="0"/>
          <c:order val="0"/>
          <c:tx>
            <c:strRef>
              <c:f>'Not correct spreadsheet'!$S$3</c:f>
              <c:strCache>
                <c:ptCount val="1"/>
                <c:pt idx="0">
                  <c:v>Gradient in degree °</c:v>
                </c:pt>
              </c:strCache>
            </c:strRef>
          </c:tx>
          <c:spPr>
            <a:ln w="2222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dLbl>
              <c:idx val="1"/>
              <c:layout>
                <c:manualLayout>
                  <c:x val="-2.4094035035737416E-2"/>
                  <c:y val="-9.449071799183685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E73-42C0-82E7-75867491E1D4}"/>
                </c:ext>
              </c:extLst>
            </c:dLbl>
            <c:dLbl>
              <c:idx val="2"/>
              <c:layout>
                <c:manualLayout>
                  <c:x val="-3.2672230635933608E-2"/>
                  <c:y val="-8.353289654479181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1E73-42C0-82E7-75867491E1D4}"/>
                </c:ext>
              </c:extLst>
            </c:dLbl>
            <c:dLbl>
              <c:idx val="4"/>
              <c:layout>
                <c:manualLayout>
                  <c:x val="-1.4976156106048561E-2"/>
                  <c:y val="-4.791997684189551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1E73-42C0-82E7-75867491E1D4}"/>
                </c:ext>
              </c:extLst>
            </c:dLbl>
            <c:dLbl>
              <c:idx val="5"/>
              <c:layout>
                <c:manualLayout>
                  <c:x val="-2.355435170624481E-2"/>
                  <c:y val="-7.805398582126930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1E73-42C0-82E7-75867491E1D4}"/>
                </c:ext>
              </c:extLst>
            </c:dLbl>
            <c:dLbl>
              <c:idx val="6"/>
              <c:layout>
                <c:manualLayout>
                  <c:x val="-2.5523734302436728E-2"/>
                  <c:y val="-0.11092745016240441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1E73-42C0-82E7-75867491E1D4}"/>
                </c:ext>
              </c:extLst>
            </c:dLbl>
            <c:dLbl>
              <c:idx val="9"/>
              <c:layout>
                <c:manualLayout>
                  <c:x val="-2.4094035035737416E-2"/>
                  <c:y val="-0.14927982522706201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1E73-42C0-82E7-75867491E1D4}"/>
                </c:ext>
              </c:extLst>
            </c:dLbl>
            <c:dLbl>
              <c:idx val="10"/>
              <c:layout>
                <c:manualLayout>
                  <c:x val="-3.7851344373238414E-2"/>
                  <c:y val="-7.531453045950808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1E73-42C0-82E7-75867491E1D4}"/>
                </c:ext>
              </c:extLst>
            </c:dLbl>
            <c:dLbl>
              <c:idx val="12"/>
              <c:layout>
                <c:manualLayout>
                  <c:x val="3.6099343610430895E-3"/>
                  <c:y val="-6.98356197359855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1E73-42C0-82E7-75867491E1D4}"/>
                </c:ext>
              </c:extLst>
            </c:dLbl>
            <c:dLbl>
              <c:idx val="13"/>
              <c:layout>
                <c:manualLayout>
                  <c:x val="-2.5523734302436887E-2"/>
                  <c:y val="-8.901180726831434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1E73-42C0-82E7-75867491E1D4}"/>
                </c:ext>
              </c:extLst>
            </c:dLbl>
            <c:dLbl>
              <c:idx val="14"/>
              <c:layout>
                <c:manualLayout>
                  <c:x val="-1.8375237968939952E-2"/>
                  <c:y val="-5.339888756541797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1E73-42C0-82E7-75867491E1D4}"/>
                </c:ext>
              </c:extLst>
            </c:dLbl>
            <c:spPr>
              <a:solidFill>
                <a:schemeClr val="accent2"/>
              </a:solidFill>
              <a:ln>
                <a:solidFill>
                  <a:sysClr val="windowText" lastClr="000000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'Not correct spreadsheet'!$M$4:$M$18</c:f>
              <c:numCache>
                <c:formatCode>General</c:formatCode>
                <c:ptCount val="15"/>
                <c:pt idx="0">
                  <c:v>0</c:v>
                </c:pt>
                <c:pt idx="1">
                  <c:v>5</c:v>
                </c:pt>
                <c:pt idx="2">
                  <c:v>12</c:v>
                </c:pt>
                <c:pt idx="3">
                  <c:v>17</c:v>
                </c:pt>
                <c:pt idx="4">
                  <c:v>20</c:v>
                </c:pt>
                <c:pt idx="5">
                  <c:v>32</c:v>
                </c:pt>
                <c:pt idx="6">
                  <c:v>39</c:v>
                </c:pt>
                <c:pt idx="7">
                  <c:v>44</c:v>
                </c:pt>
                <c:pt idx="8">
                  <c:v>53</c:v>
                </c:pt>
                <c:pt idx="9">
                  <c:v>59</c:v>
                </c:pt>
                <c:pt idx="10">
                  <c:v>64</c:v>
                </c:pt>
                <c:pt idx="11">
                  <c:v>71</c:v>
                </c:pt>
                <c:pt idx="12">
                  <c:v>76</c:v>
                </c:pt>
                <c:pt idx="13">
                  <c:v>80</c:v>
                </c:pt>
                <c:pt idx="14">
                  <c:v>87</c:v>
                </c:pt>
              </c:numCache>
            </c:numRef>
          </c:cat>
          <c:val>
            <c:numRef>
              <c:f>'Not correct spreadsheet'!$S$4:$S$18</c:f>
              <c:numCache>
                <c:formatCode>0.00</c:formatCode>
                <c:ptCount val="15"/>
                <c:pt idx="0">
                  <c:v>0</c:v>
                </c:pt>
                <c:pt idx="1">
                  <c:v>-2.7294026367786963</c:v>
                </c:pt>
                <c:pt idx="2">
                  <c:v>-1.8686719043487812</c:v>
                </c:pt>
                <c:pt idx="3">
                  <c:v>2.0226240530661204</c:v>
                </c:pt>
                <c:pt idx="4">
                  <c:v>1.0417988504552707</c:v>
                </c:pt>
                <c:pt idx="5">
                  <c:v>1.0513577060736068</c:v>
                </c:pt>
                <c:pt idx="6">
                  <c:v>-1.5079577542388192</c:v>
                </c:pt>
                <c:pt idx="7">
                  <c:v>0.60312460694366765</c:v>
                </c:pt>
                <c:pt idx="8">
                  <c:v>1.5742579449413212</c:v>
                </c:pt>
                <c:pt idx="9">
                  <c:v>-3.6596653506469337</c:v>
                </c:pt>
                <c:pt idx="10">
                  <c:v>0</c:v>
                </c:pt>
                <c:pt idx="11">
                  <c:v>1.7021051846639939</c:v>
                </c:pt>
                <c:pt idx="12">
                  <c:v>0</c:v>
                </c:pt>
                <c:pt idx="13">
                  <c:v>-2.2042275039720307</c:v>
                </c:pt>
                <c:pt idx="14">
                  <c:v>-0.46772584397379902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E73-42C0-82E7-75867491E1D4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765666008"/>
        <c:axId val="765657808"/>
      </c:lineChart>
      <c:catAx>
        <c:axId val="7656660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dk1">
                  <a:lumMod val="15000"/>
                  <a:lumOff val="85000"/>
                  <a:alpha val="51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/>
                  <a:t>Time</a:t>
                </a:r>
                <a:r>
                  <a:rPr lang="en-GB" sz="1200" baseline="0"/>
                  <a:t> along a lap (s)</a:t>
                </a:r>
                <a:endParaRPr lang="en-GB" sz="1200"/>
              </a:p>
            </c:rich>
          </c:tx>
          <c:layout>
            <c:manualLayout>
              <c:xMode val="edge"/>
              <c:yMode val="edge"/>
              <c:x val="0.44214575570131986"/>
              <c:y val="0.8558755277765673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65657808"/>
        <c:crosses val="autoZero"/>
        <c:auto val="1"/>
        <c:lblAlgn val="ctr"/>
        <c:lblOffset val="100"/>
        <c:noMultiLvlLbl val="0"/>
      </c:catAx>
      <c:valAx>
        <c:axId val="7656578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/>
                  <a:t>Gradient along the track</a:t>
                </a:r>
                <a:r>
                  <a:rPr lang="en-GB" sz="1200" baseline="0"/>
                  <a:t> in degrees </a:t>
                </a:r>
                <a:r>
                  <a:rPr lang="en-GB" sz="1200" baseline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°</a:t>
                </a:r>
                <a:endParaRPr lang="en-GB" sz="1200"/>
              </a:p>
            </c:rich>
          </c:tx>
          <c:layout>
            <c:manualLayout>
              <c:xMode val="edge"/>
              <c:yMode val="edge"/>
              <c:x val="1.2993827414134457E-2"/>
              <c:y val="0.229564417969274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65666008"/>
        <c:crosses val="autoZero"/>
        <c:crossBetween val="between"/>
      </c:valAx>
      <c:spPr>
        <a:solidFill>
          <a:schemeClr val="tx1">
            <a:lumMod val="75000"/>
            <a:lumOff val="25000"/>
          </a:schemeClr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none" spc="0" normalizeH="0" baseline="0">
                <a:solidFill>
                  <a:srgbClr val="996600"/>
                </a:solidFill>
                <a:latin typeface="+mj-lt"/>
                <a:ea typeface="+mj-ea"/>
                <a:cs typeface="+mj-cs"/>
              </a:defRPr>
            </a:pPr>
            <a:r>
              <a:rPr lang="en-US" sz="2000">
                <a:solidFill>
                  <a:srgbClr val="996600"/>
                </a:solidFill>
              </a:rPr>
              <a:t>Rolling drag (N)</a:t>
            </a:r>
          </a:p>
        </c:rich>
      </c:tx>
      <c:overlay val="0"/>
      <c:spPr>
        <a:solidFill>
          <a:sysClr val="window" lastClr="FFFFFF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none" spc="0" normalizeH="0" baseline="0">
              <a:solidFill>
                <a:srgbClr val="996600"/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80980631665233"/>
          <c:y val="0.20357116651583912"/>
          <c:w val="0.845260454119104"/>
          <c:h val="0.59537578295063154"/>
        </c:manualLayout>
      </c:layout>
      <c:lineChart>
        <c:grouping val="standard"/>
        <c:varyColors val="0"/>
        <c:ser>
          <c:idx val="0"/>
          <c:order val="0"/>
          <c:tx>
            <c:strRef>
              <c:f>'Not correct spreadsheet'!$T$3</c:f>
              <c:strCache>
                <c:ptCount val="1"/>
                <c:pt idx="0">
                  <c:v>Rolling resistance  (N)</c:v>
                </c:pt>
              </c:strCache>
            </c:strRef>
          </c:tx>
          <c:spPr>
            <a:ln w="22225" cap="rnd">
              <a:solidFill>
                <a:srgbClr val="996600"/>
              </a:solidFill>
              <a:round/>
            </a:ln>
            <a:effectLst/>
          </c:spPr>
          <c:marker>
            <c:symbol val="none"/>
          </c:marker>
          <c:dLbls>
            <c:spPr>
              <a:solidFill>
                <a:srgbClr val="996600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'Not correct spreadsheet'!$M$4:$M$18</c:f>
              <c:numCache>
                <c:formatCode>General</c:formatCode>
                <c:ptCount val="15"/>
                <c:pt idx="0">
                  <c:v>0</c:v>
                </c:pt>
                <c:pt idx="1">
                  <c:v>5</c:v>
                </c:pt>
                <c:pt idx="2">
                  <c:v>12</c:v>
                </c:pt>
                <c:pt idx="3">
                  <c:v>17</c:v>
                </c:pt>
                <c:pt idx="4">
                  <c:v>20</c:v>
                </c:pt>
                <c:pt idx="5">
                  <c:v>32</c:v>
                </c:pt>
                <c:pt idx="6">
                  <c:v>39</c:v>
                </c:pt>
                <c:pt idx="7">
                  <c:v>44</c:v>
                </c:pt>
                <c:pt idx="8">
                  <c:v>53</c:v>
                </c:pt>
                <c:pt idx="9">
                  <c:v>59</c:v>
                </c:pt>
                <c:pt idx="10">
                  <c:v>64</c:v>
                </c:pt>
                <c:pt idx="11">
                  <c:v>71</c:v>
                </c:pt>
                <c:pt idx="12">
                  <c:v>76</c:v>
                </c:pt>
                <c:pt idx="13">
                  <c:v>80</c:v>
                </c:pt>
                <c:pt idx="14">
                  <c:v>87</c:v>
                </c:pt>
              </c:numCache>
            </c:numRef>
          </c:cat>
          <c:val>
            <c:numRef>
              <c:f>'Not correct spreadsheet'!$T$4:$T$18</c:f>
              <c:numCache>
                <c:formatCode>0.00</c:formatCode>
                <c:ptCount val="15"/>
                <c:pt idx="0">
                  <c:v>718.09199999999998</c:v>
                </c:pt>
                <c:pt idx="1">
                  <c:v>718.09199999999998</c:v>
                </c:pt>
                <c:pt idx="2">
                  <c:v>718.09199999999998</c:v>
                </c:pt>
                <c:pt idx="3">
                  <c:v>718.09199999999998</c:v>
                </c:pt>
                <c:pt idx="4">
                  <c:v>718.09199999999998</c:v>
                </c:pt>
                <c:pt idx="5">
                  <c:v>718.09199999999998</c:v>
                </c:pt>
                <c:pt idx="6">
                  <c:v>718.09199999999998</c:v>
                </c:pt>
                <c:pt idx="7">
                  <c:v>718.09199999999998</c:v>
                </c:pt>
                <c:pt idx="8">
                  <c:v>718.09199999999998</c:v>
                </c:pt>
                <c:pt idx="9">
                  <c:v>718.09199999999998</c:v>
                </c:pt>
                <c:pt idx="10">
                  <c:v>718.09199999999998</c:v>
                </c:pt>
                <c:pt idx="11">
                  <c:v>718.09199999999998</c:v>
                </c:pt>
                <c:pt idx="12">
                  <c:v>718.09199999999998</c:v>
                </c:pt>
                <c:pt idx="13">
                  <c:v>718.09199999999998</c:v>
                </c:pt>
                <c:pt idx="14">
                  <c:v>718.09199999999998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C29-45F4-AFF1-671F70997299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869801344"/>
        <c:axId val="869801672"/>
      </c:lineChart>
      <c:catAx>
        <c:axId val="8698013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dk1">
                  <a:lumMod val="15000"/>
                  <a:lumOff val="85000"/>
                  <a:alpha val="51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/>
                  <a:t>Time</a:t>
                </a:r>
                <a:r>
                  <a:rPr lang="en-GB" sz="1200" baseline="0"/>
                  <a:t> along a lap (s)</a:t>
                </a:r>
                <a:endParaRPr lang="en-GB" sz="1200"/>
              </a:p>
            </c:rich>
          </c:tx>
          <c:layout>
            <c:manualLayout>
              <c:xMode val="edge"/>
              <c:yMode val="edge"/>
              <c:x val="0.4468124280331715"/>
              <c:y val="0.8729268623496633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9801672"/>
        <c:crosses val="autoZero"/>
        <c:auto val="1"/>
        <c:lblAlgn val="ctr"/>
        <c:lblOffset val="100"/>
        <c:noMultiLvlLbl val="0"/>
      </c:catAx>
      <c:valAx>
        <c:axId val="8698016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/>
                  <a:t>Rolling</a:t>
                </a:r>
                <a:r>
                  <a:rPr lang="en-GB" sz="1200" baseline="0"/>
                  <a:t> resistence along the track (N)</a:t>
                </a:r>
                <a:endParaRPr lang="en-GB" sz="1200"/>
              </a:p>
            </c:rich>
          </c:tx>
          <c:layout>
            <c:manualLayout>
              <c:xMode val="edge"/>
              <c:yMode val="edge"/>
              <c:x val="1.5484972261171737E-2"/>
              <c:y val="0.2425098000849377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9801344"/>
        <c:crosses val="autoZero"/>
        <c:crossBetween val="between"/>
      </c:valAx>
      <c:spPr>
        <a:solidFill>
          <a:schemeClr val="tx1">
            <a:lumMod val="75000"/>
            <a:lumOff val="25000"/>
          </a:schemeClr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none" spc="0" normalizeH="0" baseline="0">
                <a:solidFill>
                  <a:srgbClr val="FF3399"/>
                </a:solidFill>
                <a:latin typeface="+mj-lt"/>
                <a:ea typeface="+mj-ea"/>
                <a:cs typeface="+mj-cs"/>
              </a:defRPr>
            </a:pPr>
            <a:r>
              <a:rPr lang="en-US" sz="2000">
                <a:solidFill>
                  <a:srgbClr val="FF3399"/>
                </a:solidFill>
              </a:rPr>
              <a:t>Aero resistance (N)</a:t>
            </a:r>
          </a:p>
        </c:rich>
      </c:tx>
      <c:layout>
        <c:manualLayout>
          <c:xMode val="edge"/>
          <c:yMode val="edge"/>
          <c:x val="0.3823645726241966"/>
          <c:y val="2.806276956555076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none" spc="0" normalizeH="0" baseline="0">
              <a:solidFill>
                <a:srgbClr val="FF3399"/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952450086341863"/>
          <c:y val="0.21141205623981063"/>
          <c:w val="0.84366314462258984"/>
          <c:h val="0.58250196305510349"/>
        </c:manualLayout>
      </c:layout>
      <c:lineChart>
        <c:grouping val="standard"/>
        <c:varyColors val="0"/>
        <c:ser>
          <c:idx val="0"/>
          <c:order val="0"/>
          <c:tx>
            <c:strRef>
              <c:f>'Not correct spreadsheet'!$W$3</c:f>
              <c:strCache>
                <c:ptCount val="1"/>
                <c:pt idx="0">
                  <c:v>Aero resistance (N)</c:v>
                </c:pt>
              </c:strCache>
            </c:strRef>
          </c:tx>
          <c:spPr>
            <a:ln w="22225" cap="rnd">
              <a:solidFill>
                <a:srgbClr val="FF3399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0955764112727553E-2"/>
                  <c:y val="-5.750768577387737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F1FA-40A6-8416-244827761A7F}"/>
                </c:ext>
              </c:extLst>
            </c:dLbl>
            <c:dLbl>
              <c:idx val="1"/>
              <c:layout>
                <c:manualLayout>
                  <c:x val="-4.6921197102717742E-2"/>
                  <c:y val="-7.715162446976281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1FA-40A6-8416-244827761A7F}"/>
                </c:ext>
              </c:extLst>
            </c:dLbl>
            <c:dLbl>
              <c:idx val="2"/>
              <c:layout>
                <c:manualLayout>
                  <c:x val="-4.1962236855826854E-2"/>
                  <c:y val="-8.27641783828730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1FA-40A6-8416-244827761A7F}"/>
                </c:ext>
              </c:extLst>
            </c:dLbl>
            <c:dLbl>
              <c:idx val="3"/>
              <c:layout>
                <c:manualLayout>
                  <c:x val="-4.6921197102717714E-2"/>
                  <c:y val="-0.11363322490497881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1FA-40A6-8416-244827761A7F}"/>
                </c:ext>
              </c:extLst>
            </c:dLbl>
            <c:dLbl>
              <c:idx val="4"/>
              <c:layout>
                <c:manualLayout>
                  <c:x val="-4.9944953350821913E-2"/>
                  <c:y val="-4.908885490421204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F1FA-40A6-8416-244827761A7F}"/>
                </c:ext>
              </c:extLst>
            </c:dLbl>
            <c:dLbl>
              <c:idx val="5"/>
              <c:layout>
                <c:manualLayout>
                  <c:x val="-4.0873684606509315E-2"/>
                  <c:y val="-6.592651664354255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F1FA-40A6-8416-244827761A7F}"/>
                </c:ext>
              </c:extLst>
            </c:dLbl>
            <c:dLbl>
              <c:idx val="6"/>
              <c:layout>
                <c:manualLayout>
                  <c:x val="-3.4826172110300917E-2"/>
                  <c:y val="-0.1248583327311991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F1FA-40A6-8416-244827761A7F}"/>
                </c:ext>
              </c:extLst>
            </c:dLbl>
            <c:dLbl>
              <c:idx val="7"/>
              <c:layout>
                <c:manualLayout>
                  <c:x val="-2.4243025241936212E-2"/>
                  <c:y val="-4.628257794765706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F1FA-40A6-8416-244827761A7F}"/>
                </c:ext>
              </c:extLst>
            </c:dLbl>
            <c:dLbl>
              <c:idx val="8"/>
              <c:layout>
                <c:manualLayout>
                  <c:x val="-2.5754903365988315E-2"/>
                  <c:y val="-0.10521439403531357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F1FA-40A6-8416-244827761A7F}"/>
                </c:ext>
              </c:extLst>
            </c:dLbl>
            <c:dLbl>
              <c:idx val="9"/>
              <c:layout>
                <c:manualLayout>
                  <c:x val="-3.9361806482457212E-2"/>
                  <c:y val="-6.592651664354250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F1FA-40A6-8416-244827761A7F}"/>
                </c:ext>
              </c:extLst>
            </c:dLbl>
            <c:dLbl>
              <c:idx val="10"/>
              <c:layout>
                <c:manualLayout>
                  <c:x val="-5.7504343971082526E-2"/>
                  <c:y val="-7.434534751320778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F1FA-40A6-8416-244827761A7F}"/>
                </c:ext>
              </c:extLst>
            </c:dLbl>
            <c:dLbl>
              <c:idx val="11"/>
              <c:layout>
                <c:manualLayout>
                  <c:x val="-4.3897440854613515E-2"/>
                  <c:y val="-9.960184012220341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F1FA-40A6-8416-244827761A7F}"/>
                </c:ext>
              </c:extLst>
            </c:dLbl>
            <c:dLbl>
              <c:idx val="12"/>
              <c:layout>
                <c:manualLayout>
                  <c:x val="-2.2307821243149527E-2"/>
                  <c:y val="-9.960184012220352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F1FA-40A6-8416-244827761A7F}"/>
                </c:ext>
              </c:extLst>
            </c:dLbl>
            <c:dLbl>
              <c:idx val="13"/>
              <c:layout>
                <c:manualLayout>
                  <c:x val="-4.0873684606509315E-2"/>
                  <c:y val="-0.1220520557746440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F1FA-40A6-8416-244827761A7F}"/>
                </c:ext>
              </c:extLst>
            </c:dLbl>
            <c:dLbl>
              <c:idx val="14"/>
              <c:layout>
                <c:manualLayout>
                  <c:x val="-2.5754903365988423E-2"/>
                  <c:y val="-3.505747012143666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F1FA-40A6-8416-244827761A7F}"/>
                </c:ext>
              </c:extLst>
            </c:dLbl>
            <c:spPr>
              <a:solidFill>
                <a:srgbClr val="FF3399"/>
              </a:solidFill>
              <a:ln>
                <a:solidFill>
                  <a:sysClr val="windowText" lastClr="000000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'Not correct spreadsheet'!$M$4:$M$18</c:f>
              <c:numCache>
                <c:formatCode>General</c:formatCode>
                <c:ptCount val="15"/>
                <c:pt idx="0">
                  <c:v>0</c:v>
                </c:pt>
                <c:pt idx="1">
                  <c:v>5</c:v>
                </c:pt>
                <c:pt idx="2">
                  <c:v>12</c:v>
                </c:pt>
                <c:pt idx="3">
                  <c:v>17</c:v>
                </c:pt>
                <c:pt idx="4">
                  <c:v>20</c:v>
                </c:pt>
                <c:pt idx="5">
                  <c:v>32</c:v>
                </c:pt>
                <c:pt idx="6">
                  <c:v>39</c:v>
                </c:pt>
                <c:pt idx="7">
                  <c:v>44</c:v>
                </c:pt>
                <c:pt idx="8">
                  <c:v>53</c:v>
                </c:pt>
                <c:pt idx="9">
                  <c:v>59</c:v>
                </c:pt>
                <c:pt idx="10">
                  <c:v>64</c:v>
                </c:pt>
                <c:pt idx="11">
                  <c:v>71</c:v>
                </c:pt>
                <c:pt idx="12">
                  <c:v>76</c:v>
                </c:pt>
                <c:pt idx="13">
                  <c:v>80</c:v>
                </c:pt>
                <c:pt idx="14">
                  <c:v>87</c:v>
                </c:pt>
              </c:numCache>
            </c:numRef>
          </c:cat>
          <c:val>
            <c:numRef>
              <c:f>'Not correct spreadsheet'!$W$4:$W$18</c:f>
              <c:numCache>
                <c:formatCode>0.00</c:formatCode>
                <c:ptCount val="15"/>
                <c:pt idx="0">
                  <c:v>0</c:v>
                </c:pt>
                <c:pt idx="1">
                  <c:v>185.7492</c:v>
                </c:pt>
                <c:pt idx="2">
                  <c:v>72.755853061224485</c:v>
                </c:pt>
                <c:pt idx="3">
                  <c:v>121.7268</c:v>
                </c:pt>
                <c:pt idx="4">
                  <c:v>141.57</c:v>
                </c:pt>
                <c:pt idx="5">
                  <c:v>312.76732500000003</c:v>
                </c:pt>
                <c:pt idx="6">
                  <c:v>111.71255510204081</c:v>
                </c:pt>
                <c:pt idx="7">
                  <c:v>152.0532</c:v>
                </c:pt>
                <c:pt idx="8">
                  <c:v>172.2448</c:v>
                </c:pt>
                <c:pt idx="9">
                  <c:v>103.38119999999999</c:v>
                </c:pt>
                <c:pt idx="10">
                  <c:v>271.74139199999996</c:v>
                </c:pt>
                <c:pt idx="11">
                  <c:v>350.74785306122453</c:v>
                </c:pt>
                <c:pt idx="12">
                  <c:v>58.647888000000016</c:v>
                </c:pt>
                <c:pt idx="13">
                  <c:v>160.16130000000001</c:v>
                </c:pt>
                <c:pt idx="14">
                  <c:v>515.97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1FA-40A6-8416-244827761A7F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876695312"/>
        <c:axId val="876693672"/>
      </c:lineChart>
      <c:catAx>
        <c:axId val="8766953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dk1">
                  <a:lumMod val="15000"/>
                  <a:lumOff val="85000"/>
                  <a:alpha val="51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/>
                  <a:t>Time</a:t>
                </a:r>
                <a:r>
                  <a:rPr lang="en-GB" sz="1200" baseline="0"/>
                  <a:t> along a lap (s)</a:t>
                </a:r>
                <a:endParaRPr lang="en-GB" sz="1200"/>
              </a:p>
            </c:rich>
          </c:tx>
          <c:layout>
            <c:manualLayout>
              <c:xMode val="edge"/>
              <c:yMode val="edge"/>
              <c:x val="0.46085711823172631"/>
              <c:y val="0.8674336862392332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76693672"/>
        <c:crosses val="autoZero"/>
        <c:auto val="1"/>
        <c:lblAlgn val="ctr"/>
        <c:lblOffset val="100"/>
        <c:noMultiLvlLbl val="0"/>
      </c:catAx>
      <c:valAx>
        <c:axId val="8766936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/>
                  <a:t>Aero</a:t>
                </a:r>
                <a:r>
                  <a:rPr lang="en-GB" sz="1200" baseline="0"/>
                  <a:t> resistance along the track (N)</a:t>
                </a:r>
                <a:endParaRPr lang="en-GB" sz="1200"/>
              </a:p>
            </c:rich>
          </c:tx>
          <c:layout>
            <c:manualLayout>
              <c:xMode val="edge"/>
              <c:yMode val="edge"/>
              <c:x val="1.9463228505021579E-2"/>
              <c:y val="0.2427175455727224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76695312"/>
        <c:crosses val="autoZero"/>
        <c:crossBetween val="between"/>
      </c:valAx>
      <c:spPr>
        <a:solidFill>
          <a:schemeClr val="tx1">
            <a:lumMod val="75000"/>
            <a:lumOff val="25000"/>
          </a:schemeClr>
        </a:solidFill>
        <a:ln>
          <a:solidFill>
            <a:schemeClr val="tx1">
              <a:lumMod val="75000"/>
              <a:lumOff val="2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none" spc="0" normalizeH="0" baseline="0">
                <a:solidFill>
                  <a:srgbClr val="FF0000"/>
                </a:solidFill>
                <a:latin typeface="+mj-lt"/>
                <a:ea typeface="+mj-ea"/>
                <a:cs typeface="+mj-cs"/>
              </a:defRPr>
            </a:pPr>
            <a:r>
              <a:rPr lang="en-US" sz="2000">
                <a:solidFill>
                  <a:srgbClr val="FF0000"/>
                </a:solidFill>
              </a:rPr>
              <a:t>Resistive forces</a:t>
            </a:r>
            <a:r>
              <a:rPr lang="en-US" sz="2000" baseline="0">
                <a:solidFill>
                  <a:srgbClr val="FF0000"/>
                </a:solidFill>
              </a:rPr>
              <a:t> </a:t>
            </a:r>
            <a:r>
              <a:rPr lang="en-US" sz="2000">
                <a:solidFill>
                  <a:srgbClr val="FF0000"/>
                </a:solidFill>
              </a:rPr>
              <a:t>(N)</a:t>
            </a:r>
          </a:p>
        </c:rich>
      </c:tx>
      <c:layout>
        <c:manualLayout>
          <c:xMode val="edge"/>
          <c:yMode val="edge"/>
          <c:x val="0.38885504290251927"/>
          <c:y val="4.278447181951915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none" spc="0" normalizeH="0" baseline="0">
              <a:solidFill>
                <a:srgbClr val="FF0000"/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9.9635525822327486E-2"/>
          <c:y val="0.18667527596545802"/>
          <c:w val="0.85739357220637424"/>
          <c:h val="0.64718576995204991"/>
        </c:manualLayout>
      </c:layout>
      <c:lineChart>
        <c:grouping val="standard"/>
        <c:varyColors val="0"/>
        <c:ser>
          <c:idx val="0"/>
          <c:order val="0"/>
          <c:tx>
            <c:strRef>
              <c:f>'Not correct spreadsheet'!$X$3</c:f>
              <c:strCache>
                <c:ptCount val="1"/>
                <c:pt idx="0">
                  <c:v>Total forces required by the engine (N)</c:v>
                </c:pt>
              </c:strCache>
            </c:strRef>
          </c:tx>
          <c:spPr>
            <a:ln w="2222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0195203806464052E-2"/>
                  <c:y val="-7.841686224747626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C430-4B57-A84B-D9029103C6EA}"/>
                </c:ext>
              </c:extLst>
            </c:dLbl>
            <c:dLbl>
              <c:idx val="1"/>
              <c:layout>
                <c:manualLayout>
                  <c:x val="-3.0195203806464052E-2"/>
                  <c:y val="-6.700766976227105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C430-4B57-A84B-D9029103C6EA}"/>
                </c:ext>
              </c:extLst>
            </c:dLbl>
            <c:dLbl>
              <c:idx val="2"/>
              <c:layout>
                <c:manualLayout>
                  <c:x val="-2.4453316990808233E-2"/>
                  <c:y val="-0.14116742091610426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C430-4B57-A84B-D9029103C6EA}"/>
                </c:ext>
              </c:extLst>
            </c:dLbl>
            <c:dLbl>
              <c:idx val="3"/>
              <c:layout>
                <c:manualLayout>
                  <c:x val="-4.5985392549517612E-2"/>
                  <c:y val="-9.553065097528387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C430-4B57-A84B-D9029103C6EA}"/>
                </c:ext>
              </c:extLst>
            </c:dLbl>
            <c:dLbl>
              <c:idx val="4"/>
              <c:layout>
                <c:manualLayout>
                  <c:x val="-4.0243505733861741E-2"/>
                  <c:y val="-6.700766976227105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C430-4B57-A84B-D9029103C6EA}"/>
                </c:ext>
              </c:extLst>
            </c:dLbl>
            <c:dLbl>
              <c:idx val="5"/>
              <c:layout>
                <c:manualLayout>
                  <c:x val="-4.4951852922699508E-2"/>
                  <c:y val="-8.412145849007876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C430-4B57-A84B-D9029103C6EA}"/>
                </c:ext>
              </c:extLst>
            </c:dLbl>
            <c:dLbl>
              <c:idx val="6"/>
              <c:layout>
                <c:manualLayout>
                  <c:x val="-4.0243505733861741E-2"/>
                  <c:y val="-0.1326105265522004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C430-4B57-A84B-D9029103C6EA}"/>
                </c:ext>
              </c:extLst>
            </c:dLbl>
            <c:dLbl>
              <c:idx val="7"/>
              <c:layout>
                <c:manualLayout>
                  <c:x val="-3.8808034029947786E-2"/>
                  <c:y val="-8.412145849007876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C430-4B57-A84B-D9029103C6EA}"/>
                </c:ext>
              </c:extLst>
            </c:dLbl>
            <c:dLbl>
              <c:idx val="8"/>
              <c:layout>
                <c:manualLayout>
                  <c:x val="-1.9113362252248321E-2"/>
                  <c:y val="-9.838294909658509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C430-4B57-A84B-D9029103C6EA}"/>
                </c:ext>
              </c:extLst>
            </c:dLbl>
            <c:dLbl>
              <c:idx val="9"/>
              <c:layout>
                <c:manualLayout>
                  <c:x val="-2.3017845286894278E-2"/>
                  <c:y val="-0.13546282467350171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C430-4B57-A84B-D9029103C6EA}"/>
                </c:ext>
              </c:extLst>
            </c:dLbl>
            <c:dLbl>
              <c:idx val="10"/>
              <c:layout>
                <c:manualLayout>
                  <c:x val="-4.5985392549517556E-2"/>
                  <c:y val="-4.418928479186084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C430-4B57-A84B-D9029103C6EA}"/>
                </c:ext>
              </c:extLst>
            </c:dLbl>
            <c:dLbl>
              <c:idx val="11"/>
              <c:layout>
                <c:manualLayout>
                  <c:x val="-1.6242418844420414E-2"/>
                  <c:y val="-4.989388103446339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C430-4B57-A84B-D9029103C6EA}"/>
                </c:ext>
              </c:extLst>
            </c:dLbl>
            <c:dLbl>
              <c:idx val="12"/>
              <c:layout>
                <c:manualLayout>
                  <c:x val="-2.7324260398636249E-2"/>
                  <c:y val="-0.10123524721788638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C430-4B57-A84B-D9029103C6EA}"/>
                </c:ext>
              </c:extLst>
            </c:dLbl>
            <c:dLbl>
              <c:idx val="13"/>
              <c:layout>
                <c:manualLayout>
                  <c:x val="-4.4549920845603705E-2"/>
                  <c:y val="-6.98599678835722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C430-4B57-A84B-D9029103C6EA}"/>
                </c:ext>
              </c:extLst>
            </c:dLbl>
            <c:dLbl>
              <c:idx val="14"/>
              <c:layout>
                <c:manualLayout>
                  <c:x val="-4.2080909514871707E-2"/>
                  <c:y val="-5.559847727706597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C430-4B57-A84B-D9029103C6EA}"/>
                </c:ext>
              </c:extLst>
            </c:dLbl>
            <c:spPr>
              <a:solidFill>
                <a:srgbClr val="FF0000"/>
              </a:solidFill>
              <a:ln>
                <a:solidFill>
                  <a:sysClr val="windowText" lastClr="000000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'Not correct spreadsheet'!$X$4:$X$18</c:f>
              <c:numCache>
                <c:formatCode>0.00</c:formatCode>
                <c:ptCount val="15"/>
                <c:pt idx="0">
                  <c:v>718.09199999999998</c:v>
                </c:pt>
                <c:pt idx="1">
                  <c:v>3180.8840571428573</c:v>
                </c:pt>
                <c:pt idx="2">
                  <c:v>-88.979720141970006</c:v>
                </c:pt>
                <c:pt idx="3">
                  <c:v>1521.5937579831934</c:v>
                </c:pt>
                <c:pt idx="4">
                  <c:v>1239.574929292929</c:v>
                </c:pt>
                <c:pt idx="5">
                  <c:v>1593.923213888889</c:v>
                </c:pt>
                <c:pt idx="6">
                  <c:v>-283.13094436090239</c:v>
                </c:pt>
                <c:pt idx="7">
                  <c:v>1264.2785834586468</c:v>
                </c:pt>
                <c:pt idx="8">
                  <c:v>1137.5746578211911</c:v>
                </c:pt>
                <c:pt idx="9">
                  <c:v>-23.638777935382279</c:v>
                </c:pt>
                <c:pt idx="10">
                  <c:v>2177.3000586666667</c:v>
                </c:pt>
                <c:pt idx="11">
                  <c:v>1547.8507037381291</c:v>
                </c:pt>
                <c:pt idx="12">
                  <c:v>-1304.2315405714285</c:v>
                </c:pt>
                <c:pt idx="13">
                  <c:v>1822.3456076923076</c:v>
                </c:pt>
                <c:pt idx="14">
                  <c:v>2535.9264897959183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430-4B57-A84B-D9029103C6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72493632"/>
        <c:axId val="872492320"/>
      </c:lineChart>
      <c:catAx>
        <c:axId val="8724936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dk1">
                  <a:lumMod val="15000"/>
                  <a:lumOff val="85000"/>
                  <a:alpha val="51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/>
                  <a:t>Sections</a:t>
                </a:r>
                <a:r>
                  <a:rPr lang="en-GB" sz="1200" baseline="0"/>
                  <a:t> of the track (1-14)</a:t>
                </a:r>
                <a:endParaRPr lang="en-GB" sz="1200"/>
              </a:p>
            </c:rich>
          </c:tx>
          <c:layout>
            <c:manualLayout>
              <c:xMode val="edge"/>
              <c:yMode val="edge"/>
              <c:x val="0.35836799549232284"/>
              <c:y val="0.8984128611749795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72492320"/>
        <c:crosses val="autoZero"/>
        <c:auto val="1"/>
        <c:lblAlgn val="ctr"/>
        <c:lblOffset val="100"/>
        <c:noMultiLvlLbl val="0"/>
      </c:catAx>
      <c:valAx>
        <c:axId val="8724923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/>
                  <a:t>Resistive</a:t>
                </a:r>
                <a:r>
                  <a:rPr lang="en-GB" sz="1200" baseline="0"/>
                  <a:t> forces along the track (N)</a:t>
                </a:r>
                <a:endParaRPr lang="en-GB" sz="1200"/>
              </a:p>
            </c:rich>
          </c:tx>
          <c:layout>
            <c:manualLayout>
              <c:xMode val="edge"/>
              <c:yMode val="edge"/>
              <c:x val="1.4757327291843604E-2"/>
              <c:y val="0.2569341164052060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72493632"/>
        <c:crosses val="autoZero"/>
        <c:crossBetween val="between"/>
      </c:valAx>
      <c:spPr>
        <a:solidFill>
          <a:schemeClr val="tx1">
            <a:lumMod val="75000"/>
            <a:lumOff val="25000"/>
          </a:schemeClr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1" i="0" u="none" strike="noStrike" kern="1200" cap="none" spc="0" normalizeH="0" baseline="0">
                <a:solidFill>
                  <a:schemeClr val="dk1">
                    <a:lumMod val="50000"/>
                    <a:lumOff val="50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US" sz="2000">
                <a:solidFill>
                  <a:srgbClr val="6600FF"/>
                </a:solidFill>
              </a:rPr>
              <a:t>Tractive</a:t>
            </a:r>
            <a:r>
              <a:rPr lang="en-US" sz="2000" baseline="0">
                <a:solidFill>
                  <a:srgbClr val="6600FF"/>
                </a:solidFill>
              </a:rPr>
              <a:t> forces </a:t>
            </a:r>
            <a:r>
              <a:rPr lang="en-US" sz="2000">
                <a:solidFill>
                  <a:srgbClr val="6600FF"/>
                </a:solidFill>
              </a:rPr>
              <a:t>(kw)</a:t>
            </a:r>
          </a:p>
        </c:rich>
      </c:tx>
      <c:layout>
        <c:manualLayout>
          <c:xMode val="edge"/>
          <c:yMode val="edge"/>
          <c:x val="0.37260633515512531"/>
          <c:y val="3.995685199334801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1" i="0" u="none" strike="noStrike" kern="1200" cap="none" spc="0" normalizeH="0" baseline="0">
              <a:solidFill>
                <a:schemeClr val="dk1">
                  <a:lumMod val="50000"/>
                  <a:lumOff val="50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099947009760414"/>
          <c:y val="0.19147894287383702"/>
          <c:w val="0.85702697214211665"/>
          <c:h val="0.64527372016719853"/>
        </c:manualLayout>
      </c:layout>
      <c:lineChart>
        <c:grouping val="standard"/>
        <c:varyColors val="0"/>
        <c:ser>
          <c:idx val="0"/>
          <c:order val="0"/>
          <c:tx>
            <c:strRef>
              <c:f>'Not correct spreadsheet'!$Z$3</c:f>
              <c:strCache>
                <c:ptCount val="1"/>
                <c:pt idx="0">
                  <c:v>Power required (kw)</c:v>
                </c:pt>
              </c:strCache>
            </c:strRef>
          </c:tx>
          <c:spPr>
            <a:ln w="22225" cap="rnd">
              <a:solidFill>
                <a:srgbClr val="6600FF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0298193424907516E-2"/>
                  <c:y val="-5.198000079678110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BA76-44A0-8117-7FFF2FF185ED}"/>
                </c:ext>
              </c:extLst>
            </c:dLbl>
            <c:dLbl>
              <c:idx val="1"/>
              <c:layout>
                <c:manualLayout>
                  <c:x val="-5.2514230778465357E-2"/>
                  <c:y val="-6.603433240818205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BA76-44A0-8117-7FFF2FF185ED}"/>
                </c:ext>
              </c:extLst>
            </c:dLbl>
            <c:dLbl>
              <c:idx val="2"/>
              <c:layout>
                <c:manualLayout>
                  <c:x val="-3.8076917988478148E-2"/>
                  <c:y val="-6.322346608590184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BA76-44A0-8117-7FFF2FF185ED}"/>
                </c:ext>
              </c:extLst>
            </c:dLbl>
            <c:dLbl>
              <c:idx val="3"/>
              <c:layout>
                <c:manualLayout>
                  <c:x val="-5.4069975691179488E-2"/>
                  <c:y val="-5.479086711906121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BA76-44A0-8117-7FFF2FF185ED}"/>
                </c:ext>
              </c:extLst>
            </c:dLbl>
            <c:dLbl>
              <c:idx val="4"/>
              <c:layout>
                <c:manualLayout>
                  <c:x val="-4.1624016389466403E-2"/>
                  <c:y val="-0.11944079253150605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BA76-44A0-8117-7FFF2FF185ED}"/>
                </c:ext>
              </c:extLst>
            </c:dLbl>
            <c:dLbl>
              <c:idx val="5"/>
              <c:layout>
                <c:manualLayout>
                  <c:x val="-4.6291251127608811E-2"/>
                  <c:y val="-6.603433240818205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BA76-44A0-8117-7FFF2FF185ED}"/>
                </c:ext>
              </c:extLst>
            </c:dLbl>
            <c:dLbl>
              <c:idx val="6"/>
              <c:layout>
                <c:manualLayout>
                  <c:x val="-2.7622312175039132E-2"/>
                  <c:y val="-0.1334951241429071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BA76-44A0-8117-7FFF2FF185ED}"/>
                </c:ext>
              </c:extLst>
            </c:dLbl>
            <c:dLbl>
              <c:idx val="7"/>
              <c:layout>
                <c:manualLayout>
                  <c:x val="-4.1624016389466403E-2"/>
                  <c:y val="-0.1363059904651874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BA76-44A0-8117-7FFF2FF185ED}"/>
                </c:ext>
              </c:extLst>
            </c:dLbl>
            <c:dLbl>
              <c:idx val="8"/>
              <c:layout>
                <c:manualLayout>
                  <c:x val="-3.3845291825895844E-2"/>
                  <c:y val="-6.88451987304622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BA76-44A0-8117-7FFF2FF185ED}"/>
                </c:ext>
              </c:extLst>
            </c:dLbl>
            <c:dLbl>
              <c:idx val="9"/>
              <c:layout>
                <c:manualLayout>
                  <c:x val="-2.718670359947923E-2"/>
                  <c:y val="-0.1081973272423853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BA76-44A0-8117-7FFF2FF185ED}"/>
                </c:ext>
              </c:extLst>
            </c:dLbl>
            <c:dLbl>
              <c:idx val="10"/>
              <c:layout>
                <c:manualLayout>
                  <c:x val="-5.7181465516607757E-2"/>
                  <c:y val="-5.760173344134137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BA76-44A0-8117-7FFF2FF185ED}"/>
                </c:ext>
              </c:extLst>
            </c:dLbl>
            <c:dLbl>
              <c:idx val="11"/>
              <c:layout>
                <c:manualLayout>
                  <c:x val="-3.8512526564038134E-2"/>
                  <c:y val="-6.041259976362163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BA76-44A0-8117-7FFF2FF185ED}"/>
                </c:ext>
              </c:extLst>
            </c:dLbl>
            <c:dLbl>
              <c:idx val="12"/>
              <c:layout>
                <c:manualLayout>
                  <c:x val="-8.5177646469097191E-3"/>
                  <c:y val="-9.133212930870394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BA76-44A0-8117-7FFF2FF185ED}"/>
                </c:ext>
              </c:extLst>
            </c:dLbl>
            <c:dLbl>
              <c:idx val="13"/>
              <c:layout>
                <c:manualLayout>
                  <c:x val="-4.0068271476752272E-2"/>
                  <c:y val="-0.1419277231097477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BA76-44A0-8117-7FFF2FF185ED}"/>
                </c:ext>
              </c:extLst>
            </c:dLbl>
            <c:dLbl>
              <c:idx val="14"/>
              <c:layout>
                <c:manualLayout>
                  <c:x val="-4.940274095303708E-2"/>
                  <c:y val="-3.511480286309974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BA76-44A0-8117-7FFF2FF185ED}"/>
                </c:ext>
              </c:extLst>
            </c:dLbl>
            <c:spPr>
              <a:solidFill>
                <a:srgbClr val="6600FF"/>
              </a:solidFill>
              <a:ln>
                <a:solidFill>
                  <a:sysClr val="windowText" lastClr="000000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'Not correct spreadsheet'!$Z$4:$Z$18</c:f>
              <c:numCache>
                <c:formatCode>0.00</c:formatCode>
                <c:ptCount val="15"/>
                <c:pt idx="0">
                  <c:v>0</c:v>
                </c:pt>
                <c:pt idx="1">
                  <c:v>66.8</c:v>
                </c:pt>
                <c:pt idx="2">
                  <c:v>1.169</c:v>
                </c:pt>
                <c:pt idx="3">
                  <c:v>25.87</c:v>
                </c:pt>
                <c:pt idx="4">
                  <c:v>22.73</c:v>
                </c:pt>
                <c:pt idx="5">
                  <c:v>43.43</c:v>
                </c:pt>
                <c:pt idx="6">
                  <c:v>4.6100000000000003</c:v>
                </c:pt>
                <c:pt idx="7">
                  <c:v>24.02</c:v>
                </c:pt>
                <c:pt idx="8">
                  <c:v>23</c:v>
                </c:pt>
                <c:pt idx="9">
                  <c:v>-0.37</c:v>
                </c:pt>
                <c:pt idx="10">
                  <c:v>55.3</c:v>
                </c:pt>
                <c:pt idx="11">
                  <c:v>44.67</c:v>
                </c:pt>
                <c:pt idx="12">
                  <c:v>-15.4</c:v>
                </c:pt>
                <c:pt idx="13">
                  <c:v>35.54</c:v>
                </c:pt>
                <c:pt idx="14">
                  <c:v>88.76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A76-44A0-8117-7FFF2FF185ED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869708776"/>
        <c:axId val="869711728"/>
      </c:lineChart>
      <c:catAx>
        <c:axId val="8697087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dk1">
                  <a:lumMod val="15000"/>
                  <a:lumOff val="85000"/>
                  <a:alpha val="51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/>
                  <a:t>Sections</a:t>
                </a:r>
                <a:r>
                  <a:rPr lang="en-GB" sz="1200" baseline="0"/>
                  <a:t> of the track (1-14)</a:t>
                </a:r>
                <a:endParaRPr lang="en-GB" sz="1200"/>
              </a:p>
            </c:rich>
          </c:tx>
          <c:layout>
            <c:manualLayout>
              <c:xMode val="edge"/>
              <c:yMode val="edge"/>
              <c:x val="0.42766587840414982"/>
              <c:y val="0.905746197585256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9711728"/>
        <c:crosses val="autoZero"/>
        <c:auto val="1"/>
        <c:lblAlgn val="ctr"/>
        <c:lblOffset val="100"/>
        <c:noMultiLvlLbl val="0"/>
      </c:catAx>
      <c:valAx>
        <c:axId val="8697117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/>
                  <a:t>Power</a:t>
                </a:r>
                <a:r>
                  <a:rPr lang="en-GB" sz="1200" baseline="0"/>
                  <a:t> required along the track (kw)</a:t>
                </a:r>
                <a:endParaRPr lang="en-GB" sz="1200"/>
              </a:p>
            </c:rich>
          </c:tx>
          <c:layout>
            <c:manualLayout>
              <c:xMode val="edge"/>
              <c:yMode val="edge"/>
              <c:x val="1.8592744201726456E-2"/>
              <c:y val="0.2442054101430221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9708776"/>
        <c:crosses val="autoZero"/>
        <c:crossBetween val="between"/>
      </c:valAx>
      <c:spPr>
        <a:solidFill>
          <a:schemeClr val="tx1">
            <a:lumMod val="75000"/>
            <a:lumOff val="25000"/>
          </a:schemeClr>
        </a:solidFill>
        <a:ln>
          <a:solidFill>
            <a:schemeClr val="tx1">
              <a:lumMod val="75000"/>
              <a:lumOff val="2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1" i="0" u="none" strike="noStrike" kern="1200" cap="none" spc="0" normalizeH="0" baseline="0">
                <a:solidFill>
                  <a:schemeClr val="dk1">
                    <a:lumMod val="50000"/>
                    <a:lumOff val="50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US" sz="2000">
                <a:solidFill>
                  <a:srgbClr val="00FFFF"/>
                </a:solidFill>
              </a:rPr>
              <a:t>Residual power (kw)</a:t>
            </a:r>
          </a:p>
        </c:rich>
      </c:tx>
      <c:layout>
        <c:manualLayout>
          <c:xMode val="edge"/>
          <c:yMode val="edge"/>
          <c:x val="0.37632640241025977"/>
          <c:y val="4.566495318218653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1" i="0" u="none" strike="noStrike" kern="1200" cap="none" spc="0" normalizeH="0" baseline="0">
              <a:solidFill>
                <a:schemeClr val="dk1">
                  <a:lumMod val="50000"/>
                  <a:lumOff val="50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9.4244235528599063E-2"/>
          <c:y val="0.19718697595982923"/>
          <c:w val="0.86477283877814226"/>
          <c:h val="0.64812793917572054"/>
        </c:manualLayout>
      </c:layout>
      <c:lineChart>
        <c:grouping val="standard"/>
        <c:varyColors val="0"/>
        <c:ser>
          <c:idx val="0"/>
          <c:order val="0"/>
          <c:tx>
            <c:strRef>
              <c:f>'Not correct spreadsheet'!$AB$3</c:f>
              <c:strCache>
                <c:ptCount val="1"/>
                <c:pt idx="0">
                  <c:v>Residual power (kw)</c:v>
                </c:pt>
              </c:strCache>
            </c:strRef>
          </c:tx>
          <c:spPr>
            <a:ln w="22225" cap="rnd">
              <a:solidFill>
                <a:srgbClr val="00FFFF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3.8496368839806887E-2"/>
                  <c:y val="-2.57234760992835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2281-49B6-895B-7C0849264FC6}"/>
                </c:ext>
              </c:extLst>
            </c:dLbl>
            <c:dLbl>
              <c:idx val="1"/>
              <c:layout>
                <c:manualLayout>
                  <c:x val="-5.4129078941019079E-2"/>
                  <c:y val="8.538111520673408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281-49B6-895B-7C0849264FC6}"/>
                </c:ext>
              </c:extLst>
            </c:dLbl>
            <c:dLbl>
              <c:idx val="2"/>
              <c:layout>
                <c:manualLayout>
                  <c:x val="-3.9347956160495474E-2"/>
                  <c:y val="-5.282215690562937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2281-49B6-895B-7C0849264FC6}"/>
                </c:ext>
              </c:extLst>
            </c:dLbl>
            <c:dLbl>
              <c:idx val="3"/>
              <c:layout>
                <c:manualLayout>
                  <c:x val="-5.4129078941019079E-2"/>
                  <c:y val="5.01528301584846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2281-49B6-895B-7C0849264FC6}"/>
                </c:ext>
              </c:extLst>
            </c:dLbl>
            <c:dLbl>
              <c:idx val="4"/>
              <c:layout>
                <c:manualLayout>
                  <c:x val="-4.8046312364671911E-2"/>
                  <c:y val="-6.095176114753315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2281-49B6-895B-7C0849264FC6}"/>
                </c:ext>
              </c:extLst>
            </c:dLbl>
            <c:dLbl>
              <c:idx val="5"/>
              <c:layout>
                <c:manualLayout>
                  <c:x val="-4.6525620720585123E-2"/>
                  <c:y val="6.370217056165750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2281-49B6-895B-7C0849264FC6}"/>
                </c:ext>
              </c:extLst>
            </c:dLbl>
            <c:dLbl>
              <c:idx val="6"/>
              <c:layout>
                <c:manualLayout>
                  <c:x val="-6.2158330821797329E-2"/>
                  <c:y val="-5.553202498626395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2281-49B6-895B-7C0849264FC6}"/>
                </c:ext>
              </c:extLst>
            </c:dLbl>
            <c:dLbl>
              <c:idx val="7"/>
              <c:layout>
                <c:manualLayout>
                  <c:x val="-2.6756629347456845E-2"/>
                  <c:y val="-6.36616292281676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2281-49B6-895B-7C0849264FC6}"/>
                </c:ext>
              </c:extLst>
            </c:dLbl>
            <c:dLbl>
              <c:idx val="8"/>
              <c:layout>
                <c:manualLayout>
                  <c:x val="-5.7170462229192767E-2"/>
                  <c:y val="5.015283015848465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2281-49B6-895B-7C0849264FC6}"/>
                </c:ext>
              </c:extLst>
            </c:dLbl>
            <c:dLbl>
              <c:idx val="10"/>
              <c:layout>
                <c:manualLayout>
                  <c:x val="-8.6063603466841679E-2"/>
                  <c:y val="3.118375359404250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2281-49B6-895B-7C0849264FC6}"/>
                </c:ext>
              </c:extLst>
            </c:dLbl>
            <c:dLbl>
              <c:idx val="11"/>
              <c:layout>
                <c:manualLayout>
                  <c:x val="-7.6939453602321045E-2"/>
                  <c:y val="4.202322591658087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2281-49B6-895B-7C0849264FC6}"/>
                </c:ext>
              </c:extLst>
            </c:dLbl>
            <c:dLbl>
              <c:idx val="12"/>
              <c:layout>
                <c:manualLayout>
                  <c:x val="-5.9116947533623752E-2"/>
                  <c:y val="-4.74024207443602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2281-49B6-895B-7C0849264FC6}"/>
                </c:ext>
              </c:extLst>
            </c:dLbl>
            <c:dLbl>
              <c:idx val="13"/>
              <c:layout>
                <c:manualLayout>
                  <c:x val="-6.6294612093713512E-2"/>
                  <c:y val="8.538111520673408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2281-49B6-895B-7C0849264FC6}"/>
                </c:ext>
              </c:extLst>
            </c:dLbl>
            <c:dLbl>
              <c:idx val="14"/>
              <c:layout>
                <c:manualLayout>
                  <c:x val="-7.3898070314147357E-2"/>
                  <c:y val="5.01528301584846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2281-49B6-895B-7C0849264FC6}"/>
                </c:ext>
              </c:extLst>
            </c:dLbl>
            <c:spPr>
              <a:solidFill>
                <a:srgbClr val="00FFFF"/>
              </a:solidFill>
              <a:ln>
                <a:solidFill>
                  <a:sysClr val="windowText" lastClr="000000"/>
                </a:solidFill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'Not correct spreadsheet'!$M$4:$M$18</c:f>
              <c:numCache>
                <c:formatCode>General</c:formatCode>
                <c:ptCount val="15"/>
                <c:pt idx="0">
                  <c:v>0</c:v>
                </c:pt>
                <c:pt idx="1">
                  <c:v>5</c:v>
                </c:pt>
                <c:pt idx="2">
                  <c:v>12</c:v>
                </c:pt>
                <c:pt idx="3">
                  <c:v>17</c:v>
                </c:pt>
                <c:pt idx="4">
                  <c:v>20</c:v>
                </c:pt>
                <c:pt idx="5">
                  <c:v>32</c:v>
                </c:pt>
                <c:pt idx="6">
                  <c:v>39</c:v>
                </c:pt>
                <c:pt idx="7">
                  <c:v>44</c:v>
                </c:pt>
                <c:pt idx="8">
                  <c:v>53</c:v>
                </c:pt>
                <c:pt idx="9">
                  <c:v>59</c:v>
                </c:pt>
                <c:pt idx="10">
                  <c:v>64</c:v>
                </c:pt>
                <c:pt idx="11">
                  <c:v>71</c:v>
                </c:pt>
                <c:pt idx="12">
                  <c:v>76</c:v>
                </c:pt>
                <c:pt idx="13">
                  <c:v>80</c:v>
                </c:pt>
                <c:pt idx="14">
                  <c:v>87</c:v>
                </c:pt>
              </c:numCache>
            </c:numRef>
          </c:cat>
          <c:val>
            <c:numRef>
              <c:f>'Not correct spreadsheet'!$AB$4:$AB$18</c:f>
              <c:numCache>
                <c:formatCode>General</c:formatCode>
                <c:ptCount val="15"/>
                <c:pt idx="0">
                  <c:v>111.855</c:v>
                </c:pt>
                <c:pt idx="1">
                  <c:v>99.380330000000001</c:v>
                </c:pt>
                <c:pt idx="2">
                  <c:v>104.41998</c:v>
                </c:pt>
                <c:pt idx="3">
                  <c:v>94.894059999999996</c:v>
                </c:pt>
                <c:pt idx="4">
                  <c:v>94.969650000000001</c:v>
                </c:pt>
                <c:pt idx="5">
                  <c:v>82.066460000000006</c:v>
                </c:pt>
                <c:pt idx="6">
                  <c:v>101.42950999999999</c:v>
                </c:pt>
                <c:pt idx="7">
                  <c:v>94.976929999999996</c:v>
                </c:pt>
                <c:pt idx="8">
                  <c:v>91.549859999999995</c:v>
                </c:pt>
                <c:pt idx="9">
                  <c:v>105.2715</c:v>
                </c:pt>
                <c:pt idx="10">
                  <c:v>87.75976</c:v>
                </c:pt>
                <c:pt idx="11">
                  <c:v>77.365380000000002</c:v>
                </c:pt>
                <c:pt idx="12">
                  <c:v>103.17565</c:v>
                </c:pt>
                <c:pt idx="13">
                  <c:v>99.763059999999996</c:v>
                </c:pt>
                <c:pt idx="14">
                  <c:v>71.716539999999995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281-49B6-895B-7C0849264F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66653312"/>
        <c:axId val="766651016"/>
      </c:lineChart>
      <c:catAx>
        <c:axId val="7666533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dk1">
                  <a:lumMod val="15000"/>
                  <a:lumOff val="85000"/>
                  <a:alpha val="51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/>
                  <a:t>Time</a:t>
                </a:r>
                <a:r>
                  <a:rPr lang="en-GB" sz="1200" baseline="0"/>
                  <a:t> along a lap (s)</a:t>
                </a:r>
                <a:endParaRPr lang="en-GB" sz="12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66651016"/>
        <c:crosses val="autoZero"/>
        <c:auto val="1"/>
        <c:lblAlgn val="ctr"/>
        <c:lblOffset val="100"/>
        <c:noMultiLvlLbl val="0"/>
      </c:catAx>
      <c:valAx>
        <c:axId val="7666510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  <a:alpha val="54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200"/>
                  <a:t>Unused</a:t>
                </a:r>
                <a:r>
                  <a:rPr lang="en-GB" sz="1200" baseline="0"/>
                  <a:t>(available power along the track (kw)</a:t>
                </a:r>
                <a:endParaRPr lang="en-GB" sz="1200"/>
              </a:p>
            </c:rich>
          </c:tx>
          <c:layout>
            <c:manualLayout>
              <c:xMode val="edge"/>
              <c:yMode val="edge"/>
              <c:x val="2.6514635818897837E-2"/>
              <c:y val="0.2032174882510148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66653312"/>
        <c:crosses val="autoZero"/>
        <c:crossBetween val="between"/>
      </c:valAx>
      <c:spPr>
        <a:solidFill>
          <a:schemeClr val="tx1">
            <a:lumMod val="75000"/>
            <a:lumOff val="25000"/>
          </a:schemeClr>
        </a:solidFill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2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1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32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1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32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1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32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1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32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1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32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1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32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1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32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1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32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4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  <a:alpha val="51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10" Type="http://schemas.openxmlformats.org/officeDocument/2006/relationships/image" Target="../media/image1.jpeg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1148</xdr:colOff>
      <xdr:row>25</xdr:row>
      <xdr:rowOff>186120</xdr:rowOff>
    </xdr:from>
    <xdr:to>
      <xdr:col>13</xdr:col>
      <xdr:colOff>864914</xdr:colOff>
      <xdr:row>50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1499914</xdr:colOff>
      <xdr:row>25</xdr:row>
      <xdr:rowOff>186119</xdr:rowOff>
    </xdr:from>
    <xdr:to>
      <xdr:col>19</xdr:col>
      <xdr:colOff>1806466</xdr:colOff>
      <xdr:row>49</xdr:row>
      <xdr:rowOff>186119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21</xdr:col>
      <xdr:colOff>1716663</xdr:colOff>
      <xdr:row>25</xdr:row>
      <xdr:rowOff>184389</xdr:rowOff>
    </xdr:from>
    <xdr:to>
      <xdr:col>26</xdr:col>
      <xdr:colOff>1314862</xdr:colOff>
      <xdr:row>50</xdr:row>
      <xdr:rowOff>12550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609907</xdr:colOff>
      <xdr:row>55</xdr:row>
      <xdr:rowOff>190755</xdr:rowOff>
    </xdr:from>
    <xdr:to>
      <xdr:col>14</xdr:col>
      <xdr:colOff>0</xdr:colOff>
      <xdr:row>80</xdr:row>
      <xdr:rowOff>10702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15</xdr:col>
      <xdr:colOff>1341</xdr:colOff>
      <xdr:row>55</xdr:row>
      <xdr:rowOff>184597</xdr:rowOff>
    </xdr:from>
    <xdr:to>
      <xdr:col>19</xdr:col>
      <xdr:colOff>1797676</xdr:colOff>
      <xdr:row>79</xdr:row>
      <xdr:rowOff>174402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22</xdr:col>
      <xdr:colOff>1340</xdr:colOff>
      <xdr:row>55</xdr:row>
      <xdr:rowOff>184596</xdr:rowOff>
    </xdr:from>
    <xdr:to>
      <xdr:col>26</xdr:col>
      <xdr:colOff>1346638</xdr:colOff>
      <xdr:row>80</xdr:row>
      <xdr:rowOff>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7</xdr:col>
      <xdr:colOff>598358</xdr:colOff>
      <xdr:row>85</xdr:row>
      <xdr:rowOff>182176</xdr:rowOff>
    </xdr:from>
    <xdr:to>
      <xdr:col>14</xdr:col>
      <xdr:colOff>-1</xdr:colOff>
      <xdr:row>109</xdr:row>
      <xdr:rowOff>174238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15</xdr:col>
      <xdr:colOff>8131</xdr:colOff>
      <xdr:row>86</xdr:row>
      <xdr:rowOff>10688</xdr:rowOff>
    </xdr:from>
    <xdr:to>
      <xdr:col>19</xdr:col>
      <xdr:colOff>1800456</xdr:colOff>
      <xdr:row>110</xdr:row>
      <xdr:rowOff>0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22</xdr:col>
      <xdr:colOff>8131</xdr:colOff>
      <xdr:row>86</xdr:row>
      <xdr:rowOff>10686</xdr:rowOff>
    </xdr:from>
    <xdr:to>
      <xdr:col>26</xdr:col>
      <xdr:colOff>1091889</xdr:colOff>
      <xdr:row>110</xdr:row>
      <xdr:rowOff>0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</xdr:col>
      <xdr:colOff>194374</xdr:colOff>
      <xdr:row>67</xdr:row>
      <xdr:rowOff>145296</xdr:rowOff>
    </xdr:from>
    <xdr:to>
      <xdr:col>5</xdr:col>
      <xdr:colOff>1194660</xdr:colOff>
      <xdr:row>104</xdr:row>
      <xdr:rowOff>105581</xdr:rowOff>
    </xdr:to>
    <xdr:grpSp>
      <xdr:nvGrpSpPr>
        <xdr:cNvPr id="1063" name="Group 39">
          <a:extLst>
            <a:ext uri="{FF2B5EF4-FFF2-40B4-BE49-F238E27FC236}">
              <a16:creationId xmlns:a16="http://schemas.microsoft.com/office/drawing/2014/main" id="{00000000-0008-0000-0000-000027040000}"/>
            </a:ext>
          </a:extLst>
        </xdr:cNvPr>
        <xdr:cNvGrpSpPr>
          <a:grpSpLocks/>
        </xdr:cNvGrpSpPr>
      </xdr:nvGrpSpPr>
      <xdr:grpSpPr bwMode="auto">
        <a:xfrm>
          <a:off x="871089" y="13225369"/>
          <a:ext cx="9621454" cy="7163132"/>
          <a:chOff x="1075445" y="1054591"/>
          <a:chExt cx="56256" cy="59452"/>
        </a:xfrm>
      </xdr:grpSpPr>
      <xdr:sp macro="" textlink="">
        <xdr:nvSpPr>
          <xdr:cNvPr id="1094" name="Freeform 70">
            <a:extLst>
              <a:ext uri="{FF2B5EF4-FFF2-40B4-BE49-F238E27FC236}">
                <a16:creationId xmlns:a16="http://schemas.microsoft.com/office/drawing/2014/main" id="{00000000-0008-0000-0000-000046040000}"/>
              </a:ext>
            </a:extLst>
          </xdr:cNvPr>
          <xdr:cNvSpPr>
            <a:spLocks/>
          </xdr:cNvSpPr>
        </xdr:nvSpPr>
        <xdr:spPr bwMode="auto">
          <a:xfrm>
            <a:off x="1076706" y="1055714"/>
            <a:ext cx="54995" cy="53039"/>
          </a:xfrm>
          <a:custGeom>
            <a:avLst/>
            <a:gdLst>
              <a:gd name="T0" fmla="*/ 4358640 w 5461445"/>
              <a:gd name="T1" fmla="*/ 4963551 h 5275578"/>
              <a:gd name="T2" fmla="*/ 1305951 w 5461445"/>
              <a:gd name="T3" fmla="*/ 4963551 h 5275578"/>
              <a:gd name="T4" fmla="*/ 518160 w 5461445"/>
              <a:gd name="T5" fmla="*/ 5062025 h 5275578"/>
              <a:gd name="T6" fmla="*/ 96129 w 5461445"/>
              <a:gd name="T7" fmla="*/ 4808806 h 5275578"/>
              <a:gd name="T8" fmla="*/ 208671 w 5461445"/>
              <a:gd name="T9" fmla="*/ 4400843 h 5275578"/>
              <a:gd name="T10" fmla="*/ 1348154 w 5461445"/>
              <a:gd name="T11" fmla="*/ 4217963 h 5275578"/>
              <a:gd name="T12" fmla="*/ 1657643 w 5461445"/>
              <a:gd name="T13" fmla="*/ 3528646 h 5275578"/>
              <a:gd name="T14" fmla="*/ 1910862 w 5461445"/>
              <a:gd name="T15" fmla="*/ 982394 h 5275578"/>
              <a:gd name="T16" fmla="*/ 2951871 w 5461445"/>
              <a:gd name="T17" fmla="*/ 67994 h 5275578"/>
              <a:gd name="T18" fmla="*/ 3416105 w 5461445"/>
              <a:gd name="T19" fmla="*/ 574431 h 5275578"/>
              <a:gd name="T20" fmla="*/ 2178148 w 5461445"/>
              <a:gd name="T21" fmla="*/ 3219157 h 5275578"/>
              <a:gd name="T22" fmla="*/ 2487637 w 5461445"/>
              <a:gd name="T23" fmla="*/ 3936609 h 5275578"/>
              <a:gd name="T24" fmla="*/ 3542714 w 5461445"/>
              <a:gd name="T25" fmla="*/ 3486443 h 5275578"/>
              <a:gd name="T26" fmla="*/ 5202702 w 5461445"/>
              <a:gd name="T27" fmla="*/ 4780671 h 5275578"/>
              <a:gd name="T28" fmla="*/ 5095171 w 5461445"/>
              <a:gd name="T29" fmla="*/ 5245098 h 5275578"/>
              <a:gd name="T30" fmla="*/ 4358640 w 5461445"/>
              <a:gd name="T31" fmla="*/ 4963551 h 527557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</a:cxnLst>
            <a:rect l="0" t="0" r="r" b="b"/>
            <a:pathLst>
              <a:path w="5461445" h="5275578">
                <a:moveTo>
                  <a:pt x="4358640" y="4963551"/>
                </a:moveTo>
                <a:cubicBezTo>
                  <a:pt x="3744351" y="4909625"/>
                  <a:pt x="1946031" y="4947139"/>
                  <a:pt x="1305951" y="4963551"/>
                </a:cubicBezTo>
                <a:cubicBezTo>
                  <a:pt x="665871" y="4979963"/>
                  <a:pt x="719797" y="5087816"/>
                  <a:pt x="518160" y="5062025"/>
                </a:cubicBezTo>
                <a:cubicBezTo>
                  <a:pt x="316523" y="5036234"/>
                  <a:pt x="147710" y="4919003"/>
                  <a:pt x="96129" y="4808806"/>
                </a:cubicBezTo>
                <a:cubicBezTo>
                  <a:pt x="44548" y="4698609"/>
                  <a:pt x="0" y="4499317"/>
                  <a:pt x="208671" y="4400843"/>
                </a:cubicBezTo>
                <a:cubicBezTo>
                  <a:pt x="417342" y="4302369"/>
                  <a:pt x="1106659" y="4363329"/>
                  <a:pt x="1348154" y="4217963"/>
                </a:cubicBezTo>
                <a:cubicBezTo>
                  <a:pt x="1589649" y="4072597"/>
                  <a:pt x="1563858" y="4067907"/>
                  <a:pt x="1657643" y="3528646"/>
                </a:cubicBezTo>
                <a:cubicBezTo>
                  <a:pt x="1751428" y="2989385"/>
                  <a:pt x="1695157" y="1559169"/>
                  <a:pt x="1910862" y="982394"/>
                </a:cubicBezTo>
                <a:cubicBezTo>
                  <a:pt x="2126567" y="405619"/>
                  <a:pt x="2700997" y="135988"/>
                  <a:pt x="2951871" y="67994"/>
                </a:cubicBezTo>
                <a:cubicBezTo>
                  <a:pt x="3202745" y="0"/>
                  <a:pt x="3545059" y="49237"/>
                  <a:pt x="3416105" y="574431"/>
                </a:cubicBezTo>
                <a:cubicBezTo>
                  <a:pt x="3287151" y="1099625"/>
                  <a:pt x="2332893" y="2658794"/>
                  <a:pt x="2178148" y="3219157"/>
                </a:cubicBezTo>
                <a:cubicBezTo>
                  <a:pt x="2023403" y="3779520"/>
                  <a:pt x="2260209" y="3892061"/>
                  <a:pt x="2487637" y="3936609"/>
                </a:cubicBezTo>
                <a:cubicBezTo>
                  <a:pt x="2715065" y="3981157"/>
                  <a:pt x="3090203" y="3345766"/>
                  <a:pt x="3542714" y="3486443"/>
                </a:cubicBezTo>
                <a:cubicBezTo>
                  <a:pt x="3995225" y="3627120"/>
                  <a:pt x="4943959" y="4487562"/>
                  <a:pt x="5202702" y="4780671"/>
                </a:cubicBezTo>
                <a:cubicBezTo>
                  <a:pt x="5461445" y="5073780"/>
                  <a:pt x="5235848" y="5214618"/>
                  <a:pt x="5095171" y="5245098"/>
                </a:cubicBezTo>
                <a:cubicBezTo>
                  <a:pt x="4954494" y="5275578"/>
                  <a:pt x="4512084" y="5022207"/>
                  <a:pt x="4358640" y="4963551"/>
                </a:cubicBezTo>
                <a:close/>
              </a:path>
            </a:pathLst>
          </a:custGeom>
          <a:noFill/>
          <a:ln w="25400">
            <a:solidFill>
              <a:srgbClr xmlns:mc="http://schemas.openxmlformats.org/markup-compatibility/2006" xmlns:a14="http://schemas.microsoft.com/office/drawing/2010/main" val="000000" mc:Ignorable="a14" a14:legacySpreadsheetColorIndex="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5B9BD5"/>
                </a:solidFill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</xdr:sp>
      <xdr:sp macro="" textlink="">
        <xdr:nvSpPr>
          <xdr:cNvPr id="1093" name="Oval 69">
            <a:extLst>
              <a:ext uri="{FF2B5EF4-FFF2-40B4-BE49-F238E27FC236}">
                <a16:creationId xmlns:a16="http://schemas.microsoft.com/office/drawing/2014/main" id="{00000000-0008-0000-0000-000045040000}"/>
              </a:ext>
            </a:extLst>
          </xdr:cNvPr>
          <xdr:cNvSpPr>
            <a:spLocks noChangeArrowheads="1"/>
          </xdr:cNvSpPr>
        </xdr:nvSpPr>
        <xdr:spPr bwMode="auto">
          <a:xfrm>
            <a:off x="1128502" y="1103159"/>
            <a:ext cx="725" cy="715"/>
          </a:xfrm>
          <a:prstGeom prst="ellipse">
            <a:avLst/>
          </a:prstGeom>
          <a:solidFill>
            <a:srgbClr val="FF0000"/>
          </a:solidFill>
          <a:ln w="25400">
            <a:solidFill>
              <a:srgbClr val="FF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</xdr:sp>
      <xdr:sp macro="" textlink="">
        <xdr:nvSpPr>
          <xdr:cNvPr id="1092" name="Oval 68">
            <a:extLst>
              <a:ext uri="{FF2B5EF4-FFF2-40B4-BE49-F238E27FC236}">
                <a16:creationId xmlns:a16="http://schemas.microsoft.com/office/drawing/2014/main" id="{00000000-0008-0000-0000-000044040000}"/>
              </a:ext>
            </a:extLst>
          </xdr:cNvPr>
          <xdr:cNvSpPr>
            <a:spLocks noChangeArrowheads="1"/>
          </xdr:cNvSpPr>
        </xdr:nvSpPr>
        <xdr:spPr bwMode="auto">
          <a:xfrm>
            <a:off x="1110397" y="1090296"/>
            <a:ext cx="725" cy="715"/>
          </a:xfrm>
          <a:prstGeom prst="ellipse">
            <a:avLst/>
          </a:prstGeom>
          <a:solidFill>
            <a:srgbClr val="FF0000"/>
          </a:solidFill>
          <a:ln w="25400">
            <a:solidFill>
              <a:srgbClr val="FF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</xdr:sp>
      <xdr:sp macro="" textlink="">
        <xdr:nvSpPr>
          <xdr:cNvPr id="1091" name="Oval 67">
            <a:extLst>
              <a:ext uri="{FF2B5EF4-FFF2-40B4-BE49-F238E27FC236}">
                <a16:creationId xmlns:a16="http://schemas.microsoft.com/office/drawing/2014/main" id="{00000000-0008-0000-0000-000043040000}"/>
              </a:ext>
            </a:extLst>
          </xdr:cNvPr>
          <xdr:cNvSpPr>
            <a:spLocks noChangeArrowheads="1"/>
          </xdr:cNvSpPr>
        </xdr:nvSpPr>
        <xdr:spPr bwMode="auto">
          <a:xfrm>
            <a:off x="1101456" y="1094846"/>
            <a:ext cx="725" cy="716"/>
          </a:xfrm>
          <a:prstGeom prst="ellipse">
            <a:avLst/>
          </a:prstGeom>
          <a:solidFill>
            <a:srgbClr val="FF0000"/>
          </a:solidFill>
          <a:ln w="25400">
            <a:solidFill>
              <a:srgbClr val="FF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</xdr:sp>
      <xdr:sp macro="" textlink="">
        <xdr:nvSpPr>
          <xdr:cNvPr id="1090" name="Oval 66">
            <a:extLst>
              <a:ext uri="{FF2B5EF4-FFF2-40B4-BE49-F238E27FC236}">
                <a16:creationId xmlns:a16="http://schemas.microsoft.com/office/drawing/2014/main" id="{00000000-0008-0000-0000-000042040000}"/>
              </a:ext>
            </a:extLst>
          </xdr:cNvPr>
          <xdr:cNvSpPr>
            <a:spLocks noChangeArrowheads="1"/>
          </xdr:cNvSpPr>
        </xdr:nvSpPr>
        <xdr:spPr bwMode="auto">
          <a:xfrm>
            <a:off x="1098373" y="1087628"/>
            <a:ext cx="725" cy="715"/>
          </a:xfrm>
          <a:prstGeom prst="ellipse">
            <a:avLst/>
          </a:prstGeom>
          <a:solidFill>
            <a:srgbClr val="FF0000"/>
          </a:solidFill>
          <a:ln w="25400">
            <a:solidFill>
              <a:srgbClr val="FF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</xdr:sp>
      <xdr:sp macro="" textlink="">
        <xdr:nvSpPr>
          <xdr:cNvPr id="1089" name="Oval 65">
            <a:extLst>
              <a:ext uri="{FF2B5EF4-FFF2-40B4-BE49-F238E27FC236}">
                <a16:creationId xmlns:a16="http://schemas.microsoft.com/office/drawing/2014/main" id="{00000000-0008-0000-0000-000041040000}"/>
              </a:ext>
            </a:extLst>
          </xdr:cNvPr>
          <xdr:cNvSpPr>
            <a:spLocks noChangeArrowheads="1"/>
          </xdr:cNvSpPr>
        </xdr:nvSpPr>
        <xdr:spPr bwMode="auto">
          <a:xfrm>
            <a:off x="1108474" y="1055876"/>
            <a:ext cx="725" cy="716"/>
          </a:xfrm>
          <a:prstGeom prst="ellipse">
            <a:avLst/>
          </a:prstGeom>
          <a:solidFill>
            <a:srgbClr val="FF0000"/>
          </a:solidFill>
          <a:ln w="25400">
            <a:solidFill>
              <a:srgbClr val="FF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</xdr:sp>
      <xdr:sp macro="" textlink="">
        <xdr:nvSpPr>
          <xdr:cNvPr id="1088" name="Oval 64">
            <a:extLst>
              <a:ext uri="{FF2B5EF4-FFF2-40B4-BE49-F238E27FC236}">
                <a16:creationId xmlns:a16="http://schemas.microsoft.com/office/drawing/2014/main" id="{00000000-0008-0000-0000-000040040000}"/>
              </a:ext>
            </a:extLst>
          </xdr:cNvPr>
          <xdr:cNvSpPr>
            <a:spLocks noChangeArrowheads="1"/>
          </xdr:cNvSpPr>
        </xdr:nvSpPr>
        <xdr:spPr bwMode="auto">
          <a:xfrm>
            <a:off x="1096479" y="1063279"/>
            <a:ext cx="725" cy="715"/>
          </a:xfrm>
          <a:prstGeom prst="ellipse">
            <a:avLst/>
          </a:prstGeom>
          <a:solidFill>
            <a:srgbClr val="FF0000"/>
          </a:solidFill>
          <a:ln w="25400">
            <a:solidFill>
              <a:srgbClr val="FF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</xdr:sp>
      <xdr:sp macro="" textlink="">
        <xdr:nvSpPr>
          <xdr:cNvPr id="1087" name="Oval 63">
            <a:extLst>
              <a:ext uri="{FF2B5EF4-FFF2-40B4-BE49-F238E27FC236}">
                <a16:creationId xmlns:a16="http://schemas.microsoft.com/office/drawing/2014/main" id="{00000000-0008-0000-0000-00003F040000}"/>
              </a:ext>
            </a:extLst>
          </xdr:cNvPr>
          <xdr:cNvSpPr>
            <a:spLocks noChangeArrowheads="1"/>
          </xdr:cNvSpPr>
        </xdr:nvSpPr>
        <xdr:spPr bwMode="auto">
          <a:xfrm>
            <a:off x="1088111" y="1098383"/>
            <a:ext cx="725" cy="715"/>
          </a:xfrm>
          <a:prstGeom prst="ellipse">
            <a:avLst/>
          </a:prstGeom>
          <a:solidFill>
            <a:srgbClr val="FF0000"/>
          </a:solidFill>
          <a:ln w="25400">
            <a:solidFill>
              <a:srgbClr val="FF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</xdr:sp>
      <xdr:sp macro="" textlink="">
        <xdr:nvSpPr>
          <xdr:cNvPr id="1086" name="Oval 62">
            <a:extLst>
              <a:ext uri="{FF2B5EF4-FFF2-40B4-BE49-F238E27FC236}">
                <a16:creationId xmlns:a16="http://schemas.microsoft.com/office/drawing/2014/main" id="{00000000-0008-0000-0000-00003E040000}"/>
              </a:ext>
            </a:extLst>
          </xdr:cNvPr>
          <xdr:cNvSpPr>
            <a:spLocks noChangeArrowheads="1"/>
          </xdr:cNvSpPr>
        </xdr:nvSpPr>
        <xdr:spPr bwMode="auto">
          <a:xfrm>
            <a:off x="1092503" y="1094394"/>
            <a:ext cx="725" cy="716"/>
          </a:xfrm>
          <a:prstGeom prst="ellipse">
            <a:avLst/>
          </a:prstGeom>
          <a:solidFill>
            <a:srgbClr val="FF0000"/>
          </a:solidFill>
          <a:ln w="25400">
            <a:solidFill>
              <a:srgbClr val="FF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</xdr:sp>
      <xdr:sp macro="" textlink="">
        <xdr:nvSpPr>
          <xdr:cNvPr id="1085" name="Oval 61">
            <a:extLst>
              <a:ext uri="{FF2B5EF4-FFF2-40B4-BE49-F238E27FC236}">
                <a16:creationId xmlns:a16="http://schemas.microsoft.com/office/drawing/2014/main" id="{00000000-0008-0000-0000-00003D040000}"/>
              </a:ext>
            </a:extLst>
          </xdr:cNvPr>
          <xdr:cNvSpPr>
            <a:spLocks noChangeArrowheads="1"/>
          </xdr:cNvSpPr>
        </xdr:nvSpPr>
        <xdr:spPr bwMode="auto">
          <a:xfrm>
            <a:off x="1076955" y="1101048"/>
            <a:ext cx="725" cy="716"/>
          </a:xfrm>
          <a:prstGeom prst="ellipse">
            <a:avLst/>
          </a:prstGeom>
          <a:solidFill>
            <a:srgbClr val="FF0000"/>
          </a:solidFill>
          <a:ln w="25400">
            <a:solidFill>
              <a:srgbClr val="FF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</xdr:sp>
      <xdr:sp macro="" textlink="">
        <xdr:nvSpPr>
          <xdr:cNvPr id="1084" name="Oval 60">
            <a:extLst>
              <a:ext uri="{FF2B5EF4-FFF2-40B4-BE49-F238E27FC236}">
                <a16:creationId xmlns:a16="http://schemas.microsoft.com/office/drawing/2014/main" id="{00000000-0008-0000-0000-00003C040000}"/>
              </a:ext>
            </a:extLst>
          </xdr:cNvPr>
          <xdr:cNvSpPr>
            <a:spLocks noChangeArrowheads="1"/>
          </xdr:cNvSpPr>
        </xdr:nvSpPr>
        <xdr:spPr bwMode="auto">
          <a:xfrm>
            <a:off x="1085449" y="1105522"/>
            <a:ext cx="725" cy="715"/>
          </a:xfrm>
          <a:prstGeom prst="ellipse">
            <a:avLst/>
          </a:prstGeom>
          <a:solidFill>
            <a:srgbClr val="FF0000"/>
          </a:solidFill>
          <a:ln w="25400">
            <a:solidFill>
              <a:srgbClr val="FF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</xdr:sp>
      <xdr:sp macro="" textlink="">
        <xdr:nvSpPr>
          <xdr:cNvPr id="1083" name="Oval 59">
            <a:extLst>
              <a:ext uri="{FF2B5EF4-FFF2-40B4-BE49-F238E27FC236}">
                <a16:creationId xmlns:a16="http://schemas.microsoft.com/office/drawing/2014/main" id="{00000000-0008-0000-0000-00003B040000}"/>
              </a:ext>
            </a:extLst>
          </xdr:cNvPr>
          <xdr:cNvSpPr>
            <a:spLocks noChangeArrowheads="1"/>
          </xdr:cNvSpPr>
        </xdr:nvSpPr>
        <xdr:spPr bwMode="auto">
          <a:xfrm>
            <a:off x="1110364" y="1062395"/>
            <a:ext cx="726" cy="716"/>
          </a:xfrm>
          <a:prstGeom prst="ellipse">
            <a:avLst/>
          </a:prstGeom>
          <a:solidFill>
            <a:srgbClr val="FF0000"/>
          </a:solidFill>
          <a:ln w="25400">
            <a:solidFill>
              <a:srgbClr val="FF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</xdr:sp>
      <xdr:sp macro="" textlink="">
        <xdr:nvSpPr>
          <xdr:cNvPr id="1082" name="Oval 58">
            <a:extLst>
              <a:ext uri="{FF2B5EF4-FFF2-40B4-BE49-F238E27FC236}">
                <a16:creationId xmlns:a16="http://schemas.microsoft.com/office/drawing/2014/main" id="{00000000-0008-0000-0000-00003A040000}"/>
              </a:ext>
            </a:extLst>
          </xdr:cNvPr>
          <xdr:cNvSpPr>
            <a:spLocks noChangeArrowheads="1"/>
          </xdr:cNvSpPr>
        </xdr:nvSpPr>
        <xdr:spPr bwMode="auto">
          <a:xfrm>
            <a:off x="1119951" y="1105162"/>
            <a:ext cx="725" cy="715"/>
          </a:xfrm>
          <a:prstGeom prst="ellipse">
            <a:avLst/>
          </a:prstGeom>
          <a:solidFill>
            <a:srgbClr val="FF0000"/>
          </a:solidFill>
          <a:ln w="25400">
            <a:solidFill>
              <a:srgbClr val="FF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</xdr:sp>
      <xdr:sp macro="" textlink="">
        <xdr:nvSpPr>
          <xdr:cNvPr id="1081" name="Oval 57">
            <a:extLst>
              <a:ext uri="{FF2B5EF4-FFF2-40B4-BE49-F238E27FC236}">
                <a16:creationId xmlns:a16="http://schemas.microsoft.com/office/drawing/2014/main" id="{00000000-0008-0000-0000-000039040000}"/>
              </a:ext>
            </a:extLst>
          </xdr:cNvPr>
          <xdr:cNvSpPr>
            <a:spLocks noChangeArrowheads="1"/>
          </xdr:cNvSpPr>
        </xdr:nvSpPr>
        <xdr:spPr bwMode="auto">
          <a:xfrm>
            <a:off x="1128208" y="1108038"/>
            <a:ext cx="725" cy="715"/>
          </a:xfrm>
          <a:prstGeom prst="ellipse">
            <a:avLst/>
          </a:prstGeom>
          <a:solidFill>
            <a:srgbClr val="FF0000"/>
          </a:solidFill>
          <a:ln w="25400">
            <a:solidFill>
              <a:srgbClr val="FF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</xdr:sp>
      <xdr:sp macro="" textlink="">
        <xdr:nvSpPr>
          <xdr:cNvPr id="1080" name="AutoShape 56">
            <a:extLst>
              <a:ext uri="{FF2B5EF4-FFF2-40B4-BE49-F238E27FC236}">
                <a16:creationId xmlns:a16="http://schemas.microsoft.com/office/drawing/2014/main" id="{00000000-0008-0000-0000-000038040000}"/>
              </a:ext>
            </a:extLst>
          </xdr:cNvPr>
          <xdr:cNvSpPr>
            <a:spLocks noChangeShapeType="1"/>
          </xdr:cNvSpPr>
        </xdr:nvSpPr>
        <xdr:spPr bwMode="auto">
          <a:xfrm>
            <a:off x="1100623" y="1103757"/>
            <a:ext cx="0" cy="3635"/>
          </a:xfrm>
          <a:prstGeom prst="straightConnector1">
            <a:avLst/>
          </a:prstGeom>
          <a:noFill/>
          <a:ln w="25400">
            <a:solidFill>
              <a:srgbClr val="0C0C0C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</xdr:sp>
      <xdr:sp macro="" textlink="">
        <xdr:nvSpPr>
          <xdr:cNvPr id="1079" name="AutoShape 55">
            <a:extLst>
              <a:ext uri="{FF2B5EF4-FFF2-40B4-BE49-F238E27FC236}">
                <a16:creationId xmlns:a16="http://schemas.microsoft.com/office/drawing/2014/main" id="{00000000-0008-0000-0000-000037040000}"/>
              </a:ext>
            </a:extLst>
          </xdr:cNvPr>
          <xdr:cNvSpPr>
            <a:spLocks noChangeShapeType="1"/>
          </xdr:cNvSpPr>
        </xdr:nvSpPr>
        <xdr:spPr bwMode="auto">
          <a:xfrm>
            <a:off x="1100888" y="1103476"/>
            <a:ext cx="0" cy="3634"/>
          </a:xfrm>
          <a:prstGeom prst="straightConnector1">
            <a:avLst/>
          </a:prstGeom>
          <a:noFill/>
          <a:ln w="25400">
            <a:solidFill>
              <a:srgbClr val="0C0C0C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</xdr:sp>
      <xdr:sp macro="" textlink="">
        <xdr:nvSpPr>
          <xdr:cNvPr id="1078" name="Text Box 54">
            <a:extLst>
              <a:ext uri="{FF2B5EF4-FFF2-40B4-BE49-F238E27FC236}">
                <a16:creationId xmlns:a16="http://schemas.microsoft.com/office/drawing/2014/main" id="{00000000-0008-0000-0000-000036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85088" y="1105872"/>
            <a:ext cx="1809" cy="2477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5B9BD5"/>
                </a:solidFill>
              </a14:hiddenFill>
            </a:ext>
            <a:ext uri="{91240B29-F687-4F45-9708-019B960494DF}">
              <a14:hiddenLine xmlns:a14="http://schemas.microsoft.com/office/drawing/2010/main" w="25400">
                <a:solidFill>
                  <a:srgbClr xmlns:mc="http://schemas.openxmlformats.org/markup-compatibility/2006" val="000000" mc:Ignorable="a14" a14:legacySpreadsheetColorIndex="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1000" b="0" i="0" u="none" strike="noStrike" baseline="0">
                <a:solidFill>
                  <a:srgbClr val="000000"/>
                </a:solidFill>
                <a:latin typeface="Calibri"/>
                <a:cs typeface="Calibri"/>
              </a:rPr>
              <a:t>1</a:t>
            </a:r>
          </a:p>
        </xdr:txBody>
      </xdr:sp>
      <xdr:sp macro="" textlink="">
        <xdr:nvSpPr>
          <xdr:cNvPr id="1077" name="Text Box 53">
            <a:extLst>
              <a:ext uri="{FF2B5EF4-FFF2-40B4-BE49-F238E27FC236}">
                <a16:creationId xmlns:a16="http://schemas.microsoft.com/office/drawing/2014/main" id="{00000000-0008-0000-0000-000035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75445" y="1100020"/>
            <a:ext cx="1810" cy="2476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5B9BD5"/>
                </a:solidFill>
              </a14:hiddenFill>
            </a:ext>
            <a:ext uri="{91240B29-F687-4F45-9708-019B960494DF}">
              <a14:hiddenLine xmlns:a14="http://schemas.microsoft.com/office/drawing/2010/main" w="25400">
                <a:solidFill>
                  <a:srgbClr xmlns:mc="http://schemas.openxmlformats.org/markup-compatibility/2006" val="000000" mc:Ignorable="a14" a14:legacySpreadsheetColorIndex="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1000" b="0" i="0" u="none" strike="noStrike" baseline="0">
                <a:solidFill>
                  <a:srgbClr val="000000"/>
                </a:solidFill>
                <a:latin typeface="Calibri"/>
                <a:cs typeface="Calibri"/>
              </a:rPr>
              <a:t>2</a:t>
            </a:r>
          </a:p>
        </xdr:txBody>
      </xdr:sp>
      <xdr:sp macro="" textlink="">
        <xdr:nvSpPr>
          <xdr:cNvPr id="1076" name="Text Box 52">
            <a:extLst>
              <a:ext uri="{FF2B5EF4-FFF2-40B4-BE49-F238E27FC236}">
                <a16:creationId xmlns:a16="http://schemas.microsoft.com/office/drawing/2014/main" id="{00000000-0008-0000-0000-000034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87469" y="1096097"/>
            <a:ext cx="1810" cy="2476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5B9BD5"/>
                </a:solidFill>
              </a14:hiddenFill>
            </a:ext>
            <a:ext uri="{91240B29-F687-4F45-9708-019B960494DF}">
              <a14:hiddenLine xmlns:a14="http://schemas.microsoft.com/office/drawing/2010/main" w="25400">
                <a:solidFill>
                  <a:srgbClr xmlns:mc="http://schemas.openxmlformats.org/markup-compatibility/2006" val="000000" mc:Ignorable="a14" a14:legacySpreadsheetColorIndex="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1000" b="0" i="0" u="none" strike="noStrike" baseline="0">
                <a:solidFill>
                  <a:srgbClr val="000000"/>
                </a:solidFill>
                <a:latin typeface="Calibri"/>
                <a:cs typeface="Calibri"/>
              </a:rPr>
              <a:t>3</a:t>
            </a:r>
          </a:p>
        </xdr:txBody>
      </xdr:sp>
      <xdr:sp macro="" textlink="">
        <xdr:nvSpPr>
          <xdr:cNvPr id="1075" name="Text Box 51">
            <a:extLst>
              <a:ext uri="{FF2B5EF4-FFF2-40B4-BE49-F238E27FC236}">
                <a16:creationId xmlns:a16="http://schemas.microsoft.com/office/drawing/2014/main" id="{00000000-0008-0000-0000-000033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90539" y="1092633"/>
            <a:ext cx="1810" cy="2477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5B9BD5"/>
                </a:solidFill>
              </a14:hiddenFill>
            </a:ext>
            <a:ext uri="{91240B29-F687-4F45-9708-019B960494DF}">
              <a14:hiddenLine xmlns:a14="http://schemas.microsoft.com/office/drawing/2010/main" w="25400">
                <a:solidFill>
                  <a:srgbClr xmlns:mc="http://schemas.openxmlformats.org/markup-compatibility/2006" val="000000" mc:Ignorable="a14" a14:legacySpreadsheetColorIndex="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1000" b="0" i="0" u="none" strike="noStrike" baseline="0">
                <a:solidFill>
                  <a:srgbClr val="000000"/>
                </a:solidFill>
                <a:latin typeface="Calibri"/>
                <a:cs typeface="Calibri"/>
              </a:rPr>
              <a:t>4</a:t>
            </a:r>
          </a:p>
        </xdr:txBody>
      </xdr:sp>
      <xdr:sp macro="" textlink="">
        <xdr:nvSpPr>
          <xdr:cNvPr id="1074" name="Text Box 50">
            <a:extLst>
              <a:ext uri="{FF2B5EF4-FFF2-40B4-BE49-F238E27FC236}">
                <a16:creationId xmlns:a16="http://schemas.microsoft.com/office/drawing/2014/main" id="{00000000-0008-0000-0000-000032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94955" y="1061949"/>
            <a:ext cx="1810" cy="2477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5B9BD5"/>
                </a:solidFill>
              </a14:hiddenFill>
            </a:ext>
            <a:ext uri="{91240B29-F687-4F45-9708-019B960494DF}">
              <a14:hiddenLine xmlns:a14="http://schemas.microsoft.com/office/drawing/2010/main" w="25400">
                <a:solidFill>
                  <a:srgbClr xmlns:mc="http://schemas.openxmlformats.org/markup-compatibility/2006" val="000000" mc:Ignorable="a14" a14:legacySpreadsheetColorIndex="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1000" b="0" i="0" u="none" strike="noStrike" baseline="0">
                <a:solidFill>
                  <a:srgbClr val="000000"/>
                </a:solidFill>
                <a:latin typeface="Calibri"/>
                <a:cs typeface="Calibri"/>
              </a:rPr>
              <a:t>5</a:t>
            </a:r>
          </a:p>
        </xdr:txBody>
      </xdr:sp>
      <xdr:sp macro="" textlink="">
        <xdr:nvSpPr>
          <xdr:cNvPr id="1073" name="Text Box 49">
            <a:extLst>
              <a:ext uri="{FF2B5EF4-FFF2-40B4-BE49-F238E27FC236}">
                <a16:creationId xmlns:a16="http://schemas.microsoft.com/office/drawing/2014/main" id="{00000000-0008-0000-0000-000031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09312" y="1054591"/>
            <a:ext cx="1810" cy="2477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5B9BD5"/>
                </a:solidFill>
              </a14:hiddenFill>
            </a:ext>
            <a:ext uri="{91240B29-F687-4F45-9708-019B960494DF}">
              <a14:hiddenLine xmlns:a14="http://schemas.microsoft.com/office/drawing/2010/main" w="25400">
                <a:solidFill>
                  <a:srgbClr xmlns:mc="http://schemas.openxmlformats.org/markup-compatibility/2006" val="000000" mc:Ignorable="a14" a14:legacySpreadsheetColorIndex="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1000" b="0" i="0" u="none" strike="noStrike" baseline="0">
                <a:solidFill>
                  <a:srgbClr val="000000"/>
                </a:solidFill>
                <a:latin typeface="Calibri"/>
                <a:cs typeface="Calibri"/>
              </a:rPr>
              <a:t>6</a:t>
            </a:r>
          </a:p>
        </xdr:txBody>
      </xdr:sp>
      <xdr:sp macro="" textlink="">
        <xdr:nvSpPr>
          <xdr:cNvPr id="1072" name="Text Box 48">
            <a:extLst>
              <a:ext uri="{FF2B5EF4-FFF2-40B4-BE49-F238E27FC236}">
                <a16:creationId xmlns:a16="http://schemas.microsoft.com/office/drawing/2014/main" id="{00000000-0008-0000-0000-000030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11472" y="1061613"/>
            <a:ext cx="1810" cy="2476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5B9BD5"/>
                </a:solidFill>
              </a14:hiddenFill>
            </a:ext>
            <a:ext uri="{91240B29-F687-4F45-9708-019B960494DF}">
              <a14:hiddenLine xmlns:a14="http://schemas.microsoft.com/office/drawing/2010/main" w="25400">
                <a:solidFill>
                  <a:srgbClr xmlns:mc="http://schemas.openxmlformats.org/markup-compatibility/2006" val="000000" mc:Ignorable="a14" a14:legacySpreadsheetColorIndex="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1000" b="0" i="0" u="none" strike="noStrike" baseline="0">
                <a:solidFill>
                  <a:srgbClr val="000000"/>
                </a:solidFill>
                <a:latin typeface="Calibri"/>
                <a:cs typeface="Calibri"/>
              </a:rPr>
              <a:t>7</a:t>
            </a:r>
          </a:p>
        </xdr:txBody>
      </xdr:sp>
      <xdr:sp macro="" textlink="">
        <xdr:nvSpPr>
          <xdr:cNvPr id="1071" name="Text Box 47">
            <a:extLst>
              <a:ext uri="{FF2B5EF4-FFF2-40B4-BE49-F238E27FC236}">
                <a16:creationId xmlns:a16="http://schemas.microsoft.com/office/drawing/2014/main" id="{00000000-0008-0000-0000-00002F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99098" y="1086743"/>
            <a:ext cx="1810" cy="2477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5B9BD5"/>
                </a:solidFill>
              </a14:hiddenFill>
            </a:ext>
            <a:ext uri="{91240B29-F687-4F45-9708-019B960494DF}">
              <a14:hiddenLine xmlns:a14="http://schemas.microsoft.com/office/drawing/2010/main" w="25400">
                <a:solidFill>
                  <a:srgbClr xmlns:mc="http://schemas.openxmlformats.org/markup-compatibility/2006" val="000000" mc:Ignorable="a14" a14:legacySpreadsheetColorIndex="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1000" b="0" i="0" u="none" strike="noStrike" baseline="0">
                <a:solidFill>
                  <a:srgbClr val="000000"/>
                </a:solidFill>
                <a:latin typeface="Calibri"/>
                <a:cs typeface="Calibri"/>
              </a:rPr>
              <a:t>8</a:t>
            </a:r>
          </a:p>
        </xdr:txBody>
      </xdr:sp>
      <xdr:sp macro="" textlink="">
        <xdr:nvSpPr>
          <xdr:cNvPr id="1070" name="Text Box 46">
            <a:extLst>
              <a:ext uri="{FF2B5EF4-FFF2-40B4-BE49-F238E27FC236}">
                <a16:creationId xmlns:a16="http://schemas.microsoft.com/office/drawing/2014/main" id="{00000000-0008-0000-0000-00002E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01276" y="1092913"/>
            <a:ext cx="1810" cy="2476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5B9BD5"/>
                </a:solidFill>
              </a14:hiddenFill>
            </a:ext>
            <a:ext uri="{91240B29-F687-4F45-9708-019B960494DF}">
              <a14:hiddenLine xmlns:a14="http://schemas.microsoft.com/office/drawing/2010/main" w="25400">
                <a:solidFill>
                  <a:srgbClr xmlns:mc="http://schemas.openxmlformats.org/markup-compatibility/2006" val="000000" mc:Ignorable="a14" a14:legacySpreadsheetColorIndex="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1000" b="0" i="0" u="none" strike="noStrike" baseline="0">
                <a:solidFill>
                  <a:srgbClr val="000000"/>
                </a:solidFill>
                <a:latin typeface="Calibri"/>
                <a:cs typeface="Calibri"/>
              </a:rPr>
              <a:t>9</a:t>
            </a:r>
          </a:p>
        </xdr:txBody>
      </xdr:sp>
      <xdr:sp macro="" textlink="">
        <xdr:nvSpPr>
          <xdr:cNvPr id="1069" name="Text Box 45">
            <a:extLst>
              <a:ext uri="{FF2B5EF4-FFF2-40B4-BE49-F238E27FC236}">
                <a16:creationId xmlns:a16="http://schemas.microsoft.com/office/drawing/2014/main" id="{00000000-0008-0000-0000-00002D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10397" y="1088223"/>
            <a:ext cx="2477" cy="2477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5B9BD5"/>
                </a:solidFill>
              </a14:hiddenFill>
            </a:ext>
            <a:ext uri="{91240B29-F687-4F45-9708-019B960494DF}">
              <a14:hiddenLine xmlns:a14="http://schemas.microsoft.com/office/drawing/2010/main" w="25400">
                <a:solidFill>
                  <a:srgbClr xmlns:mc="http://schemas.openxmlformats.org/markup-compatibility/2006" val="000000" mc:Ignorable="a14" a14:legacySpreadsheetColorIndex="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1000" b="0" i="0" u="none" strike="noStrike" baseline="0">
                <a:solidFill>
                  <a:srgbClr val="000000"/>
                </a:solidFill>
                <a:latin typeface="Calibri"/>
                <a:cs typeface="Calibri"/>
              </a:rPr>
              <a:t>10</a:t>
            </a:r>
          </a:p>
        </xdr:txBody>
      </xdr:sp>
      <xdr:sp macro="" textlink="">
        <xdr:nvSpPr>
          <xdr:cNvPr id="1068" name="Text Box 44">
            <a:extLst>
              <a:ext uri="{FF2B5EF4-FFF2-40B4-BE49-F238E27FC236}">
                <a16:creationId xmlns:a16="http://schemas.microsoft.com/office/drawing/2014/main" id="{00000000-0008-0000-0000-00002C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28208" y="1108753"/>
            <a:ext cx="2476" cy="2477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5B9BD5"/>
                </a:solidFill>
              </a14:hiddenFill>
            </a:ext>
            <a:ext uri="{91240B29-F687-4F45-9708-019B960494DF}">
              <a14:hiddenLine xmlns:a14="http://schemas.microsoft.com/office/drawing/2010/main" w="25400">
                <a:solidFill>
                  <a:srgbClr xmlns:mc="http://schemas.openxmlformats.org/markup-compatibility/2006" val="000000" mc:Ignorable="a14" a14:legacySpreadsheetColorIndex="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1000" b="0" i="0" u="none" strike="noStrike" baseline="0">
                <a:solidFill>
                  <a:srgbClr val="000000"/>
                </a:solidFill>
                <a:latin typeface="Calibri"/>
                <a:cs typeface="Calibri"/>
              </a:rPr>
              <a:t>12</a:t>
            </a:r>
          </a:p>
        </xdr:txBody>
      </xdr:sp>
      <xdr:sp macro="" textlink="">
        <xdr:nvSpPr>
          <xdr:cNvPr id="1067" name="Text Box 43">
            <a:extLst>
              <a:ext uri="{FF2B5EF4-FFF2-40B4-BE49-F238E27FC236}">
                <a16:creationId xmlns:a16="http://schemas.microsoft.com/office/drawing/2014/main" id="{00000000-0008-0000-0000-00002B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18580" y="1103159"/>
            <a:ext cx="2477" cy="2476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5B9BD5"/>
                </a:solidFill>
              </a14:hiddenFill>
            </a:ext>
            <a:ext uri="{91240B29-F687-4F45-9708-019B960494DF}">
              <a14:hiddenLine xmlns:a14="http://schemas.microsoft.com/office/drawing/2010/main" w="25400">
                <a:solidFill>
                  <a:srgbClr xmlns:mc="http://schemas.openxmlformats.org/markup-compatibility/2006" val="000000" mc:Ignorable="a14" a14:legacySpreadsheetColorIndex="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1000" b="0" i="0" u="none" strike="noStrike" baseline="0">
                <a:solidFill>
                  <a:srgbClr val="000000"/>
                </a:solidFill>
                <a:latin typeface="Calibri"/>
                <a:cs typeface="Calibri"/>
              </a:rPr>
              <a:t>13</a:t>
            </a:r>
          </a:p>
        </xdr:txBody>
      </xdr:sp>
      <xdr:sp macro="" textlink="">
        <xdr:nvSpPr>
          <xdr:cNvPr id="1066" name="Text Box 42">
            <a:extLst>
              <a:ext uri="{FF2B5EF4-FFF2-40B4-BE49-F238E27FC236}">
                <a16:creationId xmlns:a16="http://schemas.microsoft.com/office/drawing/2014/main" id="{00000000-0008-0000-0000-00002A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99745" y="1101525"/>
            <a:ext cx="2476" cy="2476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5B9BD5"/>
                </a:solidFill>
              </a14:hiddenFill>
            </a:ext>
            <a:ext uri="{91240B29-F687-4F45-9708-019B960494DF}">
              <a14:hiddenLine xmlns:a14="http://schemas.microsoft.com/office/drawing/2010/main" w="25400">
                <a:solidFill>
                  <a:srgbClr xmlns:mc="http://schemas.openxmlformats.org/markup-compatibility/2006" val="000000" mc:Ignorable="a14" a14:legacySpreadsheetColorIndex="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1000" b="0" i="0" u="none" strike="noStrike" baseline="0">
                <a:solidFill>
                  <a:srgbClr val="000000"/>
                </a:solidFill>
                <a:latin typeface="Calibri"/>
                <a:cs typeface="Calibri"/>
              </a:rPr>
              <a:t>14</a:t>
            </a:r>
          </a:p>
        </xdr:txBody>
      </xdr:sp>
      <xdr:sp macro="" textlink="">
        <xdr:nvSpPr>
          <xdr:cNvPr id="1065" name="Text Box 41">
            <a:extLst>
              <a:ext uri="{FF2B5EF4-FFF2-40B4-BE49-F238E27FC236}">
                <a16:creationId xmlns:a16="http://schemas.microsoft.com/office/drawing/2014/main" id="{00000000-0008-0000-0000-00002904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00051" y="1106915"/>
            <a:ext cx="2477" cy="2477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5B9BD5"/>
                </a:solidFill>
              </a14:hiddenFill>
            </a:ext>
            <a:ext uri="{91240B29-F687-4F45-9708-019B960494DF}">
              <a14:hiddenLine xmlns:a14="http://schemas.microsoft.com/office/drawing/2010/main" w="25400">
                <a:solidFill>
                  <a:srgbClr xmlns:mc="http://schemas.openxmlformats.org/markup-compatibility/2006" val="000000" mc:Ignorable="a14" a14:legacySpreadsheetColorIndex="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1000" b="0" i="0" u="none" strike="noStrike" baseline="0">
                <a:solidFill>
                  <a:srgbClr val="000000"/>
                </a:solidFill>
                <a:latin typeface="Calibri"/>
                <a:cs typeface="Calibri"/>
              </a:rPr>
              <a:t>0</a:t>
            </a:r>
          </a:p>
        </xdr:txBody>
      </xdr:sp>
      <xdr:sp macro="" textlink="">
        <xdr:nvSpPr>
          <xdr:cNvPr id="1064" name="AutoShape 40">
            <a:extLst>
              <a:ext uri="{FF2B5EF4-FFF2-40B4-BE49-F238E27FC236}">
                <a16:creationId xmlns:a16="http://schemas.microsoft.com/office/drawing/2014/main" id="{00000000-0008-0000-0000-000028040000}"/>
              </a:ext>
            </a:extLst>
          </xdr:cNvPr>
          <xdr:cNvSpPr>
            <a:spLocks noChangeArrowheads="1"/>
          </xdr:cNvSpPr>
        </xdr:nvSpPr>
        <xdr:spPr bwMode="auto">
          <a:xfrm>
            <a:off x="1095470" y="1110043"/>
            <a:ext cx="9942" cy="4001"/>
          </a:xfrm>
          <a:prstGeom prst="leftArrow">
            <a:avLst>
              <a:gd name="adj1" fmla="val 50000"/>
              <a:gd name="adj2" fmla="val 62122"/>
            </a:avLst>
          </a:prstGeom>
          <a:solidFill>
            <a:srgbClr val="C00000"/>
          </a:solidFill>
          <a:ln w="25400">
            <a:solidFill>
              <a:srgbClr xmlns:mc="http://schemas.openxmlformats.org/markup-compatibility/2006" xmlns:a14="http://schemas.microsoft.com/office/drawing/2010/main" val="000000" mc:Ignorable="a14" a14:legacySpreadsheetColorIndex="0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1</xdr:col>
      <xdr:colOff>279614</xdr:colOff>
      <xdr:row>20</xdr:row>
      <xdr:rowOff>35194</xdr:rowOff>
    </xdr:from>
    <xdr:to>
      <xdr:col>4</xdr:col>
      <xdr:colOff>3026492</xdr:colOff>
      <xdr:row>53</xdr:row>
      <xdr:rowOff>149494</xdr:rowOff>
    </xdr:to>
    <xdr:pic>
      <xdr:nvPicPr>
        <xdr:cNvPr id="82" name="Picture 81" descr="BEAST buggy Blitzworld 140 bhp FORD Road Legal 1-800x800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4130" y="3783742"/>
          <a:ext cx="6879499" cy="619801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5B9BD5"/>
              </a:solidFill>
            </a14:hiddenFill>
          </a:ext>
          <a:ext uri="{91240B29-F687-4F45-9708-019B960494DF}">
            <a14:hiddenLine xmlns:a14="http://schemas.microsoft.com/office/drawing/2010/main" w="25400">
              <a:solidFill>
                <a:srgbClr xmlns:mc="http://schemas.openxmlformats.org/markup-compatibility/2006" val="000000" mc:Ignorable="a14" a14:legacySpreadsheetColorIndex="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xmlns:mc="http://schemas.openxmlformats.org/markup-compatibility/2006" val="000000" mc:Ignorable="a14" a14:legacySpreadsheetColorIndex="0"/>
                </a:outerShdw>
              </a:effectLst>
            </a14:hiddenEffects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632154</xdr:colOff>
      <xdr:row>41</xdr:row>
      <xdr:rowOff>156527</xdr:rowOff>
    </xdr:from>
    <xdr:to>
      <xdr:col>5</xdr:col>
      <xdr:colOff>249293</xdr:colOff>
      <xdr:row>74</xdr:row>
      <xdr:rowOff>162532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A0E0C552-02F3-4124-9E05-3474FBB818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01294" y="8049645"/>
          <a:ext cx="7756064" cy="6315037"/>
        </a:xfrm>
        <a:prstGeom prst="rect">
          <a:avLst/>
        </a:prstGeom>
      </xdr:spPr>
    </xdr:pic>
    <xdr:clientData/>
  </xdr:twoCellAnchor>
  <xdr:twoCellAnchor>
    <xdr:from>
      <xdr:col>0</xdr:col>
      <xdr:colOff>185820</xdr:colOff>
      <xdr:row>80</xdr:row>
      <xdr:rowOff>56897</xdr:rowOff>
    </xdr:from>
    <xdr:to>
      <xdr:col>5</xdr:col>
      <xdr:colOff>1107715</xdr:colOff>
      <xdr:row>118</xdr:row>
      <xdr:rowOff>137497</xdr:rowOff>
    </xdr:to>
    <xdr:grpSp>
      <xdr:nvGrpSpPr>
        <xdr:cNvPr id="38" name="Group 39">
          <a:extLst>
            <a:ext uri="{FF2B5EF4-FFF2-40B4-BE49-F238E27FC236}">
              <a16:creationId xmlns:a16="http://schemas.microsoft.com/office/drawing/2014/main" id="{4457D424-AB41-47DE-99BD-6A778553977F}"/>
            </a:ext>
          </a:extLst>
        </xdr:cNvPr>
        <xdr:cNvGrpSpPr>
          <a:grpSpLocks/>
        </xdr:cNvGrpSpPr>
      </xdr:nvGrpSpPr>
      <xdr:grpSpPr bwMode="auto">
        <a:xfrm>
          <a:off x="185820" y="15591390"/>
          <a:ext cx="9719866" cy="7424513"/>
          <a:chOff x="1075445" y="1054591"/>
          <a:chExt cx="56256" cy="59452"/>
        </a:xfrm>
      </xdr:grpSpPr>
      <xdr:sp macro="" textlink="">
        <xdr:nvSpPr>
          <xdr:cNvPr id="39" name="Freeform 70">
            <a:extLst>
              <a:ext uri="{FF2B5EF4-FFF2-40B4-BE49-F238E27FC236}">
                <a16:creationId xmlns:a16="http://schemas.microsoft.com/office/drawing/2014/main" id="{FADC9FFB-FE4F-4B28-B53B-6CF80D0B9280}"/>
              </a:ext>
            </a:extLst>
          </xdr:cNvPr>
          <xdr:cNvSpPr>
            <a:spLocks/>
          </xdr:cNvSpPr>
        </xdr:nvSpPr>
        <xdr:spPr bwMode="auto">
          <a:xfrm>
            <a:off x="1076706" y="1055714"/>
            <a:ext cx="54995" cy="53039"/>
          </a:xfrm>
          <a:custGeom>
            <a:avLst/>
            <a:gdLst>
              <a:gd name="T0" fmla="*/ 4358640 w 5461445"/>
              <a:gd name="T1" fmla="*/ 4963551 h 5275578"/>
              <a:gd name="T2" fmla="*/ 1305951 w 5461445"/>
              <a:gd name="T3" fmla="*/ 4963551 h 5275578"/>
              <a:gd name="T4" fmla="*/ 518160 w 5461445"/>
              <a:gd name="T5" fmla="*/ 5062025 h 5275578"/>
              <a:gd name="T6" fmla="*/ 96129 w 5461445"/>
              <a:gd name="T7" fmla="*/ 4808806 h 5275578"/>
              <a:gd name="T8" fmla="*/ 208671 w 5461445"/>
              <a:gd name="T9" fmla="*/ 4400843 h 5275578"/>
              <a:gd name="T10" fmla="*/ 1348154 w 5461445"/>
              <a:gd name="T11" fmla="*/ 4217963 h 5275578"/>
              <a:gd name="T12" fmla="*/ 1657643 w 5461445"/>
              <a:gd name="T13" fmla="*/ 3528646 h 5275578"/>
              <a:gd name="T14" fmla="*/ 1910862 w 5461445"/>
              <a:gd name="T15" fmla="*/ 982394 h 5275578"/>
              <a:gd name="T16" fmla="*/ 2951871 w 5461445"/>
              <a:gd name="T17" fmla="*/ 67994 h 5275578"/>
              <a:gd name="T18" fmla="*/ 3416105 w 5461445"/>
              <a:gd name="T19" fmla="*/ 574431 h 5275578"/>
              <a:gd name="T20" fmla="*/ 2178148 w 5461445"/>
              <a:gd name="T21" fmla="*/ 3219157 h 5275578"/>
              <a:gd name="T22" fmla="*/ 2487637 w 5461445"/>
              <a:gd name="T23" fmla="*/ 3936609 h 5275578"/>
              <a:gd name="T24" fmla="*/ 3542714 w 5461445"/>
              <a:gd name="T25" fmla="*/ 3486443 h 5275578"/>
              <a:gd name="T26" fmla="*/ 5202702 w 5461445"/>
              <a:gd name="T27" fmla="*/ 4780671 h 5275578"/>
              <a:gd name="T28" fmla="*/ 5095171 w 5461445"/>
              <a:gd name="T29" fmla="*/ 5245098 h 5275578"/>
              <a:gd name="T30" fmla="*/ 4358640 w 5461445"/>
              <a:gd name="T31" fmla="*/ 4963551 h 527557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</a:cxnLst>
            <a:rect l="0" t="0" r="r" b="b"/>
            <a:pathLst>
              <a:path w="5461445" h="5275578">
                <a:moveTo>
                  <a:pt x="4358640" y="4963551"/>
                </a:moveTo>
                <a:cubicBezTo>
                  <a:pt x="3744351" y="4909625"/>
                  <a:pt x="1946031" y="4947139"/>
                  <a:pt x="1305951" y="4963551"/>
                </a:cubicBezTo>
                <a:cubicBezTo>
                  <a:pt x="665871" y="4979963"/>
                  <a:pt x="719797" y="5087816"/>
                  <a:pt x="518160" y="5062025"/>
                </a:cubicBezTo>
                <a:cubicBezTo>
                  <a:pt x="316523" y="5036234"/>
                  <a:pt x="147710" y="4919003"/>
                  <a:pt x="96129" y="4808806"/>
                </a:cubicBezTo>
                <a:cubicBezTo>
                  <a:pt x="44548" y="4698609"/>
                  <a:pt x="0" y="4499317"/>
                  <a:pt x="208671" y="4400843"/>
                </a:cubicBezTo>
                <a:cubicBezTo>
                  <a:pt x="417342" y="4302369"/>
                  <a:pt x="1106659" y="4363329"/>
                  <a:pt x="1348154" y="4217963"/>
                </a:cubicBezTo>
                <a:cubicBezTo>
                  <a:pt x="1589649" y="4072597"/>
                  <a:pt x="1563858" y="4067907"/>
                  <a:pt x="1657643" y="3528646"/>
                </a:cubicBezTo>
                <a:cubicBezTo>
                  <a:pt x="1751428" y="2989385"/>
                  <a:pt x="1695157" y="1559169"/>
                  <a:pt x="1910862" y="982394"/>
                </a:cubicBezTo>
                <a:cubicBezTo>
                  <a:pt x="2126567" y="405619"/>
                  <a:pt x="2700997" y="135988"/>
                  <a:pt x="2951871" y="67994"/>
                </a:cubicBezTo>
                <a:cubicBezTo>
                  <a:pt x="3202745" y="0"/>
                  <a:pt x="3545059" y="49237"/>
                  <a:pt x="3416105" y="574431"/>
                </a:cubicBezTo>
                <a:cubicBezTo>
                  <a:pt x="3287151" y="1099625"/>
                  <a:pt x="2332893" y="2658794"/>
                  <a:pt x="2178148" y="3219157"/>
                </a:cubicBezTo>
                <a:cubicBezTo>
                  <a:pt x="2023403" y="3779520"/>
                  <a:pt x="2260209" y="3892061"/>
                  <a:pt x="2487637" y="3936609"/>
                </a:cubicBezTo>
                <a:cubicBezTo>
                  <a:pt x="2715065" y="3981157"/>
                  <a:pt x="3090203" y="3345766"/>
                  <a:pt x="3542714" y="3486443"/>
                </a:cubicBezTo>
                <a:cubicBezTo>
                  <a:pt x="3995225" y="3627120"/>
                  <a:pt x="4943959" y="4487562"/>
                  <a:pt x="5202702" y="4780671"/>
                </a:cubicBezTo>
                <a:cubicBezTo>
                  <a:pt x="5461445" y="5073780"/>
                  <a:pt x="5235848" y="5214618"/>
                  <a:pt x="5095171" y="5245098"/>
                </a:cubicBezTo>
                <a:cubicBezTo>
                  <a:pt x="4954494" y="5275578"/>
                  <a:pt x="4512084" y="5022207"/>
                  <a:pt x="4358640" y="4963551"/>
                </a:cubicBezTo>
                <a:close/>
              </a:path>
            </a:pathLst>
          </a:custGeom>
          <a:noFill/>
          <a:ln w="25400">
            <a:solidFill>
              <a:srgbClr xmlns:mc="http://schemas.openxmlformats.org/markup-compatibility/2006" xmlns:a14="http://schemas.microsoft.com/office/drawing/2010/main" val="000000" mc:Ignorable="a14" a14:legacySpreadsheetColorIndex="0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5B9BD5"/>
                </a:solidFill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</xdr:sp>
      <xdr:sp macro="" textlink="">
        <xdr:nvSpPr>
          <xdr:cNvPr id="40" name="Oval 69">
            <a:extLst>
              <a:ext uri="{FF2B5EF4-FFF2-40B4-BE49-F238E27FC236}">
                <a16:creationId xmlns:a16="http://schemas.microsoft.com/office/drawing/2014/main" id="{8AA52353-37C5-43E8-9563-DC2E80D260D0}"/>
              </a:ext>
            </a:extLst>
          </xdr:cNvPr>
          <xdr:cNvSpPr>
            <a:spLocks noChangeArrowheads="1"/>
          </xdr:cNvSpPr>
        </xdr:nvSpPr>
        <xdr:spPr bwMode="auto">
          <a:xfrm>
            <a:off x="1128502" y="1103159"/>
            <a:ext cx="725" cy="715"/>
          </a:xfrm>
          <a:prstGeom prst="ellipse">
            <a:avLst/>
          </a:prstGeom>
          <a:solidFill>
            <a:srgbClr val="FF0000"/>
          </a:solidFill>
          <a:ln w="25400">
            <a:solidFill>
              <a:srgbClr val="FF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</xdr:sp>
      <xdr:sp macro="" textlink="">
        <xdr:nvSpPr>
          <xdr:cNvPr id="41" name="Oval 68">
            <a:extLst>
              <a:ext uri="{FF2B5EF4-FFF2-40B4-BE49-F238E27FC236}">
                <a16:creationId xmlns:a16="http://schemas.microsoft.com/office/drawing/2014/main" id="{AFD75355-2B6C-469E-8616-86C6CB7B4956}"/>
              </a:ext>
            </a:extLst>
          </xdr:cNvPr>
          <xdr:cNvSpPr>
            <a:spLocks noChangeArrowheads="1"/>
          </xdr:cNvSpPr>
        </xdr:nvSpPr>
        <xdr:spPr bwMode="auto">
          <a:xfrm>
            <a:off x="1110397" y="1090296"/>
            <a:ext cx="725" cy="715"/>
          </a:xfrm>
          <a:prstGeom prst="ellipse">
            <a:avLst/>
          </a:prstGeom>
          <a:solidFill>
            <a:srgbClr val="FF0000"/>
          </a:solidFill>
          <a:ln w="25400">
            <a:solidFill>
              <a:srgbClr val="FF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</xdr:sp>
      <xdr:sp macro="" textlink="">
        <xdr:nvSpPr>
          <xdr:cNvPr id="42" name="Oval 67">
            <a:extLst>
              <a:ext uri="{FF2B5EF4-FFF2-40B4-BE49-F238E27FC236}">
                <a16:creationId xmlns:a16="http://schemas.microsoft.com/office/drawing/2014/main" id="{3787A476-7A6A-48FD-8648-E5EE063C91D6}"/>
              </a:ext>
            </a:extLst>
          </xdr:cNvPr>
          <xdr:cNvSpPr>
            <a:spLocks noChangeArrowheads="1"/>
          </xdr:cNvSpPr>
        </xdr:nvSpPr>
        <xdr:spPr bwMode="auto">
          <a:xfrm>
            <a:off x="1101456" y="1094846"/>
            <a:ext cx="725" cy="716"/>
          </a:xfrm>
          <a:prstGeom prst="ellipse">
            <a:avLst/>
          </a:prstGeom>
          <a:solidFill>
            <a:srgbClr val="FF0000"/>
          </a:solidFill>
          <a:ln w="25400">
            <a:solidFill>
              <a:srgbClr val="FF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</xdr:sp>
      <xdr:sp macro="" textlink="">
        <xdr:nvSpPr>
          <xdr:cNvPr id="43" name="Oval 66">
            <a:extLst>
              <a:ext uri="{FF2B5EF4-FFF2-40B4-BE49-F238E27FC236}">
                <a16:creationId xmlns:a16="http://schemas.microsoft.com/office/drawing/2014/main" id="{6355BEA8-F883-4233-B139-39AFC069A9FB}"/>
              </a:ext>
            </a:extLst>
          </xdr:cNvPr>
          <xdr:cNvSpPr>
            <a:spLocks noChangeArrowheads="1"/>
          </xdr:cNvSpPr>
        </xdr:nvSpPr>
        <xdr:spPr bwMode="auto">
          <a:xfrm>
            <a:off x="1098373" y="1087628"/>
            <a:ext cx="725" cy="715"/>
          </a:xfrm>
          <a:prstGeom prst="ellipse">
            <a:avLst/>
          </a:prstGeom>
          <a:solidFill>
            <a:srgbClr val="FF0000"/>
          </a:solidFill>
          <a:ln w="25400">
            <a:solidFill>
              <a:srgbClr val="FF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</xdr:sp>
      <xdr:sp macro="" textlink="">
        <xdr:nvSpPr>
          <xdr:cNvPr id="44" name="Oval 65">
            <a:extLst>
              <a:ext uri="{FF2B5EF4-FFF2-40B4-BE49-F238E27FC236}">
                <a16:creationId xmlns:a16="http://schemas.microsoft.com/office/drawing/2014/main" id="{A483B626-CFA5-4A84-A733-E6CA0BACC09F}"/>
              </a:ext>
            </a:extLst>
          </xdr:cNvPr>
          <xdr:cNvSpPr>
            <a:spLocks noChangeArrowheads="1"/>
          </xdr:cNvSpPr>
        </xdr:nvSpPr>
        <xdr:spPr bwMode="auto">
          <a:xfrm>
            <a:off x="1108474" y="1055876"/>
            <a:ext cx="725" cy="716"/>
          </a:xfrm>
          <a:prstGeom prst="ellipse">
            <a:avLst/>
          </a:prstGeom>
          <a:solidFill>
            <a:srgbClr val="FF0000"/>
          </a:solidFill>
          <a:ln w="25400">
            <a:solidFill>
              <a:srgbClr val="FF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</xdr:sp>
      <xdr:sp macro="" textlink="">
        <xdr:nvSpPr>
          <xdr:cNvPr id="45" name="Oval 64">
            <a:extLst>
              <a:ext uri="{FF2B5EF4-FFF2-40B4-BE49-F238E27FC236}">
                <a16:creationId xmlns:a16="http://schemas.microsoft.com/office/drawing/2014/main" id="{495C2E8E-3371-43D0-9918-755B52B43196}"/>
              </a:ext>
            </a:extLst>
          </xdr:cNvPr>
          <xdr:cNvSpPr>
            <a:spLocks noChangeArrowheads="1"/>
          </xdr:cNvSpPr>
        </xdr:nvSpPr>
        <xdr:spPr bwMode="auto">
          <a:xfrm>
            <a:off x="1096479" y="1063279"/>
            <a:ext cx="725" cy="715"/>
          </a:xfrm>
          <a:prstGeom prst="ellipse">
            <a:avLst/>
          </a:prstGeom>
          <a:solidFill>
            <a:srgbClr val="FF0000"/>
          </a:solidFill>
          <a:ln w="25400">
            <a:solidFill>
              <a:srgbClr val="FF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</xdr:sp>
      <xdr:sp macro="" textlink="">
        <xdr:nvSpPr>
          <xdr:cNvPr id="46" name="Oval 63">
            <a:extLst>
              <a:ext uri="{FF2B5EF4-FFF2-40B4-BE49-F238E27FC236}">
                <a16:creationId xmlns:a16="http://schemas.microsoft.com/office/drawing/2014/main" id="{38309D37-18E4-46BD-98AD-BF53F99CF84E}"/>
              </a:ext>
            </a:extLst>
          </xdr:cNvPr>
          <xdr:cNvSpPr>
            <a:spLocks noChangeArrowheads="1"/>
          </xdr:cNvSpPr>
        </xdr:nvSpPr>
        <xdr:spPr bwMode="auto">
          <a:xfrm>
            <a:off x="1088111" y="1098383"/>
            <a:ext cx="725" cy="715"/>
          </a:xfrm>
          <a:prstGeom prst="ellipse">
            <a:avLst/>
          </a:prstGeom>
          <a:solidFill>
            <a:srgbClr val="FF0000"/>
          </a:solidFill>
          <a:ln w="25400">
            <a:solidFill>
              <a:srgbClr val="FF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</xdr:sp>
      <xdr:sp macro="" textlink="">
        <xdr:nvSpPr>
          <xdr:cNvPr id="47" name="Oval 62">
            <a:extLst>
              <a:ext uri="{FF2B5EF4-FFF2-40B4-BE49-F238E27FC236}">
                <a16:creationId xmlns:a16="http://schemas.microsoft.com/office/drawing/2014/main" id="{64A33B0A-095F-4A60-8EA1-7F358BB1610A}"/>
              </a:ext>
            </a:extLst>
          </xdr:cNvPr>
          <xdr:cNvSpPr>
            <a:spLocks noChangeArrowheads="1"/>
          </xdr:cNvSpPr>
        </xdr:nvSpPr>
        <xdr:spPr bwMode="auto">
          <a:xfrm>
            <a:off x="1092503" y="1094394"/>
            <a:ext cx="725" cy="716"/>
          </a:xfrm>
          <a:prstGeom prst="ellipse">
            <a:avLst/>
          </a:prstGeom>
          <a:solidFill>
            <a:srgbClr val="FF0000"/>
          </a:solidFill>
          <a:ln w="25400">
            <a:solidFill>
              <a:srgbClr val="FF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</xdr:sp>
      <xdr:sp macro="" textlink="">
        <xdr:nvSpPr>
          <xdr:cNvPr id="48" name="Oval 61">
            <a:extLst>
              <a:ext uri="{FF2B5EF4-FFF2-40B4-BE49-F238E27FC236}">
                <a16:creationId xmlns:a16="http://schemas.microsoft.com/office/drawing/2014/main" id="{2EC25B31-FCE2-483A-9FF4-B6104F4C4982}"/>
              </a:ext>
            </a:extLst>
          </xdr:cNvPr>
          <xdr:cNvSpPr>
            <a:spLocks noChangeArrowheads="1"/>
          </xdr:cNvSpPr>
        </xdr:nvSpPr>
        <xdr:spPr bwMode="auto">
          <a:xfrm>
            <a:off x="1076955" y="1101048"/>
            <a:ext cx="725" cy="716"/>
          </a:xfrm>
          <a:prstGeom prst="ellipse">
            <a:avLst/>
          </a:prstGeom>
          <a:solidFill>
            <a:srgbClr val="FF0000"/>
          </a:solidFill>
          <a:ln w="25400">
            <a:solidFill>
              <a:srgbClr val="FF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</xdr:sp>
      <xdr:sp macro="" textlink="">
        <xdr:nvSpPr>
          <xdr:cNvPr id="49" name="Oval 60">
            <a:extLst>
              <a:ext uri="{FF2B5EF4-FFF2-40B4-BE49-F238E27FC236}">
                <a16:creationId xmlns:a16="http://schemas.microsoft.com/office/drawing/2014/main" id="{DB872338-17AF-4714-9323-CB7DF10CA94B}"/>
              </a:ext>
            </a:extLst>
          </xdr:cNvPr>
          <xdr:cNvSpPr>
            <a:spLocks noChangeArrowheads="1"/>
          </xdr:cNvSpPr>
        </xdr:nvSpPr>
        <xdr:spPr bwMode="auto">
          <a:xfrm>
            <a:off x="1085449" y="1105522"/>
            <a:ext cx="725" cy="715"/>
          </a:xfrm>
          <a:prstGeom prst="ellipse">
            <a:avLst/>
          </a:prstGeom>
          <a:solidFill>
            <a:srgbClr val="FF0000"/>
          </a:solidFill>
          <a:ln w="25400">
            <a:solidFill>
              <a:srgbClr val="FF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</xdr:sp>
      <xdr:sp macro="" textlink="">
        <xdr:nvSpPr>
          <xdr:cNvPr id="50" name="Oval 59">
            <a:extLst>
              <a:ext uri="{FF2B5EF4-FFF2-40B4-BE49-F238E27FC236}">
                <a16:creationId xmlns:a16="http://schemas.microsoft.com/office/drawing/2014/main" id="{033C2CEA-6FF1-4A7F-AB66-1DEFA440CA8B}"/>
              </a:ext>
            </a:extLst>
          </xdr:cNvPr>
          <xdr:cNvSpPr>
            <a:spLocks noChangeArrowheads="1"/>
          </xdr:cNvSpPr>
        </xdr:nvSpPr>
        <xdr:spPr bwMode="auto">
          <a:xfrm>
            <a:off x="1110364" y="1062395"/>
            <a:ext cx="726" cy="716"/>
          </a:xfrm>
          <a:prstGeom prst="ellipse">
            <a:avLst/>
          </a:prstGeom>
          <a:solidFill>
            <a:srgbClr val="FF0000"/>
          </a:solidFill>
          <a:ln w="25400">
            <a:solidFill>
              <a:srgbClr val="FF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</xdr:sp>
      <xdr:sp macro="" textlink="">
        <xdr:nvSpPr>
          <xdr:cNvPr id="51" name="Oval 58">
            <a:extLst>
              <a:ext uri="{FF2B5EF4-FFF2-40B4-BE49-F238E27FC236}">
                <a16:creationId xmlns:a16="http://schemas.microsoft.com/office/drawing/2014/main" id="{7CA3DE8A-6D1F-4D2A-8505-5833E0266239}"/>
              </a:ext>
            </a:extLst>
          </xdr:cNvPr>
          <xdr:cNvSpPr>
            <a:spLocks noChangeArrowheads="1"/>
          </xdr:cNvSpPr>
        </xdr:nvSpPr>
        <xdr:spPr bwMode="auto">
          <a:xfrm>
            <a:off x="1119951" y="1105162"/>
            <a:ext cx="725" cy="715"/>
          </a:xfrm>
          <a:prstGeom prst="ellipse">
            <a:avLst/>
          </a:prstGeom>
          <a:solidFill>
            <a:srgbClr val="FF0000"/>
          </a:solidFill>
          <a:ln w="25400">
            <a:solidFill>
              <a:srgbClr val="FF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</xdr:sp>
      <xdr:sp macro="" textlink="">
        <xdr:nvSpPr>
          <xdr:cNvPr id="52" name="Oval 57">
            <a:extLst>
              <a:ext uri="{FF2B5EF4-FFF2-40B4-BE49-F238E27FC236}">
                <a16:creationId xmlns:a16="http://schemas.microsoft.com/office/drawing/2014/main" id="{AB31091D-CDAA-4EDF-8890-1E5F42437228}"/>
              </a:ext>
            </a:extLst>
          </xdr:cNvPr>
          <xdr:cNvSpPr>
            <a:spLocks noChangeArrowheads="1"/>
          </xdr:cNvSpPr>
        </xdr:nvSpPr>
        <xdr:spPr bwMode="auto">
          <a:xfrm>
            <a:off x="1128208" y="1108038"/>
            <a:ext cx="725" cy="715"/>
          </a:xfrm>
          <a:prstGeom prst="ellipse">
            <a:avLst/>
          </a:prstGeom>
          <a:solidFill>
            <a:srgbClr val="FF0000"/>
          </a:solidFill>
          <a:ln w="25400">
            <a:solidFill>
              <a:srgbClr val="FF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</xdr:sp>
      <xdr:sp macro="" textlink="">
        <xdr:nvSpPr>
          <xdr:cNvPr id="53" name="AutoShape 56">
            <a:extLst>
              <a:ext uri="{FF2B5EF4-FFF2-40B4-BE49-F238E27FC236}">
                <a16:creationId xmlns:a16="http://schemas.microsoft.com/office/drawing/2014/main" id="{C5452431-6A56-4701-9633-55CD17FA3924}"/>
              </a:ext>
            </a:extLst>
          </xdr:cNvPr>
          <xdr:cNvSpPr>
            <a:spLocks noChangeShapeType="1"/>
          </xdr:cNvSpPr>
        </xdr:nvSpPr>
        <xdr:spPr bwMode="auto">
          <a:xfrm>
            <a:off x="1100623" y="1103757"/>
            <a:ext cx="0" cy="3635"/>
          </a:xfrm>
          <a:prstGeom prst="straightConnector1">
            <a:avLst/>
          </a:prstGeom>
          <a:noFill/>
          <a:ln w="25400">
            <a:solidFill>
              <a:srgbClr val="0C0C0C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</xdr:sp>
      <xdr:sp macro="" textlink="">
        <xdr:nvSpPr>
          <xdr:cNvPr id="54" name="AutoShape 55">
            <a:extLst>
              <a:ext uri="{FF2B5EF4-FFF2-40B4-BE49-F238E27FC236}">
                <a16:creationId xmlns:a16="http://schemas.microsoft.com/office/drawing/2014/main" id="{A2E0CD77-2221-48CA-BF9C-0B418727BB4B}"/>
              </a:ext>
            </a:extLst>
          </xdr:cNvPr>
          <xdr:cNvSpPr>
            <a:spLocks noChangeShapeType="1"/>
          </xdr:cNvSpPr>
        </xdr:nvSpPr>
        <xdr:spPr bwMode="auto">
          <a:xfrm>
            <a:off x="1100888" y="1103476"/>
            <a:ext cx="0" cy="3634"/>
          </a:xfrm>
          <a:prstGeom prst="straightConnector1">
            <a:avLst/>
          </a:prstGeom>
          <a:noFill/>
          <a:ln w="25400">
            <a:solidFill>
              <a:srgbClr val="0C0C0C"/>
            </a:solidFill>
            <a:prstDash val="sysDot"/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noFill/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</xdr:sp>
      <xdr:sp macro="" textlink="">
        <xdr:nvSpPr>
          <xdr:cNvPr id="55" name="Text Box 54">
            <a:extLst>
              <a:ext uri="{FF2B5EF4-FFF2-40B4-BE49-F238E27FC236}">
                <a16:creationId xmlns:a16="http://schemas.microsoft.com/office/drawing/2014/main" id="{C30671B3-E8D2-4284-B1DD-0D12625B3973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85088" y="1105872"/>
            <a:ext cx="1809" cy="2477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5B9BD5"/>
                </a:solidFill>
              </a14:hiddenFill>
            </a:ext>
            <a:ext uri="{91240B29-F687-4F45-9708-019B960494DF}">
              <a14:hiddenLine xmlns:a14="http://schemas.microsoft.com/office/drawing/2010/main" w="25400">
                <a:solidFill>
                  <a:srgbClr xmlns:mc="http://schemas.openxmlformats.org/markup-compatibility/2006" val="000000" mc:Ignorable="a14" a14:legacySpreadsheetColorIndex="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1000" b="0" i="0" u="none" strike="noStrike" baseline="0">
                <a:solidFill>
                  <a:srgbClr val="000000"/>
                </a:solidFill>
                <a:latin typeface="Calibri"/>
                <a:cs typeface="Calibri"/>
              </a:rPr>
              <a:t>1</a:t>
            </a:r>
          </a:p>
        </xdr:txBody>
      </xdr:sp>
      <xdr:sp macro="" textlink="">
        <xdr:nvSpPr>
          <xdr:cNvPr id="56" name="Text Box 53">
            <a:extLst>
              <a:ext uri="{FF2B5EF4-FFF2-40B4-BE49-F238E27FC236}">
                <a16:creationId xmlns:a16="http://schemas.microsoft.com/office/drawing/2014/main" id="{F07D1E3A-FCD1-44C7-BE84-4C7AD204BB6C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75445" y="1100020"/>
            <a:ext cx="1810" cy="2476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5B9BD5"/>
                </a:solidFill>
              </a14:hiddenFill>
            </a:ext>
            <a:ext uri="{91240B29-F687-4F45-9708-019B960494DF}">
              <a14:hiddenLine xmlns:a14="http://schemas.microsoft.com/office/drawing/2010/main" w="25400">
                <a:solidFill>
                  <a:srgbClr xmlns:mc="http://schemas.openxmlformats.org/markup-compatibility/2006" val="000000" mc:Ignorable="a14" a14:legacySpreadsheetColorIndex="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1000" b="0" i="0" u="none" strike="noStrike" baseline="0">
                <a:solidFill>
                  <a:srgbClr val="000000"/>
                </a:solidFill>
                <a:latin typeface="Calibri"/>
                <a:cs typeface="Calibri"/>
              </a:rPr>
              <a:t>2</a:t>
            </a:r>
          </a:p>
        </xdr:txBody>
      </xdr:sp>
      <xdr:sp macro="" textlink="">
        <xdr:nvSpPr>
          <xdr:cNvPr id="57" name="Text Box 52">
            <a:extLst>
              <a:ext uri="{FF2B5EF4-FFF2-40B4-BE49-F238E27FC236}">
                <a16:creationId xmlns:a16="http://schemas.microsoft.com/office/drawing/2014/main" id="{52ABA11F-7BE3-479E-A167-F45D7347647E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87469" y="1096097"/>
            <a:ext cx="1810" cy="2476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5B9BD5"/>
                </a:solidFill>
              </a14:hiddenFill>
            </a:ext>
            <a:ext uri="{91240B29-F687-4F45-9708-019B960494DF}">
              <a14:hiddenLine xmlns:a14="http://schemas.microsoft.com/office/drawing/2010/main" w="25400">
                <a:solidFill>
                  <a:srgbClr xmlns:mc="http://schemas.openxmlformats.org/markup-compatibility/2006" val="000000" mc:Ignorable="a14" a14:legacySpreadsheetColorIndex="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1000" b="0" i="0" u="none" strike="noStrike" baseline="0">
                <a:solidFill>
                  <a:srgbClr val="000000"/>
                </a:solidFill>
                <a:latin typeface="Calibri"/>
                <a:cs typeface="Calibri"/>
              </a:rPr>
              <a:t>3</a:t>
            </a:r>
          </a:p>
        </xdr:txBody>
      </xdr:sp>
      <xdr:sp macro="" textlink="">
        <xdr:nvSpPr>
          <xdr:cNvPr id="58" name="Text Box 51">
            <a:extLst>
              <a:ext uri="{FF2B5EF4-FFF2-40B4-BE49-F238E27FC236}">
                <a16:creationId xmlns:a16="http://schemas.microsoft.com/office/drawing/2014/main" id="{D975CD07-74E7-4C6C-B76F-B3850DC5E20E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90539" y="1092633"/>
            <a:ext cx="1810" cy="2477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5B9BD5"/>
                </a:solidFill>
              </a14:hiddenFill>
            </a:ext>
            <a:ext uri="{91240B29-F687-4F45-9708-019B960494DF}">
              <a14:hiddenLine xmlns:a14="http://schemas.microsoft.com/office/drawing/2010/main" w="25400">
                <a:solidFill>
                  <a:srgbClr xmlns:mc="http://schemas.openxmlformats.org/markup-compatibility/2006" val="000000" mc:Ignorable="a14" a14:legacySpreadsheetColorIndex="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1000" b="0" i="0" u="none" strike="noStrike" baseline="0">
                <a:solidFill>
                  <a:srgbClr val="000000"/>
                </a:solidFill>
                <a:latin typeface="Calibri"/>
                <a:cs typeface="Calibri"/>
              </a:rPr>
              <a:t>4</a:t>
            </a:r>
          </a:p>
        </xdr:txBody>
      </xdr:sp>
      <xdr:sp macro="" textlink="">
        <xdr:nvSpPr>
          <xdr:cNvPr id="59" name="Text Box 50">
            <a:extLst>
              <a:ext uri="{FF2B5EF4-FFF2-40B4-BE49-F238E27FC236}">
                <a16:creationId xmlns:a16="http://schemas.microsoft.com/office/drawing/2014/main" id="{0E184123-B25F-477F-97FC-EEFF9C7DCE22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94955" y="1061949"/>
            <a:ext cx="1810" cy="2477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5B9BD5"/>
                </a:solidFill>
              </a14:hiddenFill>
            </a:ext>
            <a:ext uri="{91240B29-F687-4F45-9708-019B960494DF}">
              <a14:hiddenLine xmlns:a14="http://schemas.microsoft.com/office/drawing/2010/main" w="25400">
                <a:solidFill>
                  <a:srgbClr xmlns:mc="http://schemas.openxmlformats.org/markup-compatibility/2006" val="000000" mc:Ignorable="a14" a14:legacySpreadsheetColorIndex="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1000" b="0" i="0" u="none" strike="noStrike" baseline="0">
                <a:solidFill>
                  <a:srgbClr val="000000"/>
                </a:solidFill>
                <a:latin typeface="Calibri"/>
                <a:cs typeface="Calibri"/>
              </a:rPr>
              <a:t>5</a:t>
            </a:r>
          </a:p>
        </xdr:txBody>
      </xdr:sp>
      <xdr:sp macro="" textlink="">
        <xdr:nvSpPr>
          <xdr:cNvPr id="60" name="Text Box 49">
            <a:extLst>
              <a:ext uri="{FF2B5EF4-FFF2-40B4-BE49-F238E27FC236}">
                <a16:creationId xmlns:a16="http://schemas.microsoft.com/office/drawing/2014/main" id="{6C45D283-BFC0-4993-AACC-67B9171DA4C2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09312" y="1054591"/>
            <a:ext cx="1810" cy="2477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5B9BD5"/>
                </a:solidFill>
              </a14:hiddenFill>
            </a:ext>
            <a:ext uri="{91240B29-F687-4F45-9708-019B960494DF}">
              <a14:hiddenLine xmlns:a14="http://schemas.microsoft.com/office/drawing/2010/main" w="25400">
                <a:solidFill>
                  <a:srgbClr xmlns:mc="http://schemas.openxmlformats.org/markup-compatibility/2006" val="000000" mc:Ignorable="a14" a14:legacySpreadsheetColorIndex="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1000" b="0" i="0" u="none" strike="noStrike" baseline="0">
                <a:solidFill>
                  <a:srgbClr val="000000"/>
                </a:solidFill>
                <a:latin typeface="Calibri"/>
                <a:cs typeface="Calibri"/>
              </a:rPr>
              <a:t>6</a:t>
            </a:r>
          </a:p>
        </xdr:txBody>
      </xdr:sp>
      <xdr:sp macro="" textlink="">
        <xdr:nvSpPr>
          <xdr:cNvPr id="61" name="Text Box 48">
            <a:extLst>
              <a:ext uri="{FF2B5EF4-FFF2-40B4-BE49-F238E27FC236}">
                <a16:creationId xmlns:a16="http://schemas.microsoft.com/office/drawing/2014/main" id="{D650C720-15FB-4815-B196-19D5A5969787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11472" y="1061613"/>
            <a:ext cx="1810" cy="2476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5B9BD5"/>
                </a:solidFill>
              </a14:hiddenFill>
            </a:ext>
            <a:ext uri="{91240B29-F687-4F45-9708-019B960494DF}">
              <a14:hiddenLine xmlns:a14="http://schemas.microsoft.com/office/drawing/2010/main" w="25400">
                <a:solidFill>
                  <a:srgbClr xmlns:mc="http://schemas.openxmlformats.org/markup-compatibility/2006" val="000000" mc:Ignorable="a14" a14:legacySpreadsheetColorIndex="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1000" b="0" i="0" u="none" strike="noStrike" baseline="0">
                <a:solidFill>
                  <a:srgbClr val="000000"/>
                </a:solidFill>
                <a:latin typeface="Calibri"/>
                <a:cs typeface="Calibri"/>
              </a:rPr>
              <a:t>7</a:t>
            </a:r>
          </a:p>
        </xdr:txBody>
      </xdr:sp>
      <xdr:sp macro="" textlink="">
        <xdr:nvSpPr>
          <xdr:cNvPr id="62" name="Text Box 47">
            <a:extLst>
              <a:ext uri="{FF2B5EF4-FFF2-40B4-BE49-F238E27FC236}">
                <a16:creationId xmlns:a16="http://schemas.microsoft.com/office/drawing/2014/main" id="{51A3D7AA-F2F8-4D22-BB4B-3B2FE0A03731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99098" y="1086743"/>
            <a:ext cx="1810" cy="2477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5B9BD5"/>
                </a:solidFill>
              </a14:hiddenFill>
            </a:ext>
            <a:ext uri="{91240B29-F687-4F45-9708-019B960494DF}">
              <a14:hiddenLine xmlns:a14="http://schemas.microsoft.com/office/drawing/2010/main" w="25400">
                <a:solidFill>
                  <a:srgbClr xmlns:mc="http://schemas.openxmlformats.org/markup-compatibility/2006" val="000000" mc:Ignorable="a14" a14:legacySpreadsheetColorIndex="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1000" b="0" i="0" u="none" strike="noStrike" baseline="0">
                <a:solidFill>
                  <a:srgbClr val="000000"/>
                </a:solidFill>
                <a:latin typeface="Calibri"/>
                <a:cs typeface="Calibri"/>
              </a:rPr>
              <a:t>8</a:t>
            </a:r>
          </a:p>
        </xdr:txBody>
      </xdr:sp>
      <xdr:sp macro="" textlink="">
        <xdr:nvSpPr>
          <xdr:cNvPr id="63" name="Text Box 46">
            <a:extLst>
              <a:ext uri="{FF2B5EF4-FFF2-40B4-BE49-F238E27FC236}">
                <a16:creationId xmlns:a16="http://schemas.microsoft.com/office/drawing/2014/main" id="{05BB7AB5-71BB-4100-8319-C7C7AC7356F8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01276" y="1092913"/>
            <a:ext cx="1810" cy="2476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5B9BD5"/>
                </a:solidFill>
              </a14:hiddenFill>
            </a:ext>
            <a:ext uri="{91240B29-F687-4F45-9708-019B960494DF}">
              <a14:hiddenLine xmlns:a14="http://schemas.microsoft.com/office/drawing/2010/main" w="25400">
                <a:solidFill>
                  <a:srgbClr xmlns:mc="http://schemas.openxmlformats.org/markup-compatibility/2006" val="000000" mc:Ignorable="a14" a14:legacySpreadsheetColorIndex="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1000" b="0" i="0" u="none" strike="noStrike" baseline="0">
                <a:solidFill>
                  <a:srgbClr val="000000"/>
                </a:solidFill>
                <a:latin typeface="Calibri"/>
                <a:cs typeface="Calibri"/>
              </a:rPr>
              <a:t>9</a:t>
            </a:r>
          </a:p>
        </xdr:txBody>
      </xdr:sp>
      <xdr:sp macro="" textlink="">
        <xdr:nvSpPr>
          <xdr:cNvPr id="64" name="Text Box 45">
            <a:extLst>
              <a:ext uri="{FF2B5EF4-FFF2-40B4-BE49-F238E27FC236}">
                <a16:creationId xmlns:a16="http://schemas.microsoft.com/office/drawing/2014/main" id="{6FA8A21E-F37C-474F-BA7E-6AF3A5382A5D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10397" y="1088223"/>
            <a:ext cx="2477" cy="2477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5B9BD5"/>
                </a:solidFill>
              </a14:hiddenFill>
            </a:ext>
            <a:ext uri="{91240B29-F687-4F45-9708-019B960494DF}">
              <a14:hiddenLine xmlns:a14="http://schemas.microsoft.com/office/drawing/2010/main" w="25400">
                <a:solidFill>
                  <a:srgbClr xmlns:mc="http://schemas.openxmlformats.org/markup-compatibility/2006" val="000000" mc:Ignorable="a14" a14:legacySpreadsheetColorIndex="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1000" b="0" i="0" u="none" strike="noStrike" baseline="0">
                <a:solidFill>
                  <a:srgbClr val="000000"/>
                </a:solidFill>
                <a:latin typeface="Calibri"/>
                <a:cs typeface="Calibri"/>
              </a:rPr>
              <a:t>10</a:t>
            </a:r>
          </a:p>
        </xdr:txBody>
      </xdr:sp>
      <xdr:sp macro="" textlink="">
        <xdr:nvSpPr>
          <xdr:cNvPr id="65" name="Text Box 44">
            <a:extLst>
              <a:ext uri="{FF2B5EF4-FFF2-40B4-BE49-F238E27FC236}">
                <a16:creationId xmlns:a16="http://schemas.microsoft.com/office/drawing/2014/main" id="{12A00B74-8E07-47A1-9D2E-3F24395AA78F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28208" y="1108753"/>
            <a:ext cx="2476" cy="2477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5B9BD5"/>
                </a:solidFill>
              </a14:hiddenFill>
            </a:ext>
            <a:ext uri="{91240B29-F687-4F45-9708-019B960494DF}">
              <a14:hiddenLine xmlns:a14="http://schemas.microsoft.com/office/drawing/2010/main" w="25400">
                <a:solidFill>
                  <a:srgbClr xmlns:mc="http://schemas.openxmlformats.org/markup-compatibility/2006" val="000000" mc:Ignorable="a14" a14:legacySpreadsheetColorIndex="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1000" b="0" i="0" u="none" strike="noStrike" baseline="0">
                <a:solidFill>
                  <a:srgbClr val="000000"/>
                </a:solidFill>
                <a:latin typeface="Calibri"/>
                <a:cs typeface="Calibri"/>
              </a:rPr>
              <a:t>12</a:t>
            </a:r>
          </a:p>
        </xdr:txBody>
      </xdr:sp>
      <xdr:sp macro="" textlink="">
        <xdr:nvSpPr>
          <xdr:cNvPr id="66" name="Text Box 43">
            <a:extLst>
              <a:ext uri="{FF2B5EF4-FFF2-40B4-BE49-F238E27FC236}">
                <a16:creationId xmlns:a16="http://schemas.microsoft.com/office/drawing/2014/main" id="{24ACD801-52CB-475A-B49C-830A9999DB8C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18580" y="1103159"/>
            <a:ext cx="2477" cy="2476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5B9BD5"/>
                </a:solidFill>
              </a14:hiddenFill>
            </a:ext>
            <a:ext uri="{91240B29-F687-4F45-9708-019B960494DF}">
              <a14:hiddenLine xmlns:a14="http://schemas.microsoft.com/office/drawing/2010/main" w="25400">
                <a:solidFill>
                  <a:srgbClr xmlns:mc="http://schemas.openxmlformats.org/markup-compatibility/2006" val="000000" mc:Ignorable="a14" a14:legacySpreadsheetColorIndex="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1000" b="0" i="0" u="none" strike="noStrike" baseline="0">
                <a:solidFill>
                  <a:srgbClr val="000000"/>
                </a:solidFill>
                <a:latin typeface="Calibri"/>
                <a:cs typeface="Calibri"/>
              </a:rPr>
              <a:t>13</a:t>
            </a:r>
          </a:p>
        </xdr:txBody>
      </xdr:sp>
      <xdr:sp macro="" textlink="">
        <xdr:nvSpPr>
          <xdr:cNvPr id="67" name="Text Box 42">
            <a:extLst>
              <a:ext uri="{FF2B5EF4-FFF2-40B4-BE49-F238E27FC236}">
                <a16:creationId xmlns:a16="http://schemas.microsoft.com/office/drawing/2014/main" id="{407F7613-5A94-4612-94BD-FCBAD4C804A7}"/>
              </a:ext>
            </a:extLst>
          </xdr:cNvPr>
          <xdr:cNvSpPr txBox="1">
            <a:spLocks noChangeArrowheads="1"/>
          </xdr:cNvSpPr>
        </xdr:nvSpPr>
        <xdr:spPr bwMode="auto">
          <a:xfrm>
            <a:off x="1099745" y="1101525"/>
            <a:ext cx="2476" cy="2476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5B9BD5"/>
                </a:solidFill>
              </a14:hiddenFill>
            </a:ext>
            <a:ext uri="{91240B29-F687-4F45-9708-019B960494DF}">
              <a14:hiddenLine xmlns:a14="http://schemas.microsoft.com/office/drawing/2010/main" w="25400">
                <a:solidFill>
                  <a:srgbClr xmlns:mc="http://schemas.openxmlformats.org/markup-compatibility/2006" val="000000" mc:Ignorable="a14" a14:legacySpreadsheetColorIndex="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1000" b="0" i="0" u="none" strike="noStrike" baseline="0">
                <a:solidFill>
                  <a:srgbClr val="000000"/>
                </a:solidFill>
                <a:latin typeface="Calibri"/>
                <a:cs typeface="Calibri"/>
              </a:rPr>
              <a:t>14</a:t>
            </a:r>
          </a:p>
        </xdr:txBody>
      </xdr:sp>
      <xdr:sp macro="" textlink="">
        <xdr:nvSpPr>
          <xdr:cNvPr id="68" name="Text Box 41">
            <a:extLst>
              <a:ext uri="{FF2B5EF4-FFF2-40B4-BE49-F238E27FC236}">
                <a16:creationId xmlns:a16="http://schemas.microsoft.com/office/drawing/2014/main" id="{7E4C3CFE-9866-4E8A-939A-CF81A48AFF3E}"/>
              </a:ext>
            </a:extLst>
          </xdr:cNvPr>
          <xdr:cNvSpPr txBox="1">
            <a:spLocks noChangeArrowheads="1"/>
          </xdr:cNvSpPr>
        </xdr:nvSpPr>
        <xdr:spPr bwMode="auto">
          <a:xfrm>
            <a:off x="1100051" y="1106915"/>
            <a:ext cx="2477" cy="2477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5B9BD5"/>
                </a:solidFill>
              </a14:hiddenFill>
            </a:ext>
            <a:ext uri="{91240B29-F687-4F45-9708-019B960494DF}">
              <a14:hiddenLine xmlns:a14="http://schemas.microsoft.com/office/drawing/2010/main" w="25400">
                <a:solidFill>
                  <a:srgbClr xmlns:mc="http://schemas.openxmlformats.org/markup-compatibility/2006" val="000000" mc:Ignorable="a14" a14:legacySpreadsheetColorIndex="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1000" b="0" i="0" u="none" strike="noStrike" baseline="0">
                <a:solidFill>
                  <a:srgbClr val="000000"/>
                </a:solidFill>
                <a:latin typeface="Calibri"/>
                <a:cs typeface="Calibri"/>
              </a:rPr>
              <a:t>0</a:t>
            </a:r>
          </a:p>
        </xdr:txBody>
      </xdr:sp>
      <xdr:sp macro="" textlink="">
        <xdr:nvSpPr>
          <xdr:cNvPr id="69" name="AutoShape 40">
            <a:extLst>
              <a:ext uri="{FF2B5EF4-FFF2-40B4-BE49-F238E27FC236}">
                <a16:creationId xmlns:a16="http://schemas.microsoft.com/office/drawing/2014/main" id="{4BB3B09D-2C1C-421A-8768-C73679671E3D}"/>
              </a:ext>
            </a:extLst>
          </xdr:cNvPr>
          <xdr:cNvSpPr>
            <a:spLocks noChangeArrowheads="1"/>
          </xdr:cNvSpPr>
        </xdr:nvSpPr>
        <xdr:spPr bwMode="auto">
          <a:xfrm>
            <a:off x="1095470" y="1110043"/>
            <a:ext cx="9942" cy="4001"/>
          </a:xfrm>
          <a:prstGeom prst="leftArrow">
            <a:avLst>
              <a:gd name="adj1" fmla="val 50000"/>
              <a:gd name="adj2" fmla="val 62122"/>
            </a:avLst>
          </a:prstGeom>
          <a:solidFill>
            <a:srgbClr val="C00000"/>
          </a:solidFill>
          <a:ln w="25400">
            <a:solidFill>
              <a:srgbClr xmlns:mc="http://schemas.openxmlformats.org/markup-compatibility/2006" xmlns:a14="http://schemas.microsoft.com/office/drawing/2010/main" val="000000" mc:Ignorable="a14" a14:legacySpreadsheetColorIndex="0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AB22"/>
  <sheetViews>
    <sheetView topLeftCell="X1" zoomScale="137" zoomScaleNormal="137" workbookViewId="0">
      <selection activeCell="AA34" sqref="AA34"/>
    </sheetView>
  </sheetViews>
  <sheetFormatPr baseColWidth="10" defaultColWidth="8.83203125" defaultRowHeight="15" x14ac:dyDescent="0.2"/>
  <cols>
    <col min="2" max="2" width="33" customWidth="1"/>
    <col min="3" max="3" width="21.6640625" customWidth="1"/>
    <col min="4" max="4" width="7.5" customWidth="1"/>
    <col min="5" max="5" width="51" customWidth="1"/>
    <col min="6" max="6" width="26" customWidth="1"/>
    <col min="9" max="9" width="16" customWidth="1"/>
    <col min="10" max="10" width="17.83203125" customWidth="1"/>
    <col min="11" max="11" width="34.5" customWidth="1"/>
    <col min="12" max="12" width="27" customWidth="1"/>
    <col min="13" max="13" width="27.5" customWidth="1"/>
    <col min="14" max="14" width="19.83203125" customWidth="1"/>
    <col min="15" max="15" width="27" customWidth="1"/>
    <col min="16" max="16" width="24.33203125" customWidth="1"/>
    <col min="17" max="17" width="20.5" customWidth="1"/>
    <col min="18" max="18" width="25.5" customWidth="1"/>
    <col min="19" max="19" width="28.1640625" customWidth="1"/>
    <col min="20" max="20" width="26.5" customWidth="1"/>
    <col min="21" max="21" width="28.5" customWidth="1"/>
    <col min="22" max="22" width="31.33203125" customWidth="1"/>
    <col min="23" max="23" width="27" customWidth="1"/>
    <col min="24" max="24" width="49.6640625" customWidth="1"/>
    <col min="25" max="26" width="26.33203125" customWidth="1"/>
    <col min="27" max="27" width="26.1640625" customWidth="1"/>
    <col min="28" max="28" width="26.6640625" customWidth="1"/>
  </cols>
  <sheetData>
    <row r="2" spans="2:28" ht="16" thickBot="1" x14ac:dyDescent="0.25"/>
    <row r="3" spans="2:28" ht="17" thickTop="1" thickBot="1" x14ac:dyDescent="0.25">
      <c r="B3" s="31" t="s">
        <v>0</v>
      </c>
      <c r="C3" s="31"/>
      <c r="E3" s="32" t="s">
        <v>1</v>
      </c>
      <c r="F3" s="32"/>
      <c r="I3" s="2" t="s">
        <v>2</v>
      </c>
      <c r="J3" s="2" t="s">
        <v>9</v>
      </c>
      <c r="K3" s="2" t="s">
        <v>8</v>
      </c>
      <c r="L3" s="2" t="s">
        <v>5</v>
      </c>
      <c r="M3" s="2" t="s">
        <v>6</v>
      </c>
      <c r="N3" s="2" t="s">
        <v>7</v>
      </c>
      <c r="O3" s="2" t="s">
        <v>10</v>
      </c>
      <c r="P3" s="2" t="s">
        <v>17</v>
      </c>
      <c r="Q3" s="2" t="s">
        <v>18</v>
      </c>
      <c r="R3" s="2" t="s">
        <v>11</v>
      </c>
      <c r="S3" s="2" t="s">
        <v>28</v>
      </c>
      <c r="T3" s="2" t="s">
        <v>39</v>
      </c>
      <c r="U3" s="26" t="s">
        <v>37</v>
      </c>
      <c r="V3" s="2" t="s">
        <v>3</v>
      </c>
      <c r="W3" s="2" t="s">
        <v>4</v>
      </c>
      <c r="X3" s="2" t="s">
        <v>44</v>
      </c>
      <c r="Y3" s="2" t="s">
        <v>40</v>
      </c>
      <c r="Z3" s="2" t="s">
        <v>19</v>
      </c>
      <c r="AA3" s="2" t="s">
        <v>41</v>
      </c>
      <c r="AB3" s="2" t="s">
        <v>20</v>
      </c>
    </row>
    <row r="4" spans="2:28" ht="16" thickTop="1" x14ac:dyDescent="0.2">
      <c r="B4" s="9" t="s">
        <v>29</v>
      </c>
      <c r="C4" s="10">
        <v>2000</v>
      </c>
      <c r="E4" s="8" t="s">
        <v>35</v>
      </c>
      <c r="F4" s="4">
        <v>9.81</v>
      </c>
      <c r="I4" s="6">
        <v>0</v>
      </c>
      <c r="J4" s="6">
        <v>0</v>
      </c>
      <c r="K4" s="6">
        <f>J4</f>
        <v>0</v>
      </c>
      <c r="L4" s="6">
        <v>0</v>
      </c>
      <c r="M4" s="7">
        <f>L4</f>
        <v>0</v>
      </c>
      <c r="N4" s="18">
        <v>10</v>
      </c>
      <c r="O4" s="18">
        <f>0</f>
        <v>0</v>
      </c>
      <c r="P4" s="19">
        <v>0</v>
      </c>
      <c r="Q4" s="20">
        <f>P4*0.44704</f>
        <v>0</v>
      </c>
      <c r="R4" s="14">
        <f>0</f>
        <v>0</v>
      </c>
      <c r="S4" s="16">
        <v>0</v>
      </c>
      <c r="T4" s="17">
        <f t="shared" ref="T4:T18" si="0">$C$10*$F$4*$F$5</f>
        <v>718.09199999999998</v>
      </c>
      <c r="U4" s="28">
        <f>610*R4</f>
        <v>0</v>
      </c>
      <c r="V4" s="15">
        <f t="shared" ref="V4:V18" si="1">$C$10*$F$4*SIN(RADIANS(S4))</f>
        <v>0</v>
      </c>
      <c r="W4" s="15">
        <f t="shared" ref="W4:W18" si="2">0.5*$C$13*$C$14*$F$6*Q4*Q4</f>
        <v>0</v>
      </c>
      <c r="X4" s="25">
        <f>V4+T4+W4+U4</f>
        <v>718.09199999999998</v>
      </c>
      <c r="Y4" s="5">
        <f t="shared" ref="Y4:Y18" si="3">X4*Q4</f>
        <v>0</v>
      </c>
      <c r="Z4" s="5">
        <v>0</v>
      </c>
      <c r="AA4" s="21">
        <v>111855</v>
      </c>
      <c r="AB4" s="22">
        <v>111.855</v>
      </c>
    </row>
    <row r="5" spans="2:28" x14ac:dyDescent="0.2">
      <c r="B5" s="9" t="s">
        <v>30</v>
      </c>
      <c r="C5" s="10">
        <v>150</v>
      </c>
      <c r="E5" s="8" t="s">
        <v>36</v>
      </c>
      <c r="F5" s="4">
        <v>0.12</v>
      </c>
      <c r="I5" s="6">
        <v>1</v>
      </c>
      <c r="J5" s="6">
        <v>105</v>
      </c>
      <c r="K5" s="6">
        <f t="shared" ref="K5:K14" si="4">K4+J5</f>
        <v>105</v>
      </c>
      <c r="L5" s="6">
        <v>5</v>
      </c>
      <c r="M5" s="7">
        <f t="shared" ref="M5:M18" si="5">L5+M4</f>
        <v>5</v>
      </c>
      <c r="N5" s="18">
        <v>5</v>
      </c>
      <c r="O5" s="18">
        <f>-N4+N5</f>
        <v>-5</v>
      </c>
      <c r="P5" s="19">
        <f>Q5/0.44704</f>
        <v>46.97566213314245</v>
      </c>
      <c r="Q5" s="20">
        <f t="shared" ref="Q5:Q18" si="6">J5/L5</f>
        <v>21</v>
      </c>
      <c r="R5" s="14">
        <f t="shared" ref="R5:R18" si="7">(Q5-Q4)/L5</f>
        <v>4.2</v>
      </c>
      <c r="S5" s="16">
        <f t="shared" ref="S5:S18" si="8">DEGREES(ASIN(O5/J5))</f>
        <v>-2.7294026367786963</v>
      </c>
      <c r="T5" s="17">
        <f t="shared" si="0"/>
        <v>718.09199999999998</v>
      </c>
      <c r="U5" s="28">
        <f t="shared" ref="U5:U18" si="9">610*R5</f>
        <v>2562</v>
      </c>
      <c r="V5" s="15">
        <f t="shared" si="1"/>
        <v>-284.95714285714286</v>
      </c>
      <c r="W5" s="15">
        <f t="shared" si="2"/>
        <v>185.7492</v>
      </c>
      <c r="X5" s="25">
        <f>V5+T5+W5+U5</f>
        <v>3180.8840571428573</v>
      </c>
      <c r="Y5" s="5">
        <f t="shared" si="3"/>
        <v>66798.565199999997</v>
      </c>
      <c r="Z5" s="5">
        <v>66.8</v>
      </c>
      <c r="AA5" s="23">
        <f>111855-Y5</f>
        <v>45056.434800000003</v>
      </c>
      <c r="AB5" s="22">
        <v>99.380330000000001</v>
      </c>
    </row>
    <row r="6" spans="2:28" x14ac:dyDescent="0.2">
      <c r="B6" s="9" t="s">
        <v>31</v>
      </c>
      <c r="C6" s="10">
        <v>174</v>
      </c>
      <c r="E6" s="8" t="s">
        <v>34</v>
      </c>
      <c r="F6" s="4">
        <v>1.2</v>
      </c>
      <c r="I6" s="6">
        <v>2</v>
      </c>
      <c r="J6" s="6">
        <v>92</v>
      </c>
      <c r="K6" s="6">
        <f>K5+J6</f>
        <v>197</v>
      </c>
      <c r="L6" s="6">
        <v>7</v>
      </c>
      <c r="M6" s="7">
        <f t="shared" si="5"/>
        <v>12</v>
      </c>
      <c r="N6" s="18">
        <v>2</v>
      </c>
      <c r="O6" s="18">
        <f t="shared" ref="O6:O18" si="10">-N5+N6</f>
        <v>-3</v>
      </c>
      <c r="P6" s="19">
        <f t="shared" ref="P6:P17" si="11">Q6/0.44704</f>
        <v>29.399734124143571</v>
      </c>
      <c r="Q6" s="20">
        <f t="shared" si="6"/>
        <v>13.142857142857142</v>
      </c>
      <c r="R6" s="14">
        <f t="shared" si="7"/>
        <v>-1.1224489795918369</v>
      </c>
      <c r="S6" s="16">
        <f t="shared" si="8"/>
        <v>-1.8686719043487812</v>
      </c>
      <c r="T6" s="17">
        <f t="shared" si="0"/>
        <v>718.09199999999998</v>
      </c>
      <c r="U6" s="28">
        <f t="shared" si="9"/>
        <v>-684.69387755102048</v>
      </c>
      <c r="V6" s="15">
        <f t="shared" si="1"/>
        <v>-195.13369565217391</v>
      </c>
      <c r="W6" s="15">
        <f t="shared" si="2"/>
        <v>72.755853061224485</v>
      </c>
      <c r="X6" s="25">
        <f t="shared" ref="X6:X17" si="12">V6+T6+W6+U6</f>
        <v>-88.979720141970006</v>
      </c>
      <c r="Y6" s="5">
        <f t="shared" si="3"/>
        <v>-1169.4477504373201</v>
      </c>
      <c r="Z6" s="5">
        <v>1.169</v>
      </c>
      <c r="AA6" s="23">
        <f>111855-Y6</f>
        <v>113024.44775043732</v>
      </c>
      <c r="AB6" s="22">
        <v>104.41998</v>
      </c>
    </row>
    <row r="7" spans="2:28" x14ac:dyDescent="0.2">
      <c r="B7" s="11" t="s">
        <v>32</v>
      </c>
      <c r="C7" s="12">
        <v>4</v>
      </c>
      <c r="I7" s="6">
        <v>3</v>
      </c>
      <c r="J7" s="6">
        <v>85</v>
      </c>
      <c r="K7" s="6">
        <f t="shared" si="4"/>
        <v>282</v>
      </c>
      <c r="L7" s="6">
        <v>5</v>
      </c>
      <c r="M7" s="7">
        <f t="shared" si="5"/>
        <v>17</v>
      </c>
      <c r="N7" s="18">
        <v>5</v>
      </c>
      <c r="O7" s="18">
        <f t="shared" si="10"/>
        <v>3</v>
      </c>
      <c r="P7" s="19">
        <f t="shared" si="11"/>
        <v>38.027916964924842</v>
      </c>
      <c r="Q7" s="20">
        <f t="shared" si="6"/>
        <v>17</v>
      </c>
      <c r="R7" s="14">
        <f t="shared" si="7"/>
        <v>0.77142857142857157</v>
      </c>
      <c r="S7" s="16">
        <f t="shared" si="8"/>
        <v>2.0226240530661204</v>
      </c>
      <c r="T7" s="17">
        <f t="shared" si="0"/>
        <v>718.09199999999998</v>
      </c>
      <c r="U7" s="28">
        <f t="shared" si="9"/>
        <v>470.57142857142867</v>
      </c>
      <c r="V7" s="15">
        <f t="shared" si="1"/>
        <v>211.20352941176475</v>
      </c>
      <c r="W7" s="15">
        <f t="shared" si="2"/>
        <v>121.7268</v>
      </c>
      <c r="X7" s="25">
        <f t="shared" si="12"/>
        <v>1521.5937579831934</v>
      </c>
      <c r="Y7" s="5">
        <f t="shared" si="3"/>
        <v>25867.09388571429</v>
      </c>
      <c r="Z7" s="5">
        <v>25.87</v>
      </c>
      <c r="AA7" s="23">
        <f>111855-Y7</f>
        <v>85987.90611428571</v>
      </c>
      <c r="AB7" s="22">
        <v>94.894059999999996</v>
      </c>
    </row>
    <row r="8" spans="2:28" x14ac:dyDescent="0.2">
      <c r="B8" s="8" t="s">
        <v>33</v>
      </c>
      <c r="C8" s="4">
        <v>6.7055999999999996</v>
      </c>
      <c r="I8" s="6">
        <v>4</v>
      </c>
      <c r="J8" s="6">
        <v>55</v>
      </c>
      <c r="K8" s="6">
        <f>K7+J8</f>
        <v>337</v>
      </c>
      <c r="L8" s="6">
        <v>3</v>
      </c>
      <c r="M8" s="7">
        <f t="shared" si="5"/>
        <v>20</v>
      </c>
      <c r="N8" s="18">
        <v>6</v>
      </c>
      <c r="O8" s="18">
        <f t="shared" si="10"/>
        <v>1</v>
      </c>
      <c r="P8" s="19">
        <f t="shared" si="11"/>
        <v>41.01049868766404</v>
      </c>
      <c r="Q8" s="20">
        <f t="shared" si="6"/>
        <v>18.333333333333332</v>
      </c>
      <c r="R8" s="14">
        <f t="shared" si="7"/>
        <v>0.44444444444444403</v>
      </c>
      <c r="S8" s="16">
        <f t="shared" si="8"/>
        <v>1.0417988504552707</v>
      </c>
      <c r="T8" s="17">
        <f t="shared" si="0"/>
        <v>718.09199999999998</v>
      </c>
      <c r="U8" s="28">
        <f t="shared" si="9"/>
        <v>271.11111111111086</v>
      </c>
      <c r="V8" s="15">
        <f t="shared" si="1"/>
        <v>108.80181818181821</v>
      </c>
      <c r="W8" s="15">
        <f t="shared" si="2"/>
        <v>141.57</v>
      </c>
      <c r="X8" s="25">
        <f t="shared" si="12"/>
        <v>1239.574929292929</v>
      </c>
      <c r="Y8" s="5">
        <f t="shared" si="3"/>
        <v>22725.540370370363</v>
      </c>
      <c r="Z8" s="5">
        <v>22.73</v>
      </c>
      <c r="AA8" s="23">
        <f t="shared" ref="AA8:AA17" si="13">111855-Y8</f>
        <v>89129.459629629637</v>
      </c>
      <c r="AB8" s="22">
        <v>94.969650000000001</v>
      </c>
    </row>
    <row r="9" spans="2:28" x14ac:dyDescent="0.2">
      <c r="B9" s="8" t="s">
        <v>14</v>
      </c>
      <c r="C9" s="4">
        <v>500</v>
      </c>
      <c r="I9" s="6">
        <v>5</v>
      </c>
      <c r="J9" s="6">
        <v>327</v>
      </c>
      <c r="K9" s="6">
        <f t="shared" si="4"/>
        <v>664</v>
      </c>
      <c r="L9" s="6">
        <v>12</v>
      </c>
      <c r="M9" s="7">
        <f t="shared" si="5"/>
        <v>32</v>
      </c>
      <c r="N9" s="18">
        <v>12</v>
      </c>
      <c r="O9" s="18">
        <f>-N8+N9</f>
        <v>6</v>
      </c>
      <c r="P9" s="19">
        <f t="shared" si="11"/>
        <v>60.956513958482461</v>
      </c>
      <c r="Q9" s="20">
        <f t="shared" si="6"/>
        <v>27.25</v>
      </c>
      <c r="R9" s="14">
        <f t="shared" si="7"/>
        <v>0.74305555555555569</v>
      </c>
      <c r="S9" s="16">
        <f t="shared" si="8"/>
        <v>1.0513577060736068</v>
      </c>
      <c r="T9" s="17">
        <f t="shared" si="0"/>
        <v>718.09199999999998</v>
      </c>
      <c r="U9" s="28">
        <f t="shared" si="9"/>
        <v>453.26388888888897</v>
      </c>
      <c r="V9" s="15">
        <f t="shared" si="1"/>
        <v>109.80000000000001</v>
      </c>
      <c r="W9" s="15">
        <f t="shared" si="2"/>
        <v>312.76732500000003</v>
      </c>
      <c r="X9" s="25">
        <f t="shared" si="12"/>
        <v>1593.923213888889</v>
      </c>
      <c r="Y9" s="5">
        <f t="shared" si="3"/>
        <v>43434.407578472223</v>
      </c>
      <c r="Z9" s="5">
        <v>43.43</v>
      </c>
      <c r="AA9" s="23">
        <f>111855-Y9</f>
        <v>68420.592421527777</v>
      </c>
      <c r="AB9" s="22">
        <v>82.066460000000006</v>
      </c>
    </row>
    <row r="10" spans="2:28" x14ac:dyDescent="0.2">
      <c r="B10" s="8" t="s">
        <v>38</v>
      </c>
      <c r="C10" s="4">
        <v>610</v>
      </c>
      <c r="I10" s="6">
        <v>6</v>
      </c>
      <c r="J10" s="6">
        <v>114</v>
      </c>
      <c r="K10" s="6">
        <f>K9+J10</f>
        <v>778</v>
      </c>
      <c r="L10" s="6">
        <v>7</v>
      </c>
      <c r="M10" s="7">
        <f t="shared" si="5"/>
        <v>39</v>
      </c>
      <c r="N10" s="18">
        <v>9</v>
      </c>
      <c r="O10" s="18">
        <f t="shared" si="10"/>
        <v>-3</v>
      </c>
      <c r="P10" s="19">
        <f t="shared" si="11"/>
        <v>36.430105327743121</v>
      </c>
      <c r="Q10" s="20">
        <f t="shared" si="6"/>
        <v>16.285714285714285</v>
      </c>
      <c r="R10" s="14">
        <f t="shared" si="7"/>
        <v>-1.5663265306122451</v>
      </c>
      <c r="S10" s="16">
        <f t="shared" si="8"/>
        <v>-1.5079577542388192</v>
      </c>
      <c r="T10" s="17">
        <f t="shared" si="0"/>
        <v>718.09199999999998</v>
      </c>
      <c r="U10" s="28">
        <f t="shared" si="9"/>
        <v>-955.45918367346951</v>
      </c>
      <c r="V10" s="15">
        <f t="shared" si="1"/>
        <v>-157.47631578947366</v>
      </c>
      <c r="W10" s="15">
        <f t="shared" si="2"/>
        <v>111.71255510204081</v>
      </c>
      <c r="X10" s="25">
        <f t="shared" si="12"/>
        <v>-283.13094436090239</v>
      </c>
      <c r="Y10" s="5">
        <f t="shared" si="3"/>
        <v>-4610.9896653061242</v>
      </c>
      <c r="Z10" s="5">
        <v>4.6100000000000003</v>
      </c>
      <c r="AA10" s="23">
        <f t="shared" si="13"/>
        <v>116465.98966530613</v>
      </c>
      <c r="AB10" s="22">
        <v>101.42950999999999</v>
      </c>
    </row>
    <row r="11" spans="2:28" x14ac:dyDescent="0.2">
      <c r="B11" s="8" t="s">
        <v>15</v>
      </c>
      <c r="C11" s="4">
        <v>1500</v>
      </c>
      <c r="I11" s="6">
        <v>7</v>
      </c>
      <c r="J11" s="6">
        <v>95</v>
      </c>
      <c r="K11" s="6">
        <f>K10+J11</f>
        <v>873</v>
      </c>
      <c r="L11" s="6">
        <v>5</v>
      </c>
      <c r="M11" s="7">
        <f t="shared" si="5"/>
        <v>44</v>
      </c>
      <c r="N11" s="18">
        <v>10</v>
      </c>
      <c r="O11" s="18">
        <f t="shared" si="10"/>
        <v>1</v>
      </c>
      <c r="P11" s="19">
        <f t="shared" si="11"/>
        <v>42.501789549033646</v>
      </c>
      <c r="Q11" s="20">
        <f t="shared" si="6"/>
        <v>19</v>
      </c>
      <c r="R11" s="14">
        <f t="shared" si="7"/>
        <v>0.54285714285714304</v>
      </c>
      <c r="S11" s="16">
        <f t="shared" si="8"/>
        <v>0.60312460694366765</v>
      </c>
      <c r="T11" s="17">
        <f t="shared" si="0"/>
        <v>718.09199999999998</v>
      </c>
      <c r="U11" s="28">
        <f t="shared" si="9"/>
        <v>331.14285714285728</v>
      </c>
      <c r="V11" s="15">
        <f t="shared" si="1"/>
        <v>62.990526315789467</v>
      </c>
      <c r="W11" s="15">
        <f t="shared" si="2"/>
        <v>152.0532</v>
      </c>
      <c r="X11" s="25">
        <f>V11+T11+W11+U11</f>
        <v>1264.2785834586468</v>
      </c>
      <c r="Y11" s="5">
        <f t="shared" si="3"/>
        <v>24021.293085714289</v>
      </c>
      <c r="Z11" s="5">
        <v>24.02</v>
      </c>
      <c r="AA11" s="23">
        <f t="shared" si="13"/>
        <v>87833.706914285707</v>
      </c>
      <c r="AB11" s="22">
        <v>94.976929999999996</v>
      </c>
    </row>
    <row r="12" spans="2:28" x14ac:dyDescent="0.2">
      <c r="B12" s="8" t="s">
        <v>16</v>
      </c>
      <c r="C12" s="4">
        <v>1600</v>
      </c>
      <c r="I12" s="6">
        <v>8</v>
      </c>
      <c r="J12" s="6">
        <v>182</v>
      </c>
      <c r="K12" s="6">
        <f>K11+J12</f>
        <v>1055</v>
      </c>
      <c r="L12" s="6">
        <v>9</v>
      </c>
      <c r="M12" s="7">
        <f t="shared" si="5"/>
        <v>53</v>
      </c>
      <c r="N12" s="18">
        <v>15</v>
      </c>
      <c r="O12" s="18">
        <f t="shared" si="10"/>
        <v>5</v>
      </c>
      <c r="P12" s="19">
        <f t="shared" si="11"/>
        <v>45.235822794877912</v>
      </c>
      <c r="Q12" s="20">
        <f t="shared" si="6"/>
        <v>20.222222222222221</v>
      </c>
      <c r="R12" s="14">
        <f t="shared" si="7"/>
        <v>0.13580246913580238</v>
      </c>
      <c r="S12" s="16">
        <f t="shared" si="8"/>
        <v>1.5742579449413212</v>
      </c>
      <c r="T12" s="17">
        <f t="shared" si="0"/>
        <v>718.09199999999998</v>
      </c>
      <c r="U12" s="28">
        <f t="shared" si="9"/>
        <v>82.83950617283945</v>
      </c>
      <c r="V12" s="15">
        <f t="shared" si="1"/>
        <v>164.39835164835165</v>
      </c>
      <c r="W12" s="15">
        <f t="shared" si="2"/>
        <v>172.2448</v>
      </c>
      <c r="X12" s="25">
        <f t="shared" si="12"/>
        <v>1137.5746578211911</v>
      </c>
      <c r="Y12" s="5">
        <f t="shared" si="3"/>
        <v>23004.287524828531</v>
      </c>
      <c r="Z12" s="5">
        <v>23</v>
      </c>
      <c r="AA12" s="23">
        <f t="shared" si="13"/>
        <v>88850.712475171473</v>
      </c>
      <c r="AB12" s="22">
        <v>91.549859999999995</v>
      </c>
    </row>
    <row r="13" spans="2:28" x14ac:dyDescent="0.2">
      <c r="B13" s="8" t="s">
        <v>12</v>
      </c>
      <c r="C13" s="4">
        <v>0.45</v>
      </c>
      <c r="I13" s="6">
        <v>9</v>
      </c>
      <c r="J13" s="6">
        <v>94</v>
      </c>
      <c r="K13" s="6">
        <f>K12+J13</f>
        <v>1149</v>
      </c>
      <c r="L13" s="6">
        <v>6</v>
      </c>
      <c r="M13" s="7">
        <f t="shared" si="5"/>
        <v>59</v>
      </c>
      <c r="N13" s="18">
        <v>9</v>
      </c>
      <c r="O13" s="18">
        <f t="shared" si="10"/>
        <v>-6</v>
      </c>
      <c r="P13" s="19">
        <f t="shared" si="11"/>
        <v>35.045335242185637</v>
      </c>
      <c r="Q13" s="20">
        <f t="shared" si="6"/>
        <v>15.666666666666666</v>
      </c>
      <c r="R13" s="14">
        <f t="shared" si="7"/>
        <v>-0.75925925925925919</v>
      </c>
      <c r="S13" s="16">
        <f t="shared" si="8"/>
        <v>-3.6596653506469337</v>
      </c>
      <c r="T13" s="17">
        <f>$C$10*$F$4*$F$5</f>
        <v>718.09199999999998</v>
      </c>
      <c r="U13" s="28">
        <f t="shared" si="9"/>
        <v>-463.1481481481481</v>
      </c>
      <c r="V13" s="15">
        <f t="shared" si="1"/>
        <v>-381.96382978723415</v>
      </c>
      <c r="W13" s="15">
        <f t="shared" si="2"/>
        <v>103.38119999999999</v>
      </c>
      <c r="X13" s="25">
        <f t="shared" si="12"/>
        <v>-23.638777935382279</v>
      </c>
      <c r="Y13" s="5">
        <f t="shared" si="3"/>
        <v>-370.34085432098902</v>
      </c>
      <c r="Z13" s="5">
        <v>-0.37</v>
      </c>
      <c r="AA13" s="23">
        <f t="shared" si="13"/>
        <v>112225.340854321</v>
      </c>
      <c r="AB13" s="22">
        <v>105.2715</v>
      </c>
    </row>
    <row r="14" spans="2:28" x14ac:dyDescent="0.2">
      <c r="B14" s="8" t="s">
        <v>13</v>
      </c>
      <c r="C14" s="4">
        <v>1.56</v>
      </c>
      <c r="I14" s="6">
        <v>10</v>
      </c>
      <c r="J14" s="6">
        <v>127</v>
      </c>
      <c r="K14" s="6">
        <f t="shared" si="4"/>
        <v>1276</v>
      </c>
      <c r="L14" s="6">
        <v>5</v>
      </c>
      <c r="M14" s="7">
        <f t="shared" si="5"/>
        <v>64</v>
      </c>
      <c r="N14" s="18">
        <v>9</v>
      </c>
      <c r="O14" s="18">
        <f t="shared" si="10"/>
        <v>0</v>
      </c>
      <c r="P14" s="19">
        <f t="shared" si="11"/>
        <v>56.818181818181813</v>
      </c>
      <c r="Q14" s="20">
        <f t="shared" si="6"/>
        <v>25.4</v>
      </c>
      <c r="R14" s="14">
        <f>(Q14-Q13)/L14</f>
        <v>1.9466666666666665</v>
      </c>
      <c r="S14" s="16">
        <f>DEGREES(ASIN(O14/J14))</f>
        <v>0</v>
      </c>
      <c r="T14" s="17">
        <f t="shared" si="0"/>
        <v>718.09199999999998</v>
      </c>
      <c r="U14" s="28">
        <f t="shared" si="9"/>
        <v>1187.4666666666667</v>
      </c>
      <c r="V14" s="15">
        <f t="shared" si="1"/>
        <v>0</v>
      </c>
      <c r="W14" s="15">
        <f t="shared" si="2"/>
        <v>271.74139199999996</v>
      </c>
      <c r="X14" s="25">
        <f t="shared" si="12"/>
        <v>2177.3000586666667</v>
      </c>
      <c r="Y14" s="5">
        <f t="shared" si="3"/>
        <v>55303.421490133333</v>
      </c>
      <c r="Z14" s="5">
        <v>55.3</v>
      </c>
      <c r="AA14" s="23">
        <f t="shared" si="13"/>
        <v>56551.578509866667</v>
      </c>
      <c r="AB14" s="22">
        <v>87.75976</v>
      </c>
    </row>
    <row r="15" spans="2:28" x14ac:dyDescent="0.2">
      <c r="B15" s="8" t="s">
        <v>21</v>
      </c>
      <c r="C15" s="3" t="s">
        <v>22</v>
      </c>
      <c r="I15" s="6">
        <v>11</v>
      </c>
      <c r="J15" s="6">
        <v>202</v>
      </c>
      <c r="K15" s="6">
        <f>K14+J15</f>
        <v>1478</v>
      </c>
      <c r="L15" s="6">
        <v>7</v>
      </c>
      <c r="M15" s="7">
        <f t="shared" si="5"/>
        <v>71</v>
      </c>
      <c r="N15" s="18">
        <v>15</v>
      </c>
      <c r="O15" s="18">
        <f t="shared" si="10"/>
        <v>6</v>
      </c>
      <c r="P15" s="19">
        <f t="shared" si="11"/>
        <v>64.551590142141322</v>
      </c>
      <c r="Q15" s="20">
        <f t="shared" si="6"/>
        <v>28.857142857142858</v>
      </c>
      <c r="R15" s="14">
        <f t="shared" si="7"/>
        <v>0.49387755102040842</v>
      </c>
      <c r="S15" s="16">
        <f t="shared" si="8"/>
        <v>1.7021051846639939</v>
      </c>
      <c r="T15" s="17">
        <f t="shared" si="0"/>
        <v>718.09199999999998</v>
      </c>
      <c r="U15" s="28">
        <f t="shared" si="9"/>
        <v>301.26530612244915</v>
      </c>
      <c r="V15" s="15">
        <f t="shared" si="1"/>
        <v>177.74554455445542</v>
      </c>
      <c r="W15" s="15">
        <f t="shared" si="2"/>
        <v>350.74785306122453</v>
      </c>
      <c r="X15" s="25">
        <f t="shared" si="12"/>
        <v>1547.8507037381291</v>
      </c>
      <c r="Y15" s="5">
        <f t="shared" si="3"/>
        <v>44666.548879300302</v>
      </c>
      <c r="Z15" s="5">
        <v>44.67</v>
      </c>
      <c r="AA15" s="23">
        <f t="shared" si="13"/>
        <v>67188.451120699698</v>
      </c>
      <c r="AB15" s="22">
        <v>77.365380000000002</v>
      </c>
    </row>
    <row r="16" spans="2:28" x14ac:dyDescent="0.2">
      <c r="B16" s="8" t="s">
        <v>23</v>
      </c>
      <c r="C16" s="3" t="s">
        <v>24</v>
      </c>
      <c r="I16" s="6">
        <v>12</v>
      </c>
      <c r="J16" s="6">
        <v>59</v>
      </c>
      <c r="K16" s="6">
        <f>K15+J16</f>
        <v>1537</v>
      </c>
      <c r="L16" s="6">
        <v>5</v>
      </c>
      <c r="M16" s="7">
        <f t="shared" si="5"/>
        <v>76</v>
      </c>
      <c r="N16" s="18">
        <v>15</v>
      </c>
      <c r="O16" s="18">
        <f>-N15+N16</f>
        <v>0</v>
      </c>
      <c r="P16" s="19">
        <f t="shared" si="11"/>
        <v>26.39584824624195</v>
      </c>
      <c r="Q16" s="20">
        <f t="shared" si="6"/>
        <v>11.8</v>
      </c>
      <c r="R16" s="14">
        <f t="shared" si="7"/>
        <v>-3.4114285714285715</v>
      </c>
      <c r="S16" s="16">
        <f t="shared" si="8"/>
        <v>0</v>
      </c>
      <c r="T16" s="17">
        <f t="shared" si="0"/>
        <v>718.09199999999998</v>
      </c>
      <c r="U16" s="28">
        <f t="shared" si="9"/>
        <v>-2080.9714285714285</v>
      </c>
      <c r="V16" s="15">
        <f t="shared" si="1"/>
        <v>0</v>
      </c>
      <c r="W16" s="15">
        <f t="shared" si="2"/>
        <v>58.647888000000016</v>
      </c>
      <c r="X16" s="25">
        <f t="shared" si="12"/>
        <v>-1304.2315405714285</v>
      </c>
      <c r="Y16" s="5">
        <f t="shared" si="3"/>
        <v>-15389.932178742856</v>
      </c>
      <c r="Z16" s="5">
        <v>-15.4</v>
      </c>
      <c r="AA16" s="23">
        <f t="shared" si="13"/>
        <v>127244.93217874286</v>
      </c>
      <c r="AB16" s="22">
        <v>103.17565</v>
      </c>
    </row>
    <row r="17" spans="9:28" x14ac:dyDescent="0.2">
      <c r="I17" s="6">
        <v>13</v>
      </c>
      <c r="J17" s="6">
        <v>78</v>
      </c>
      <c r="K17" s="6">
        <f>K16+J17</f>
        <v>1615</v>
      </c>
      <c r="L17" s="6">
        <v>4</v>
      </c>
      <c r="M17" s="7">
        <f t="shared" si="5"/>
        <v>80</v>
      </c>
      <c r="N17" s="18">
        <v>12</v>
      </c>
      <c r="O17" s="18">
        <f t="shared" si="10"/>
        <v>-3</v>
      </c>
      <c r="P17" s="19">
        <f t="shared" si="11"/>
        <v>43.620257695060843</v>
      </c>
      <c r="Q17" s="20">
        <f t="shared" si="6"/>
        <v>19.5</v>
      </c>
      <c r="R17" s="14">
        <f t="shared" si="7"/>
        <v>1.9249999999999998</v>
      </c>
      <c r="S17" s="16">
        <f t="shared" si="8"/>
        <v>-2.2042275039720307</v>
      </c>
      <c r="T17" s="17">
        <f t="shared" si="0"/>
        <v>718.09199999999998</v>
      </c>
      <c r="U17" s="28">
        <f t="shared" si="9"/>
        <v>1174.25</v>
      </c>
      <c r="V17" s="15">
        <f t="shared" si="1"/>
        <v>-230.15769230769234</v>
      </c>
      <c r="W17" s="15">
        <f t="shared" si="2"/>
        <v>160.16130000000001</v>
      </c>
      <c r="X17" s="25">
        <f t="shared" si="12"/>
        <v>1822.3456076923076</v>
      </c>
      <c r="Y17" s="5">
        <f t="shared" si="3"/>
        <v>35535.739349999996</v>
      </c>
      <c r="Z17" s="5">
        <v>35.54</v>
      </c>
      <c r="AA17" s="23">
        <f t="shared" si="13"/>
        <v>76319.260650000011</v>
      </c>
      <c r="AB17" s="22">
        <v>99.763059999999996</v>
      </c>
    </row>
    <row r="18" spans="9:28" x14ac:dyDescent="0.2">
      <c r="I18" s="6">
        <v>14</v>
      </c>
      <c r="J18" s="6">
        <v>245</v>
      </c>
      <c r="K18" s="6">
        <f>K17+J18</f>
        <v>1860</v>
      </c>
      <c r="L18" s="6">
        <v>7</v>
      </c>
      <c r="M18" s="7">
        <f t="shared" si="5"/>
        <v>87</v>
      </c>
      <c r="N18" s="18">
        <v>10</v>
      </c>
      <c r="O18" s="18">
        <f t="shared" si="10"/>
        <v>-2</v>
      </c>
      <c r="P18" s="19">
        <f>Q18/0.44704</f>
        <v>78.292770221904078</v>
      </c>
      <c r="Q18" s="20">
        <f t="shared" si="6"/>
        <v>35</v>
      </c>
      <c r="R18" s="14">
        <f t="shared" si="7"/>
        <v>2.2142857142857144</v>
      </c>
      <c r="S18" s="16">
        <f t="shared" si="8"/>
        <v>-0.46772584397379902</v>
      </c>
      <c r="T18" s="17">
        <f t="shared" si="0"/>
        <v>718.09199999999998</v>
      </c>
      <c r="U18" s="28">
        <f t="shared" si="9"/>
        <v>1350.7142857142858</v>
      </c>
      <c r="V18" s="15">
        <f t="shared" si="1"/>
        <v>-48.849795918367356</v>
      </c>
      <c r="W18" s="15">
        <f t="shared" si="2"/>
        <v>515.97</v>
      </c>
      <c r="X18" s="25">
        <f>V18+T18+W18+U18</f>
        <v>2535.9264897959183</v>
      </c>
      <c r="Y18" s="5">
        <f t="shared" si="3"/>
        <v>88757.427142857137</v>
      </c>
      <c r="Z18" s="5">
        <v>88.76</v>
      </c>
      <c r="AA18" s="23">
        <f>111855-Y18</f>
        <v>23097.572857142863</v>
      </c>
      <c r="AB18" s="22">
        <v>71.716539999999995</v>
      </c>
    </row>
    <row r="20" spans="9:28" x14ac:dyDescent="0.2">
      <c r="L20" s="13" t="s">
        <v>27</v>
      </c>
      <c r="M20" s="13">
        <f>SUM(O4:O18)</f>
        <v>0</v>
      </c>
      <c r="Y20" s="24" t="s">
        <v>42</v>
      </c>
      <c r="Z20" s="24">
        <v>88.76</v>
      </c>
    </row>
    <row r="21" spans="9:28" x14ac:dyDescent="0.2">
      <c r="L21" s="13" t="s">
        <v>26</v>
      </c>
      <c r="M21" s="13">
        <f>O7+O8+O9+O11+O12+O14+O15+O16</f>
        <v>22</v>
      </c>
      <c r="Y21" s="24" t="s">
        <v>43</v>
      </c>
      <c r="Z21" s="24"/>
    </row>
    <row r="22" spans="9:28" x14ac:dyDescent="0.2">
      <c r="L22" s="13" t="s">
        <v>25</v>
      </c>
      <c r="M22" s="13">
        <f>K18/M18</f>
        <v>21.379310344827587</v>
      </c>
    </row>
  </sheetData>
  <mergeCells count="2">
    <mergeCell ref="B3:C3"/>
    <mergeCell ref="E3:F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154831-EE59-440E-9033-CAD16C401EDD}">
  <dimension ref="B2:AB101"/>
  <sheetViews>
    <sheetView tabSelected="1" topLeftCell="A17" zoomScale="138" zoomScaleNormal="138" workbookViewId="0">
      <selection activeCell="C23" sqref="C23"/>
    </sheetView>
  </sheetViews>
  <sheetFormatPr baseColWidth="10" defaultColWidth="8.83203125" defaultRowHeight="15" x14ac:dyDescent="0.2"/>
  <cols>
    <col min="2" max="2" width="39" customWidth="1"/>
    <col min="3" max="3" width="17.6640625" customWidth="1"/>
    <col min="5" max="5" width="41.1640625" customWidth="1"/>
    <col min="6" max="6" width="17.6640625" customWidth="1"/>
    <col min="8" max="8" width="44.6640625" customWidth="1"/>
    <col min="9" max="9" width="11.5" bestFit="1" customWidth="1"/>
    <col min="10" max="10" width="15.5" bestFit="1" customWidth="1"/>
    <col min="11" max="11" width="32" bestFit="1" customWidth="1"/>
    <col min="12" max="12" width="10.5" bestFit="1" customWidth="1"/>
    <col min="13" max="13" width="25.83203125" bestFit="1" customWidth="1"/>
    <col min="14" max="14" width="13" bestFit="1" customWidth="1"/>
    <col min="15" max="15" width="25.1640625" bestFit="1" customWidth="1"/>
    <col min="16" max="16" width="17.83203125" bestFit="1" customWidth="1"/>
    <col min="17" max="17" width="17" customWidth="1"/>
    <col min="18" max="18" width="23.1640625" bestFit="1" customWidth="1"/>
    <col min="19" max="19" width="24.33203125" bestFit="1" customWidth="1"/>
    <col min="20" max="20" width="26.6640625" bestFit="1" customWidth="1"/>
    <col min="21" max="21" width="26.83203125" bestFit="1" customWidth="1"/>
    <col min="22" max="22" width="28.1640625" bestFit="1" customWidth="1"/>
    <col min="23" max="23" width="23.5" bestFit="1" customWidth="1"/>
    <col min="24" max="24" width="45.5" bestFit="1" customWidth="1"/>
    <col min="25" max="25" width="26.6640625" bestFit="1" customWidth="1"/>
    <col min="26" max="26" width="23.83203125" bestFit="1" customWidth="1"/>
    <col min="27" max="27" width="26.83203125" bestFit="1" customWidth="1"/>
    <col min="28" max="28" width="24.1640625" bestFit="1" customWidth="1"/>
  </cols>
  <sheetData>
    <row r="2" spans="2:28" ht="16" thickBot="1" x14ac:dyDescent="0.25"/>
    <row r="3" spans="2:28" ht="17" thickTop="1" thickBot="1" x14ac:dyDescent="0.25">
      <c r="B3" s="31" t="s">
        <v>0</v>
      </c>
      <c r="C3" s="31"/>
      <c r="E3" s="32" t="s">
        <v>1</v>
      </c>
      <c r="F3" s="32"/>
      <c r="H3" s="29" t="s">
        <v>56</v>
      </c>
      <c r="I3" s="27" t="s">
        <v>2</v>
      </c>
      <c r="J3" s="27" t="s">
        <v>9</v>
      </c>
      <c r="K3" s="27" t="s">
        <v>8</v>
      </c>
      <c r="L3" s="27" t="s">
        <v>5</v>
      </c>
      <c r="M3" s="27" t="s">
        <v>6</v>
      </c>
      <c r="N3" s="27" t="s">
        <v>7</v>
      </c>
      <c r="O3" s="27" t="s">
        <v>10</v>
      </c>
      <c r="P3" s="27" t="s">
        <v>17</v>
      </c>
      <c r="Q3" s="27" t="s">
        <v>18</v>
      </c>
      <c r="R3" s="27" t="s">
        <v>11</v>
      </c>
      <c r="S3" s="27" t="s">
        <v>28</v>
      </c>
      <c r="T3" s="27" t="s">
        <v>39</v>
      </c>
      <c r="U3" s="27" t="s">
        <v>37</v>
      </c>
      <c r="V3" s="27" t="s">
        <v>3</v>
      </c>
      <c r="W3" s="27" t="s">
        <v>4</v>
      </c>
      <c r="X3" s="27" t="s">
        <v>44</v>
      </c>
      <c r="Y3" s="27" t="s">
        <v>40</v>
      </c>
      <c r="Z3" s="27" t="s">
        <v>19</v>
      </c>
      <c r="AA3" s="27" t="s">
        <v>41</v>
      </c>
      <c r="AB3" s="27" t="s">
        <v>20</v>
      </c>
    </row>
    <row r="4" spans="2:28" ht="16" thickTop="1" x14ac:dyDescent="0.2">
      <c r="B4" s="9" t="s">
        <v>29</v>
      </c>
      <c r="C4" s="10">
        <v>2000</v>
      </c>
      <c r="E4" s="8" t="s">
        <v>35</v>
      </c>
      <c r="F4" s="4">
        <v>9.81</v>
      </c>
      <c r="H4" s="41" t="s">
        <v>57</v>
      </c>
      <c r="I4" s="6">
        <v>0</v>
      </c>
      <c r="J4" s="6">
        <v>0</v>
      </c>
      <c r="K4" s="6">
        <f>J4</f>
        <v>0</v>
      </c>
      <c r="L4" s="6">
        <v>0</v>
      </c>
      <c r="M4" s="7">
        <f>L4</f>
        <v>0</v>
      </c>
      <c r="N4" s="18">
        <v>10</v>
      </c>
      <c r="O4" s="18">
        <f>0</f>
        <v>0</v>
      </c>
      <c r="P4" s="19">
        <v>0</v>
      </c>
      <c r="Q4" s="20">
        <f>P4*0.44704</f>
        <v>0</v>
      </c>
      <c r="R4" s="14">
        <f>0</f>
        <v>0</v>
      </c>
      <c r="S4" s="16">
        <v>0</v>
      </c>
      <c r="T4" s="17">
        <f>$C$10*$F$4*$F$5</f>
        <v>718.09199999999998</v>
      </c>
      <c r="U4" s="28">
        <f>610*$R$4</f>
        <v>0</v>
      </c>
      <c r="V4" s="15">
        <f>$C$10*$F$4*SIN(RADIANS(S4))</f>
        <v>0</v>
      </c>
      <c r="W4" s="15">
        <f>0.5*$C$13*$C$14*$F$6*Q4*Q4</f>
        <v>0</v>
      </c>
      <c r="X4" s="25">
        <f>V4+T4+W4+U4</f>
        <v>718.09199999999998</v>
      </c>
      <c r="Y4" s="5">
        <f>X4*Q4</f>
        <v>0</v>
      </c>
      <c r="Z4" s="5">
        <v>0</v>
      </c>
      <c r="AA4" s="23">
        <f>C17</f>
        <v>111855</v>
      </c>
      <c r="AB4" s="30">
        <f>AA4*0.001</f>
        <v>111.855</v>
      </c>
    </row>
    <row r="5" spans="2:28" x14ac:dyDescent="0.2">
      <c r="B5" s="9" t="s">
        <v>30</v>
      </c>
      <c r="C5" s="10">
        <v>150</v>
      </c>
      <c r="E5" s="8" t="s">
        <v>36</v>
      </c>
      <c r="F5" s="4">
        <v>0.12</v>
      </c>
      <c r="H5" s="41" t="s">
        <v>58</v>
      </c>
      <c r="I5" s="6">
        <v>1</v>
      </c>
      <c r="J5" s="6">
        <v>1</v>
      </c>
      <c r="K5" s="6">
        <f t="shared" ref="K5:K6" si="0">K4+J5</f>
        <v>1</v>
      </c>
      <c r="L5" s="6">
        <v>1</v>
      </c>
      <c r="M5" s="7">
        <v>1</v>
      </c>
      <c r="N5" s="18">
        <v>9.5</v>
      </c>
      <c r="O5" s="18">
        <f>(N5-N4)</f>
        <v>-0.5</v>
      </c>
      <c r="P5" s="19">
        <f t="shared" ref="P5:P8" si="1">Q5/0.44704</f>
        <v>2.2369362920544025</v>
      </c>
      <c r="Q5" s="20">
        <f>J5/L5</f>
        <v>1</v>
      </c>
      <c r="R5" s="14">
        <f t="shared" ref="R5:R21" si="2">(Q5-Q4)/L5</f>
        <v>1</v>
      </c>
      <c r="S5" s="16">
        <f>DEGREES(ASIN(O5/J5))</f>
        <v>-30.000000000000004</v>
      </c>
      <c r="T5" s="17">
        <f t="shared" ref="T5:T68" si="3">$C$10*$F$4*$F$5</f>
        <v>718.09199999999998</v>
      </c>
      <c r="U5" s="28">
        <f>C10*$R$5</f>
        <v>610</v>
      </c>
      <c r="V5" s="15">
        <f t="shared" ref="V5:V68" si="4">$C$10*$F$4*SIN(RADIANS(S5))</f>
        <v>-2992.05</v>
      </c>
      <c r="W5" s="15">
        <f t="shared" ref="W5:W68" si="5">0.5*$C$13*$C$14*$F$6*Q5*Q5</f>
        <v>0.42120000000000002</v>
      </c>
      <c r="X5" s="25">
        <f t="shared" ref="X5:X68" si="6">V5+T5+W5+U5</f>
        <v>-1663.5367999999999</v>
      </c>
      <c r="Y5" s="5">
        <f>X5*Q5</f>
        <v>-1663.5367999999999</v>
      </c>
      <c r="Z5" s="5">
        <f>Y5*0.001</f>
        <v>-1.6635367999999999</v>
      </c>
      <c r="AA5" s="23">
        <f>111855-Y5</f>
        <v>113518.5368</v>
      </c>
      <c r="AB5" s="30">
        <f>AA5*0.001</f>
        <v>113.51853680000001</v>
      </c>
    </row>
    <row r="6" spans="2:28" x14ac:dyDescent="0.2">
      <c r="B6" s="9" t="s">
        <v>31</v>
      </c>
      <c r="C6" s="10">
        <v>174</v>
      </c>
      <c r="E6" s="8" t="s">
        <v>34</v>
      </c>
      <c r="F6" s="4">
        <v>1.2</v>
      </c>
      <c r="H6" s="41" t="s">
        <v>58</v>
      </c>
      <c r="I6" s="6">
        <v>1</v>
      </c>
      <c r="J6" s="6">
        <v>3</v>
      </c>
      <c r="K6" s="6">
        <f t="shared" si="0"/>
        <v>4</v>
      </c>
      <c r="L6" s="6">
        <v>1</v>
      </c>
      <c r="M6" s="7">
        <v>2</v>
      </c>
      <c r="N6" s="18">
        <v>9</v>
      </c>
      <c r="O6" s="18">
        <f t="shared" ref="O6:O69" si="7">(N6-N5)</f>
        <v>-0.5</v>
      </c>
      <c r="P6" s="19">
        <f>Q6/0.44704</f>
        <v>6.710808876163207</v>
      </c>
      <c r="Q6" s="20">
        <f t="shared" ref="Q6:Q8" si="8">J6/L6</f>
        <v>3</v>
      </c>
      <c r="R6" s="14">
        <f t="shared" si="2"/>
        <v>2</v>
      </c>
      <c r="S6" s="16">
        <f>DEGREES(ASIN(O6/J6))</f>
        <v>-9.5940682268604611</v>
      </c>
      <c r="T6" s="17">
        <f t="shared" si="3"/>
        <v>718.09199999999998</v>
      </c>
      <c r="U6" s="28">
        <f>C10*$R$6</f>
        <v>1220</v>
      </c>
      <c r="V6" s="15">
        <f t="shared" si="4"/>
        <v>-997.35</v>
      </c>
      <c r="W6" s="15">
        <f t="shared" si="5"/>
        <v>3.7907999999999999</v>
      </c>
      <c r="X6" s="25">
        <f t="shared" si="6"/>
        <v>944.53279999999995</v>
      </c>
      <c r="Y6" s="5">
        <f t="shared" ref="Y6:Y68" si="9">X6*Q6</f>
        <v>2833.5983999999999</v>
      </c>
      <c r="Z6" s="5">
        <f t="shared" ref="Z6:Z69" si="10">Y6*0.001</f>
        <v>2.8335984000000001</v>
      </c>
      <c r="AA6" s="23">
        <f t="shared" ref="AA6:AA69" si="11">111855-Y6</f>
        <v>109021.4016</v>
      </c>
      <c r="AB6" s="30">
        <f t="shared" ref="AB6:AB69" si="12">AA6*0.001</f>
        <v>109.0214016</v>
      </c>
    </row>
    <row r="7" spans="2:28" x14ac:dyDescent="0.2">
      <c r="B7" s="11" t="s">
        <v>32</v>
      </c>
      <c r="C7" s="3">
        <v>4</v>
      </c>
      <c r="E7" s="8" t="s">
        <v>46</v>
      </c>
      <c r="F7" s="4">
        <v>1860</v>
      </c>
      <c r="H7" s="41" t="s">
        <v>58</v>
      </c>
      <c r="I7" s="6">
        <v>1</v>
      </c>
      <c r="J7" s="6">
        <v>5</v>
      </c>
      <c r="K7" s="6">
        <f t="shared" ref="K7:K26" si="13">K6+J7</f>
        <v>9</v>
      </c>
      <c r="L7" s="6">
        <v>1</v>
      </c>
      <c r="M7" s="7">
        <v>3</v>
      </c>
      <c r="N7" s="18">
        <v>8.5</v>
      </c>
      <c r="O7" s="18">
        <f t="shared" si="7"/>
        <v>-0.5</v>
      </c>
      <c r="P7" s="19">
        <f t="shared" si="1"/>
        <v>11.184681460272012</v>
      </c>
      <c r="Q7" s="20">
        <f t="shared" si="8"/>
        <v>5</v>
      </c>
      <c r="R7" s="14">
        <f t="shared" si="2"/>
        <v>2</v>
      </c>
      <c r="S7" s="16">
        <f t="shared" ref="S7:S69" si="14">DEGREES(ASIN(O7/J7))</f>
        <v>-5.7391704772667866</v>
      </c>
      <c r="T7" s="17">
        <f t="shared" si="3"/>
        <v>718.09199999999998</v>
      </c>
      <c r="U7" s="28">
        <f>C10*$R$7</f>
        <v>1220</v>
      </c>
      <c r="V7" s="15">
        <f t="shared" si="4"/>
        <v>-598.41000000000008</v>
      </c>
      <c r="W7" s="15">
        <f t="shared" si="5"/>
        <v>10.53</v>
      </c>
      <c r="X7" s="25">
        <f t="shared" si="6"/>
        <v>1350.212</v>
      </c>
      <c r="Y7" s="5">
        <f t="shared" si="9"/>
        <v>6751.0599999999995</v>
      </c>
      <c r="Z7" s="5">
        <f t="shared" si="10"/>
        <v>6.7510599999999998</v>
      </c>
      <c r="AA7" s="23">
        <f t="shared" si="11"/>
        <v>105103.94</v>
      </c>
      <c r="AB7" s="30">
        <f t="shared" si="12"/>
        <v>105.10394000000001</v>
      </c>
    </row>
    <row r="8" spans="2:28" x14ac:dyDescent="0.2">
      <c r="B8" s="8" t="s">
        <v>33</v>
      </c>
      <c r="C8" s="4">
        <v>6.7055999999999996</v>
      </c>
      <c r="E8" s="8" t="s">
        <v>47</v>
      </c>
      <c r="F8" s="4">
        <v>6</v>
      </c>
      <c r="H8" s="41" t="s">
        <v>58</v>
      </c>
      <c r="I8" s="6">
        <v>1</v>
      </c>
      <c r="J8" s="6">
        <v>9</v>
      </c>
      <c r="K8" s="6">
        <f t="shared" si="13"/>
        <v>18</v>
      </c>
      <c r="L8" s="6">
        <v>1</v>
      </c>
      <c r="M8" s="7">
        <v>4</v>
      </c>
      <c r="N8" s="18">
        <v>8</v>
      </c>
      <c r="O8" s="18">
        <f t="shared" si="7"/>
        <v>-0.5</v>
      </c>
      <c r="P8" s="19">
        <f t="shared" si="1"/>
        <v>20.132426628489622</v>
      </c>
      <c r="Q8" s="20">
        <f t="shared" si="8"/>
        <v>9</v>
      </c>
      <c r="R8" s="14">
        <f t="shared" si="2"/>
        <v>4</v>
      </c>
      <c r="S8" s="16">
        <f t="shared" si="14"/>
        <v>-3.1847385367204089</v>
      </c>
      <c r="T8" s="17">
        <f t="shared" si="3"/>
        <v>718.09199999999998</v>
      </c>
      <c r="U8" s="28">
        <f>C10*$R$8</f>
        <v>2440</v>
      </c>
      <c r="V8" s="15">
        <f t="shared" si="4"/>
        <v>-332.45</v>
      </c>
      <c r="W8" s="15">
        <f t="shared" si="5"/>
        <v>34.117199999999997</v>
      </c>
      <c r="X8" s="25">
        <f t="shared" si="6"/>
        <v>2859.7592</v>
      </c>
      <c r="Y8" s="5">
        <f t="shared" si="9"/>
        <v>25737.8328</v>
      </c>
      <c r="Z8" s="5">
        <f t="shared" si="10"/>
        <v>25.7378328</v>
      </c>
      <c r="AA8" s="23">
        <f t="shared" si="11"/>
        <v>86117.167199999996</v>
      </c>
      <c r="AB8" s="30">
        <f t="shared" si="12"/>
        <v>86.117167199999997</v>
      </c>
    </row>
    <row r="9" spans="2:28" x14ac:dyDescent="0.2">
      <c r="B9" s="8" t="s">
        <v>14</v>
      </c>
      <c r="C9" s="4">
        <v>500</v>
      </c>
      <c r="E9" s="8" t="s">
        <v>48</v>
      </c>
      <c r="F9" s="4">
        <v>14</v>
      </c>
      <c r="H9" s="41" t="s">
        <v>58</v>
      </c>
      <c r="I9" s="6">
        <v>1</v>
      </c>
      <c r="J9" s="6">
        <v>12</v>
      </c>
      <c r="K9" s="6">
        <f t="shared" si="13"/>
        <v>30</v>
      </c>
      <c r="L9" s="6">
        <v>1</v>
      </c>
      <c r="M9" s="7">
        <v>5</v>
      </c>
      <c r="N9" s="18">
        <v>8</v>
      </c>
      <c r="O9" s="18">
        <f t="shared" si="7"/>
        <v>0</v>
      </c>
      <c r="P9" s="19">
        <f t="shared" ref="P9:P15" si="15">Q9/0.44704</f>
        <v>26.843235504652828</v>
      </c>
      <c r="Q9" s="20">
        <f t="shared" ref="Q9:Q16" si="16">J9/L9</f>
        <v>12</v>
      </c>
      <c r="R9" s="14">
        <f t="shared" si="2"/>
        <v>3</v>
      </c>
      <c r="S9" s="16">
        <f t="shared" si="14"/>
        <v>0</v>
      </c>
      <c r="T9" s="17">
        <f t="shared" si="3"/>
        <v>718.09199999999998</v>
      </c>
      <c r="U9" s="28">
        <f>C10*$R$9</f>
        <v>1830</v>
      </c>
      <c r="V9" s="15">
        <f t="shared" si="4"/>
        <v>0</v>
      </c>
      <c r="W9" s="15">
        <f t="shared" si="5"/>
        <v>60.652799999999999</v>
      </c>
      <c r="X9" s="25">
        <f t="shared" si="6"/>
        <v>2608.7447999999999</v>
      </c>
      <c r="Y9" s="5">
        <f t="shared" si="9"/>
        <v>31304.937599999997</v>
      </c>
      <c r="Z9" s="5">
        <f t="shared" si="10"/>
        <v>31.304937599999999</v>
      </c>
      <c r="AA9" s="23">
        <f t="shared" si="11"/>
        <v>80550.062399999995</v>
      </c>
      <c r="AB9" s="30">
        <f t="shared" si="12"/>
        <v>80.550062400000002</v>
      </c>
    </row>
    <row r="10" spans="2:28" x14ac:dyDescent="0.2">
      <c r="B10" s="8" t="s">
        <v>38</v>
      </c>
      <c r="C10" s="4">
        <v>610</v>
      </c>
      <c r="H10" s="41" t="s">
        <v>58</v>
      </c>
      <c r="I10" s="6">
        <v>1</v>
      </c>
      <c r="J10" s="6">
        <v>14</v>
      </c>
      <c r="K10" s="6">
        <f t="shared" si="13"/>
        <v>44</v>
      </c>
      <c r="L10" s="6">
        <v>1</v>
      </c>
      <c r="M10" s="7">
        <v>6</v>
      </c>
      <c r="N10" s="18">
        <v>7.5</v>
      </c>
      <c r="O10" s="18">
        <f t="shared" si="7"/>
        <v>-0.5</v>
      </c>
      <c r="P10" s="19">
        <f t="shared" si="15"/>
        <v>31.317108088761632</v>
      </c>
      <c r="Q10" s="20">
        <f t="shared" si="16"/>
        <v>14</v>
      </c>
      <c r="R10" s="14">
        <f t="shared" si="2"/>
        <v>2</v>
      </c>
      <c r="S10" s="16">
        <f t="shared" si="14"/>
        <v>-2.0467130976725789</v>
      </c>
      <c r="T10" s="17">
        <f t="shared" si="3"/>
        <v>718.09199999999998</v>
      </c>
      <c r="U10" s="28">
        <f>C10*R10</f>
        <v>1220</v>
      </c>
      <c r="V10" s="15">
        <f t="shared" si="4"/>
        <v>-213.71785714285716</v>
      </c>
      <c r="W10" s="15">
        <f t="shared" si="5"/>
        <v>82.555200000000013</v>
      </c>
      <c r="X10" s="25">
        <f t="shared" si="6"/>
        <v>1806.9293428571427</v>
      </c>
      <c r="Y10" s="5">
        <f t="shared" si="9"/>
        <v>25297.010799999996</v>
      </c>
      <c r="Z10" s="5">
        <f t="shared" si="10"/>
        <v>25.297010799999995</v>
      </c>
      <c r="AA10" s="23">
        <f t="shared" si="11"/>
        <v>86557.989200000011</v>
      </c>
      <c r="AB10" s="30">
        <f t="shared" si="12"/>
        <v>86.557989200000009</v>
      </c>
    </row>
    <row r="11" spans="2:28" x14ac:dyDescent="0.2">
      <c r="B11" s="8" t="s">
        <v>15</v>
      </c>
      <c r="C11" s="4">
        <v>1500</v>
      </c>
      <c r="H11" s="41" t="s">
        <v>58</v>
      </c>
      <c r="I11" s="6">
        <v>1</v>
      </c>
      <c r="J11" s="6">
        <v>15</v>
      </c>
      <c r="K11" s="6">
        <f t="shared" si="13"/>
        <v>59</v>
      </c>
      <c r="L11" s="6">
        <v>1</v>
      </c>
      <c r="M11" s="7">
        <v>7</v>
      </c>
      <c r="N11" s="18">
        <v>7.5</v>
      </c>
      <c r="O11" s="18">
        <f t="shared" si="7"/>
        <v>0</v>
      </c>
      <c r="P11" s="19">
        <f t="shared" si="15"/>
        <v>33.554044380816038</v>
      </c>
      <c r="Q11" s="20">
        <f t="shared" si="16"/>
        <v>15</v>
      </c>
      <c r="R11" s="14">
        <f t="shared" si="2"/>
        <v>1</v>
      </c>
      <c r="S11" s="16">
        <f t="shared" si="14"/>
        <v>0</v>
      </c>
      <c r="T11" s="17">
        <f t="shared" si="3"/>
        <v>718.09199999999998</v>
      </c>
      <c r="U11" s="28">
        <f>C10*R11</f>
        <v>610</v>
      </c>
      <c r="V11" s="15">
        <f t="shared" si="4"/>
        <v>0</v>
      </c>
      <c r="W11" s="15">
        <f t="shared" si="5"/>
        <v>94.77000000000001</v>
      </c>
      <c r="X11" s="25">
        <f t="shared" si="6"/>
        <v>1422.8620000000001</v>
      </c>
      <c r="Y11" s="5">
        <f t="shared" si="9"/>
        <v>21342.93</v>
      </c>
      <c r="Z11" s="5">
        <f t="shared" si="10"/>
        <v>21.342929999999999</v>
      </c>
      <c r="AA11" s="23">
        <f t="shared" si="11"/>
        <v>90512.07</v>
      </c>
      <c r="AB11" s="30">
        <f t="shared" si="12"/>
        <v>90.512070000000008</v>
      </c>
    </row>
    <row r="12" spans="2:28" x14ac:dyDescent="0.2">
      <c r="B12" s="8" t="s">
        <v>16</v>
      </c>
      <c r="C12" s="4">
        <v>1600</v>
      </c>
      <c r="H12" s="41" t="s">
        <v>58</v>
      </c>
      <c r="I12" s="6">
        <v>1</v>
      </c>
      <c r="J12" s="6">
        <v>17</v>
      </c>
      <c r="K12" s="6">
        <f t="shared" si="13"/>
        <v>76</v>
      </c>
      <c r="L12" s="6">
        <v>1</v>
      </c>
      <c r="M12" s="7">
        <v>8</v>
      </c>
      <c r="N12" s="18">
        <v>7</v>
      </c>
      <c r="O12" s="18">
        <f t="shared" si="7"/>
        <v>-0.5</v>
      </c>
      <c r="P12" s="19">
        <f t="shared" si="15"/>
        <v>38.027916964924842</v>
      </c>
      <c r="Q12" s="20">
        <f t="shared" si="16"/>
        <v>17</v>
      </c>
      <c r="R12" s="14">
        <f t="shared" si="2"/>
        <v>2</v>
      </c>
      <c r="S12" s="16">
        <f t="shared" si="14"/>
        <v>-1.6854130402226393</v>
      </c>
      <c r="T12" s="17">
        <f t="shared" si="3"/>
        <v>718.09199999999998</v>
      </c>
      <c r="U12" s="28">
        <f>C10*R12</f>
        <v>1220</v>
      </c>
      <c r="V12" s="15">
        <f t="shared" si="4"/>
        <v>-176.00294117647059</v>
      </c>
      <c r="W12" s="15">
        <f t="shared" si="5"/>
        <v>121.7268</v>
      </c>
      <c r="X12" s="25">
        <f t="shared" si="6"/>
        <v>1883.8158588235294</v>
      </c>
      <c r="Y12" s="5">
        <f t="shared" si="9"/>
        <v>32024.869600000002</v>
      </c>
      <c r="Z12" s="5">
        <f t="shared" si="10"/>
        <v>32.024869600000002</v>
      </c>
      <c r="AA12" s="23">
        <f>111855-Y12</f>
        <v>79830.130399999995</v>
      </c>
      <c r="AB12" s="30">
        <f>AA12*0.001</f>
        <v>79.830130400000002</v>
      </c>
    </row>
    <row r="13" spans="2:28" x14ac:dyDescent="0.2">
      <c r="B13" s="8" t="s">
        <v>12</v>
      </c>
      <c r="C13" s="4">
        <v>0.45</v>
      </c>
      <c r="H13" s="41" t="s">
        <v>58</v>
      </c>
      <c r="I13" s="6">
        <v>1</v>
      </c>
      <c r="J13" s="6">
        <v>19</v>
      </c>
      <c r="K13" s="6">
        <f t="shared" si="13"/>
        <v>95</v>
      </c>
      <c r="L13" s="6">
        <v>1</v>
      </c>
      <c r="M13" s="7">
        <v>9</v>
      </c>
      <c r="N13" s="18">
        <v>6</v>
      </c>
      <c r="O13" s="18">
        <f t="shared" si="7"/>
        <v>-1</v>
      </c>
      <c r="P13" s="19">
        <f t="shared" si="15"/>
        <v>42.501789549033646</v>
      </c>
      <c r="Q13" s="20">
        <f t="shared" si="16"/>
        <v>19</v>
      </c>
      <c r="R13" s="14">
        <f t="shared" si="2"/>
        <v>2</v>
      </c>
      <c r="S13" s="16">
        <f t="shared" si="14"/>
        <v>-3.0169613098159926</v>
      </c>
      <c r="T13" s="17">
        <f t="shared" si="3"/>
        <v>718.09199999999998</v>
      </c>
      <c r="U13" s="28">
        <f>C10*R13</f>
        <v>1220</v>
      </c>
      <c r="V13" s="15">
        <f>$C$10*$F$4*SIN(RADIANS(S13))</f>
        <v>-314.95263157894743</v>
      </c>
      <c r="W13" s="15">
        <f t="shared" si="5"/>
        <v>152.0532</v>
      </c>
      <c r="X13" s="25">
        <f t="shared" si="6"/>
        <v>1775.1925684210526</v>
      </c>
      <c r="Y13" s="5">
        <f t="shared" si="9"/>
        <v>33728.658799999997</v>
      </c>
      <c r="Z13" s="5">
        <f t="shared" si="10"/>
        <v>33.728658799999998</v>
      </c>
      <c r="AA13" s="23">
        <f>111855-Y13</f>
        <v>78126.341199999995</v>
      </c>
      <c r="AB13" s="30">
        <f t="shared" si="12"/>
        <v>78.126341199999999</v>
      </c>
    </row>
    <row r="14" spans="2:28" x14ac:dyDescent="0.2">
      <c r="B14" s="8" t="s">
        <v>13</v>
      </c>
      <c r="C14" s="4">
        <v>1.56</v>
      </c>
      <c r="H14" s="41" t="s">
        <v>58</v>
      </c>
      <c r="I14" s="6">
        <v>1</v>
      </c>
      <c r="J14" s="6">
        <v>21</v>
      </c>
      <c r="K14" s="6">
        <f t="shared" si="13"/>
        <v>116</v>
      </c>
      <c r="L14" s="6">
        <v>1</v>
      </c>
      <c r="M14" s="7">
        <v>10</v>
      </c>
      <c r="N14" s="18">
        <v>5</v>
      </c>
      <c r="O14" s="18">
        <f t="shared" si="7"/>
        <v>-1</v>
      </c>
      <c r="P14" s="19">
        <f t="shared" si="15"/>
        <v>46.97566213314245</v>
      </c>
      <c r="Q14" s="20">
        <f t="shared" si="16"/>
        <v>21</v>
      </c>
      <c r="R14" s="14">
        <f t="shared" si="2"/>
        <v>2</v>
      </c>
      <c r="S14" s="16">
        <f t="shared" si="14"/>
        <v>-2.7294026367786963</v>
      </c>
      <c r="T14" s="17">
        <f t="shared" si="3"/>
        <v>718.09199999999998</v>
      </c>
      <c r="U14" s="28">
        <f>C10*R14</f>
        <v>1220</v>
      </c>
      <c r="V14" s="15">
        <f t="shared" si="4"/>
        <v>-284.95714285714286</v>
      </c>
      <c r="W14" s="15">
        <f t="shared" si="5"/>
        <v>185.7492</v>
      </c>
      <c r="X14" s="25">
        <f t="shared" si="6"/>
        <v>1838.8840571428573</v>
      </c>
      <c r="Y14" s="5">
        <f t="shared" si="9"/>
        <v>38616.565200000005</v>
      </c>
      <c r="Z14" s="5">
        <f t="shared" si="10"/>
        <v>38.616565200000004</v>
      </c>
      <c r="AA14" s="23">
        <f t="shared" si="11"/>
        <v>73238.434799999988</v>
      </c>
      <c r="AB14" s="30">
        <f t="shared" si="12"/>
        <v>73.238434799999993</v>
      </c>
    </row>
    <row r="15" spans="2:28" x14ac:dyDescent="0.2">
      <c r="B15" s="8" t="s">
        <v>21</v>
      </c>
      <c r="C15" s="3" t="s">
        <v>22</v>
      </c>
      <c r="H15" s="41" t="s">
        <v>59</v>
      </c>
      <c r="I15" s="6">
        <v>2</v>
      </c>
      <c r="J15" s="6">
        <v>21</v>
      </c>
      <c r="K15" s="6">
        <f t="shared" si="13"/>
        <v>137</v>
      </c>
      <c r="L15" s="6">
        <v>1</v>
      </c>
      <c r="M15" s="7">
        <v>11</v>
      </c>
      <c r="N15" s="18">
        <v>4</v>
      </c>
      <c r="O15" s="18">
        <f t="shared" si="7"/>
        <v>-1</v>
      </c>
      <c r="P15" s="19">
        <f t="shared" si="15"/>
        <v>46.97566213314245</v>
      </c>
      <c r="Q15" s="20">
        <f t="shared" si="16"/>
        <v>21</v>
      </c>
      <c r="R15" s="14">
        <f t="shared" si="2"/>
        <v>0</v>
      </c>
      <c r="S15" s="16">
        <f t="shared" si="14"/>
        <v>-2.7294026367786963</v>
      </c>
      <c r="T15" s="17">
        <f t="shared" si="3"/>
        <v>718.09199999999998</v>
      </c>
      <c r="U15" s="28">
        <f>C10*R15</f>
        <v>0</v>
      </c>
      <c r="V15" s="15">
        <f t="shared" si="4"/>
        <v>-284.95714285714286</v>
      </c>
      <c r="W15" s="15">
        <f t="shared" si="5"/>
        <v>185.7492</v>
      </c>
      <c r="X15" s="25">
        <f t="shared" si="6"/>
        <v>618.88405714285716</v>
      </c>
      <c r="Y15" s="5">
        <f t="shared" si="9"/>
        <v>12996.565200000001</v>
      </c>
      <c r="Z15" s="5">
        <f t="shared" si="10"/>
        <v>12.996565200000001</v>
      </c>
      <c r="AA15" s="23">
        <f t="shared" si="11"/>
        <v>98858.434800000003</v>
      </c>
      <c r="AB15" s="30">
        <f t="shared" si="12"/>
        <v>98.858434799999998</v>
      </c>
    </row>
    <row r="16" spans="2:28" x14ac:dyDescent="0.2">
      <c r="B16" s="8" t="s">
        <v>23</v>
      </c>
      <c r="C16" s="3" t="s">
        <v>24</v>
      </c>
      <c r="H16" s="41" t="s">
        <v>59</v>
      </c>
      <c r="I16" s="6">
        <v>2</v>
      </c>
      <c r="J16" s="6">
        <v>18</v>
      </c>
      <c r="K16" s="6">
        <f t="shared" si="13"/>
        <v>155</v>
      </c>
      <c r="L16" s="6">
        <v>1</v>
      </c>
      <c r="M16" s="7">
        <v>12</v>
      </c>
      <c r="N16" s="18">
        <v>3.5</v>
      </c>
      <c r="O16" s="18">
        <f t="shared" si="7"/>
        <v>-0.5</v>
      </c>
      <c r="P16" s="19">
        <f t="shared" ref="P16:P100" si="17">Q16/0.44704</f>
        <v>40.264853256979244</v>
      </c>
      <c r="Q16" s="20">
        <f t="shared" si="16"/>
        <v>18</v>
      </c>
      <c r="R16" s="14">
        <f t="shared" si="2"/>
        <v>-3</v>
      </c>
      <c r="S16" s="16">
        <f t="shared" si="14"/>
        <v>-1.5917541765859022</v>
      </c>
      <c r="T16" s="17">
        <f t="shared" si="3"/>
        <v>718.09199999999998</v>
      </c>
      <c r="U16" s="28">
        <f>C10*R16</f>
        <v>-1830</v>
      </c>
      <c r="V16" s="15">
        <f t="shared" si="4"/>
        <v>-166.22499999999999</v>
      </c>
      <c r="W16" s="15">
        <f t="shared" si="5"/>
        <v>136.46879999999999</v>
      </c>
      <c r="X16" s="25">
        <f t="shared" si="6"/>
        <v>-1141.6642000000002</v>
      </c>
      <c r="Y16" s="5">
        <f t="shared" si="9"/>
        <v>-20549.955600000001</v>
      </c>
      <c r="Z16" s="5">
        <f t="shared" si="10"/>
        <v>-20.549955600000001</v>
      </c>
      <c r="AA16" s="23">
        <f t="shared" si="11"/>
        <v>132404.95559999999</v>
      </c>
      <c r="AB16" s="30">
        <f t="shared" si="12"/>
        <v>132.40495559999999</v>
      </c>
    </row>
    <row r="17" spans="2:28" x14ac:dyDescent="0.2">
      <c r="B17" s="8" t="s">
        <v>45</v>
      </c>
      <c r="C17" s="3">
        <v>111855</v>
      </c>
      <c r="H17" s="41" t="s">
        <v>59</v>
      </c>
      <c r="I17" s="6">
        <v>2</v>
      </c>
      <c r="J17" s="6">
        <v>16</v>
      </c>
      <c r="K17" s="6">
        <f t="shared" si="13"/>
        <v>171</v>
      </c>
      <c r="L17" s="6">
        <v>1</v>
      </c>
      <c r="M17" s="7">
        <v>13</v>
      </c>
      <c r="N17" s="18">
        <v>3.5</v>
      </c>
      <c r="O17" s="18">
        <f t="shared" si="7"/>
        <v>0</v>
      </c>
      <c r="P17" s="19">
        <f t="shared" si="17"/>
        <v>35.79098067287044</v>
      </c>
      <c r="Q17" s="20">
        <f t="shared" ref="Q17:Q100" si="18">J17/L17</f>
        <v>16</v>
      </c>
      <c r="R17" s="14">
        <f t="shared" si="2"/>
        <v>-2</v>
      </c>
      <c r="S17" s="16">
        <f t="shared" si="14"/>
        <v>0</v>
      </c>
      <c r="T17" s="17">
        <f t="shared" si="3"/>
        <v>718.09199999999998</v>
      </c>
      <c r="U17" s="28">
        <f>C10*R17</f>
        <v>-1220</v>
      </c>
      <c r="V17" s="15">
        <f t="shared" si="4"/>
        <v>0</v>
      </c>
      <c r="W17" s="15">
        <f t="shared" si="5"/>
        <v>107.8272</v>
      </c>
      <c r="X17" s="25">
        <f t="shared" si="6"/>
        <v>-394.08079999999995</v>
      </c>
      <c r="Y17" s="5">
        <f t="shared" si="9"/>
        <v>-6305.2927999999993</v>
      </c>
      <c r="Z17" s="5">
        <f t="shared" si="10"/>
        <v>-6.3052927999999993</v>
      </c>
      <c r="AA17" s="23">
        <f t="shared" si="11"/>
        <v>118160.2928</v>
      </c>
      <c r="AB17" s="30">
        <f t="shared" si="12"/>
        <v>118.16029279999999</v>
      </c>
    </row>
    <row r="18" spans="2:28" x14ac:dyDescent="0.2">
      <c r="H18" s="41" t="s">
        <v>59</v>
      </c>
      <c r="I18" s="6">
        <v>2</v>
      </c>
      <c r="J18" s="6">
        <v>13</v>
      </c>
      <c r="K18" s="6">
        <f t="shared" si="13"/>
        <v>184</v>
      </c>
      <c r="L18" s="6">
        <v>1</v>
      </c>
      <c r="M18" s="7">
        <v>14</v>
      </c>
      <c r="N18" s="18">
        <v>3</v>
      </c>
      <c r="O18" s="18">
        <f t="shared" si="7"/>
        <v>-0.5</v>
      </c>
      <c r="P18" s="19">
        <f t="shared" si="17"/>
        <v>29.08017179670723</v>
      </c>
      <c r="Q18" s="20">
        <f t="shared" si="18"/>
        <v>13</v>
      </c>
      <c r="R18" s="14">
        <f t="shared" si="2"/>
        <v>-3</v>
      </c>
      <c r="S18" s="16">
        <f t="shared" si="14"/>
        <v>-2.2042275039720307</v>
      </c>
      <c r="T18" s="17">
        <f t="shared" si="3"/>
        <v>718.09199999999998</v>
      </c>
      <c r="U18" s="28">
        <f>C10*R18</f>
        <v>-1830</v>
      </c>
      <c r="V18" s="15">
        <f t="shared" si="4"/>
        <v>-230.15769230769234</v>
      </c>
      <c r="W18" s="15">
        <f t="shared" si="5"/>
        <v>71.1828</v>
      </c>
      <c r="X18" s="25">
        <f t="shared" si="6"/>
        <v>-1270.8828923076924</v>
      </c>
      <c r="Y18" s="5">
        <f t="shared" si="9"/>
        <v>-16521.477600000002</v>
      </c>
      <c r="Z18" s="5">
        <f t="shared" si="10"/>
        <v>-16.521477600000001</v>
      </c>
      <c r="AA18" s="23">
        <f t="shared" si="11"/>
        <v>128376.4776</v>
      </c>
      <c r="AB18" s="30">
        <f t="shared" si="12"/>
        <v>128.37647759999999</v>
      </c>
    </row>
    <row r="19" spans="2:28" x14ac:dyDescent="0.2">
      <c r="H19" s="41" t="s">
        <v>59</v>
      </c>
      <c r="I19" s="6">
        <v>2</v>
      </c>
      <c r="J19" s="6">
        <v>13</v>
      </c>
      <c r="K19" s="6">
        <f t="shared" si="13"/>
        <v>197</v>
      </c>
      <c r="L19" s="6">
        <v>1</v>
      </c>
      <c r="M19" s="7">
        <v>15</v>
      </c>
      <c r="N19" s="18">
        <v>2.5</v>
      </c>
      <c r="O19" s="18">
        <f t="shared" si="7"/>
        <v>-0.5</v>
      </c>
      <c r="P19" s="19">
        <f t="shared" si="17"/>
        <v>29.08017179670723</v>
      </c>
      <c r="Q19" s="20">
        <f t="shared" si="18"/>
        <v>13</v>
      </c>
      <c r="R19" s="14">
        <f t="shared" si="2"/>
        <v>0</v>
      </c>
      <c r="S19" s="16">
        <f t="shared" si="14"/>
        <v>-2.2042275039720307</v>
      </c>
      <c r="T19" s="17">
        <f t="shared" si="3"/>
        <v>718.09199999999998</v>
      </c>
      <c r="U19" s="28">
        <f>C10*R19</f>
        <v>0</v>
      </c>
      <c r="V19" s="15">
        <f t="shared" si="4"/>
        <v>-230.15769230769234</v>
      </c>
      <c r="W19" s="15">
        <f t="shared" si="5"/>
        <v>71.1828</v>
      </c>
      <c r="X19" s="25">
        <f t="shared" si="6"/>
        <v>559.11710769230763</v>
      </c>
      <c r="Y19" s="5">
        <f t="shared" si="9"/>
        <v>7268.5223999999989</v>
      </c>
      <c r="Z19" s="5">
        <f t="shared" si="10"/>
        <v>7.2685223999999993</v>
      </c>
      <c r="AA19" s="23">
        <f t="shared" si="11"/>
        <v>104586.4776</v>
      </c>
      <c r="AB19" s="30">
        <f t="shared" si="12"/>
        <v>104.58647759999999</v>
      </c>
    </row>
    <row r="20" spans="2:28" x14ac:dyDescent="0.2">
      <c r="H20" s="41" t="s">
        <v>59</v>
      </c>
      <c r="I20" s="6">
        <v>2</v>
      </c>
      <c r="J20" s="6">
        <v>11</v>
      </c>
      <c r="K20" s="6">
        <f t="shared" si="13"/>
        <v>208</v>
      </c>
      <c r="L20" s="6">
        <v>1</v>
      </c>
      <c r="M20" s="7">
        <v>16</v>
      </c>
      <c r="N20" s="18">
        <v>2</v>
      </c>
      <c r="O20" s="18">
        <f t="shared" si="7"/>
        <v>-0.5</v>
      </c>
      <c r="P20" s="19">
        <f t="shared" si="17"/>
        <v>24.606299212598426</v>
      </c>
      <c r="Q20" s="20">
        <f t="shared" si="18"/>
        <v>11</v>
      </c>
      <c r="R20" s="14">
        <f t="shared" si="2"/>
        <v>-2</v>
      </c>
      <c r="S20" s="16">
        <f t="shared" si="14"/>
        <v>-2.6052512650572872</v>
      </c>
      <c r="T20" s="17">
        <f t="shared" si="3"/>
        <v>718.09199999999998</v>
      </c>
      <c r="U20" s="28">
        <f>C10*R20</f>
        <v>-1220</v>
      </c>
      <c r="V20" s="15">
        <f t="shared" si="4"/>
        <v>-272.00454545454551</v>
      </c>
      <c r="W20" s="15">
        <f t="shared" si="5"/>
        <v>50.965200000000003</v>
      </c>
      <c r="X20" s="25">
        <f t="shared" si="6"/>
        <v>-722.94734545454548</v>
      </c>
      <c r="Y20" s="5">
        <f t="shared" si="9"/>
        <v>-7952.4207999999999</v>
      </c>
      <c r="Z20" s="5">
        <f t="shared" si="10"/>
        <v>-7.9524207999999996</v>
      </c>
      <c r="AA20" s="23">
        <f t="shared" si="11"/>
        <v>119807.42079999999</v>
      </c>
      <c r="AB20" s="30">
        <f t="shared" si="12"/>
        <v>119.80742079999999</v>
      </c>
    </row>
    <row r="21" spans="2:28" x14ac:dyDescent="0.2">
      <c r="B21" s="34" t="s">
        <v>1</v>
      </c>
      <c r="C21" s="34"/>
      <c r="H21" s="41" t="s">
        <v>60</v>
      </c>
      <c r="I21" s="6">
        <v>3</v>
      </c>
      <c r="J21" s="6">
        <v>11</v>
      </c>
      <c r="K21" s="6">
        <f t="shared" si="13"/>
        <v>219</v>
      </c>
      <c r="L21" s="6">
        <v>1</v>
      </c>
      <c r="M21" s="7">
        <v>17</v>
      </c>
      <c r="N21" s="18">
        <v>2.5</v>
      </c>
      <c r="O21" s="18">
        <f t="shared" si="7"/>
        <v>0.5</v>
      </c>
      <c r="P21" s="19">
        <f t="shared" si="17"/>
        <v>24.606299212598426</v>
      </c>
      <c r="Q21" s="20">
        <f t="shared" si="18"/>
        <v>11</v>
      </c>
      <c r="R21" s="14">
        <f t="shared" si="2"/>
        <v>0</v>
      </c>
      <c r="S21" s="16">
        <f t="shared" si="14"/>
        <v>2.6052512650572872</v>
      </c>
      <c r="T21" s="17">
        <f t="shared" si="3"/>
        <v>718.09199999999998</v>
      </c>
      <c r="U21" s="28">
        <f>C10*R21</f>
        <v>0</v>
      </c>
      <c r="V21" s="15">
        <f>$C$10*$F$4*SIN(RADIANS(S21))</f>
        <v>272.00454545454551</v>
      </c>
      <c r="W21" s="15">
        <f t="shared" si="5"/>
        <v>50.965200000000003</v>
      </c>
      <c r="X21" s="25">
        <f t="shared" si="6"/>
        <v>1041.0617454545456</v>
      </c>
      <c r="Y21" s="5">
        <f t="shared" si="9"/>
        <v>11451.679200000002</v>
      </c>
      <c r="Z21" s="5">
        <f t="shared" si="10"/>
        <v>11.451679200000003</v>
      </c>
      <c r="AA21" s="23">
        <f t="shared" si="11"/>
        <v>100403.3208</v>
      </c>
      <c r="AB21" s="30">
        <f t="shared" si="12"/>
        <v>100.4033208</v>
      </c>
    </row>
    <row r="22" spans="2:28" x14ac:dyDescent="0.2">
      <c r="H22" s="41" t="s">
        <v>60</v>
      </c>
      <c r="I22" s="6">
        <v>3</v>
      </c>
      <c r="J22" s="6">
        <v>12</v>
      </c>
      <c r="K22" s="6">
        <f>K21+J22</f>
        <v>231</v>
      </c>
      <c r="L22" s="6">
        <v>1</v>
      </c>
      <c r="M22" s="7">
        <v>18</v>
      </c>
      <c r="N22" s="18">
        <v>3</v>
      </c>
      <c r="O22" s="18">
        <f>(N22-N21)</f>
        <v>0.5</v>
      </c>
      <c r="P22" s="19">
        <f t="shared" si="17"/>
        <v>26.843235504652828</v>
      </c>
      <c r="Q22" s="20">
        <f t="shared" si="18"/>
        <v>12</v>
      </c>
      <c r="R22" s="14">
        <f>(Q22-Q21)/L22</f>
        <v>1</v>
      </c>
      <c r="S22" s="16">
        <f t="shared" si="14"/>
        <v>2.3880154632687769</v>
      </c>
      <c r="T22" s="17">
        <f t="shared" si="3"/>
        <v>718.09199999999998</v>
      </c>
      <c r="U22" s="28">
        <f>C10*R22</f>
        <v>610</v>
      </c>
      <c r="V22" s="15">
        <f t="shared" si="4"/>
        <v>249.33750000000001</v>
      </c>
      <c r="W22" s="15">
        <f t="shared" si="5"/>
        <v>60.652799999999999</v>
      </c>
      <c r="X22" s="25">
        <f t="shared" si="6"/>
        <v>1638.0823</v>
      </c>
      <c r="Y22" s="5">
        <f t="shared" si="9"/>
        <v>19656.9876</v>
      </c>
      <c r="Z22" s="5">
        <f t="shared" si="10"/>
        <v>19.656987600000001</v>
      </c>
      <c r="AA22" s="23">
        <f t="shared" si="11"/>
        <v>92198.012400000007</v>
      </c>
      <c r="AB22" s="30">
        <f t="shared" si="12"/>
        <v>92.19801240000001</v>
      </c>
    </row>
    <row r="23" spans="2:28" x14ac:dyDescent="0.2">
      <c r="H23" s="41" t="s">
        <v>60</v>
      </c>
      <c r="I23" s="6">
        <v>3</v>
      </c>
      <c r="J23" s="6">
        <v>13</v>
      </c>
      <c r="K23" s="6">
        <f t="shared" si="13"/>
        <v>244</v>
      </c>
      <c r="L23" s="6">
        <v>1</v>
      </c>
      <c r="M23" s="7">
        <v>19</v>
      </c>
      <c r="N23" s="18">
        <v>3.5</v>
      </c>
      <c r="O23" s="18">
        <f t="shared" si="7"/>
        <v>0.5</v>
      </c>
      <c r="P23" s="19">
        <f t="shared" si="17"/>
        <v>29.08017179670723</v>
      </c>
      <c r="Q23" s="20">
        <f t="shared" si="18"/>
        <v>13</v>
      </c>
      <c r="R23" s="14">
        <f t="shared" ref="R23:R85" si="19">(Q23-Q22)/L23</f>
        <v>1</v>
      </c>
      <c r="S23" s="16">
        <f t="shared" si="14"/>
        <v>2.2042275039720312</v>
      </c>
      <c r="T23" s="17">
        <f t="shared" si="3"/>
        <v>718.09199999999998</v>
      </c>
      <c r="U23" s="28">
        <f>C10*R23</f>
        <v>610</v>
      </c>
      <c r="V23" s="15">
        <f t="shared" si="4"/>
        <v>230.15769230769237</v>
      </c>
      <c r="W23" s="15">
        <f t="shared" si="5"/>
        <v>71.1828</v>
      </c>
      <c r="X23" s="25">
        <f t="shared" si="6"/>
        <v>1629.4324923076924</v>
      </c>
      <c r="Y23" s="5">
        <f t="shared" si="9"/>
        <v>21182.6224</v>
      </c>
      <c r="Z23" s="5">
        <f t="shared" si="10"/>
        <v>21.1826224</v>
      </c>
      <c r="AA23" s="23">
        <f t="shared" si="11"/>
        <v>90672.377600000007</v>
      </c>
      <c r="AB23" s="30">
        <f t="shared" si="12"/>
        <v>90.672377600000004</v>
      </c>
    </row>
    <row r="24" spans="2:28" x14ac:dyDescent="0.2">
      <c r="H24" s="41" t="s">
        <v>60</v>
      </c>
      <c r="I24" s="6">
        <v>3</v>
      </c>
      <c r="J24" s="6">
        <v>14</v>
      </c>
      <c r="K24" s="6">
        <f t="shared" si="13"/>
        <v>258</v>
      </c>
      <c r="L24" s="6">
        <v>1</v>
      </c>
      <c r="M24" s="7">
        <v>20</v>
      </c>
      <c r="N24" s="18">
        <v>4</v>
      </c>
      <c r="O24" s="18">
        <f t="shared" si="7"/>
        <v>0.5</v>
      </c>
      <c r="P24" s="19">
        <f t="shared" si="17"/>
        <v>31.317108088761632</v>
      </c>
      <c r="Q24" s="20">
        <f t="shared" si="18"/>
        <v>14</v>
      </c>
      <c r="R24" s="14">
        <f t="shared" si="19"/>
        <v>1</v>
      </c>
      <c r="S24" s="16">
        <f t="shared" si="14"/>
        <v>2.0467130976725789</v>
      </c>
      <c r="T24" s="17">
        <f t="shared" si="3"/>
        <v>718.09199999999998</v>
      </c>
      <c r="U24" s="28">
        <f>C10*R23</f>
        <v>610</v>
      </c>
      <c r="V24" s="15">
        <f>$C$10*$F$4*SIN(RADIANS(S24))</f>
        <v>213.71785714285716</v>
      </c>
      <c r="W24" s="15">
        <f t="shared" si="5"/>
        <v>82.555200000000013</v>
      </c>
      <c r="X24" s="25">
        <f t="shared" si="6"/>
        <v>1624.365057142857</v>
      </c>
      <c r="Y24" s="5">
        <f t="shared" si="9"/>
        <v>22741.110799999999</v>
      </c>
      <c r="Z24" s="5">
        <f t="shared" si="10"/>
        <v>22.741110799999998</v>
      </c>
      <c r="AA24" s="23">
        <f t="shared" si="11"/>
        <v>89113.889200000005</v>
      </c>
      <c r="AB24" s="30">
        <f t="shared" si="12"/>
        <v>89.113889200000003</v>
      </c>
    </row>
    <row r="25" spans="2:28" x14ac:dyDescent="0.2">
      <c r="H25" s="41" t="s">
        <v>60</v>
      </c>
      <c r="I25" s="6">
        <v>3</v>
      </c>
      <c r="J25" s="6">
        <v>14</v>
      </c>
      <c r="K25" s="6">
        <f t="shared" si="13"/>
        <v>272</v>
      </c>
      <c r="L25" s="6">
        <v>1</v>
      </c>
      <c r="M25" s="7">
        <v>21</v>
      </c>
      <c r="N25" s="18">
        <v>4.5</v>
      </c>
      <c r="O25" s="18">
        <f t="shared" si="7"/>
        <v>0.5</v>
      </c>
      <c r="P25" s="19">
        <f t="shared" si="17"/>
        <v>31.317108088761632</v>
      </c>
      <c r="Q25" s="20">
        <f t="shared" si="18"/>
        <v>14</v>
      </c>
      <c r="R25" s="14">
        <f t="shared" si="19"/>
        <v>0</v>
      </c>
      <c r="S25" s="16">
        <f t="shared" si="14"/>
        <v>2.0467130976725789</v>
      </c>
      <c r="T25" s="17">
        <f t="shared" si="3"/>
        <v>718.09199999999998</v>
      </c>
      <c r="U25" s="28">
        <f>C10*R25</f>
        <v>0</v>
      </c>
      <c r="V25" s="15">
        <f t="shared" si="4"/>
        <v>213.71785714285716</v>
      </c>
      <c r="W25" s="15">
        <f t="shared" si="5"/>
        <v>82.555200000000013</v>
      </c>
      <c r="X25" s="25">
        <f t="shared" si="6"/>
        <v>1014.3650571428572</v>
      </c>
      <c r="Y25" s="5">
        <f t="shared" si="9"/>
        <v>14201.1108</v>
      </c>
      <c r="Z25" s="5">
        <f t="shared" si="10"/>
        <v>14.2011108</v>
      </c>
      <c r="AA25" s="23">
        <f t="shared" si="11"/>
        <v>97653.889200000005</v>
      </c>
      <c r="AB25" s="30">
        <f t="shared" si="12"/>
        <v>97.653889200000009</v>
      </c>
    </row>
    <row r="26" spans="2:28" x14ac:dyDescent="0.2">
      <c r="H26" s="41" t="s">
        <v>60</v>
      </c>
      <c r="I26" s="6">
        <v>3</v>
      </c>
      <c r="J26" s="6">
        <v>14</v>
      </c>
      <c r="K26" s="6">
        <f t="shared" si="13"/>
        <v>286</v>
      </c>
      <c r="L26" s="6">
        <v>1</v>
      </c>
      <c r="M26" s="7">
        <v>22</v>
      </c>
      <c r="N26" s="18">
        <v>5</v>
      </c>
      <c r="O26" s="18">
        <f t="shared" si="7"/>
        <v>0.5</v>
      </c>
      <c r="P26" s="19">
        <f t="shared" si="17"/>
        <v>31.317108088761632</v>
      </c>
      <c r="Q26" s="20">
        <f t="shared" si="18"/>
        <v>14</v>
      </c>
      <c r="R26" s="14">
        <f t="shared" si="19"/>
        <v>0</v>
      </c>
      <c r="S26" s="16">
        <f t="shared" si="14"/>
        <v>2.0467130976725789</v>
      </c>
      <c r="T26" s="17">
        <f t="shared" si="3"/>
        <v>718.09199999999998</v>
      </c>
      <c r="U26" s="28">
        <f>C10*R26</f>
        <v>0</v>
      </c>
      <c r="V26" s="15">
        <f t="shared" si="4"/>
        <v>213.71785714285716</v>
      </c>
      <c r="W26" s="15">
        <f t="shared" si="5"/>
        <v>82.555200000000013</v>
      </c>
      <c r="X26" s="25">
        <f t="shared" si="6"/>
        <v>1014.3650571428572</v>
      </c>
      <c r="Y26" s="5">
        <f t="shared" si="9"/>
        <v>14201.1108</v>
      </c>
      <c r="Z26" s="5">
        <f t="shared" si="10"/>
        <v>14.2011108</v>
      </c>
      <c r="AA26" s="23">
        <f t="shared" si="11"/>
        <v>97653.889200000005</v>
      </c>
      <c r="AB26" s="30">
        <f t="shared" si="12"/>
        <v>97.653889200000009</v>
      </c>
    </row>
    <row r="27" spans="2:28" x14ac:dyDescent="0.2">
      <c r="H27" s="41" t="s">
        <v>61</v>
      </c>
      <c r="I27" s="6">
        <v>4</v>
      </c>
      <c r="J27" s="6">
        <v>16</v>
      </c>
      <c r="K27" s="6">
        <f t="shared" ref="K27:K39" si="20">K26+J27</f>
        <v>302</v>
      </c>
      <c r="L27" s="6">
        <v>1</v>
      </c>
      <c r="M27" s="7">
        <v>23</v>
      </c>
      <c r="N27" s="18">
        <v>5.5</v>
      </c>
      <c r="O27" s="18">
        <f t="shared" si="7"/>
        <v>0.5</v>
      </c>
      <c r="P27" s="19">
        <f t="shared" si="17"/>
        <v>35.79098067287044</v>
      </c>
      <c r="Q27" s="20">
        <f t="shared" si="18"/>
        <v>16</v>
      </c>
      <c r="R27" s="14">
        <f t="shared" si="19"/>
        <v>2</v>
      </c>
      <c r="S27" s="16">
        <f t="shared" si="14"/>
        <v>1.7907846593289494</v>
      </c>
      <c r="T27" s="17">
        <f t="shared" si="3"/>
        <v>718.09199999999998</v>
      </c>
      <c r="U27" s="28">
        <f>C10*R27</f>
        <v>1220</v>
      </c>
      <c r="V27" s="15">
        <f t="shared" si="4"/>
        <v>187.00312500000001</v>
      </c>
      <c r="W27" s="15">
        <f t="shared" si="5"/>
        <v>107.8272</v>
      </c>
      <c r="X27" s="25">
        <f t="shared" si="6"/>
        <v>2232.922325</v>
      </c>
      <c r="Y27" s="5">
        <f t="shared" si="9"/>
        <v>35726.7572</v>
      </c>
      <c r="Z27" s="5">
        <f t="shared" si="10"/>
        <v>35.726757200000002</v>
      </c>
      <c r="AA27" s="23">
        <f t="shared" si="11"/>
        <v>76128.242800000007</v>
      </c>
      <c r="AB27" s="30">
        <f t="shared" si="12"/>
        <v>76.12824280000001</v>
      </c>
    </row>
    <row r="28" spans="2:28" x14ac:dyDescent="0.2">
      <c r="H28" s="41" t="s">
        <v>61</v>
      </c>
      <c r="I28" s="6">
        <v>4</v>
      </c>
      <c r="J28" s="6">
        <v>19</v>
      </c>
      <c r="K28" s="6">
        <f t="shared" si="20"/>
        <v>321</v>
      </c>
      <c r="L28" s="6">
        <v>1</v>
      </c>
      <c r="M28" s="7">
        <v>24</v>
      </c>
      <c r="N28" s="18">
        <v>5.75</v>
      </c>
      <c r="O28" s="18">
        <f t="shared" si="7"/>
        <v>0.25</v>
      </c>
      <c r="P28" s="19">
        <f t="shared" si="17"/>
        <v>42.501789549033646</v>
      </c>
      <c r="Q28" s="20">
        <f t="shared" si="18"/>
        <v>19</v>
      </c>
      <c r="R28" s="14">
        <f t="shared" si="19"/>
        <v>3</v>
      </c>
      <c r="S28" s="16">
        <f t="shared" si="14"/>
        <v>0.75391359096669952</v>
      </c>
      <c r="T28" s="17">
        <f t="shared" si="3"/>
        <v>718.09199999999998</v>
      </c>
      <c r="U28" s="28">
        <f>C10*R28</f>
        <v>1830</v>
      </c>
      <c r="V28" s="15">
        <f t="shared" si="4"/>
        <v>78.738157894736844</v>
      </c>
      <c r="W28" s="15">
        <f t="shared" si="5"/>
        <v>152.0532</v>
      </c>
      <c r="X28" s="25">
        <f t="shared" si="6"/>
        <v>2778.8833578947369</v>
      </c>
      <c r="Y28" s="5">
        <f t="shared" si="9"/>
        <v>52798.783800000005</v>
      </c>
      <c r="Z28" s="5">
        <f t="shared" si="10"/>
        <v>52.798783800000002</v>
      </c>
      <c r="AA28" s="23">
        <f t="shared" si="11"/>
        <v>59056.216199999995</v>
      </c>
      <c r="AB28" s="30">
        <f t="shared" si="12"/>
        <v>59.056216199999994</v>
      </c>
    </row>
    <row r="29" spans="2:28" x14ac:dyDescent="0.2">
      <c r="H29" s="41" t="s">
        <v>61</v>
      </c>
      <c r="I29" s="6">
        <v>4</v>
      </c>
      <c r="J29" s="6">
        <v>21</v>
      </c>
      <c r="K29" s="6">
        <f>K28+J29</f>
        <v>342</v>
      </c>
      <c r="L29" s="6">
        <v>1</v>
      </c>
      <c r="M29" s="7">
        <v>25</v>
      </c>
      <c r="N29" s="18">
        <v>6</v>
      </c>
      <c r="O29" s="18">
        <f>(N29-N28)</f>
        <v>0.25</v>
      </c>
      <c r="P29" s="19">
        <f t="shared" si="17"/>
        <v>46.97566213314245</v>
      </c>
      <c r="Q29" s="20">
        <f t="shared" si="18"/>
        <v>21</v>
      </c>
      <c r="R29" s="14">
        <f>(Q29-Q28)/L29</f>
        <v>2</v>
      </c>
      <c r="S29" s="16">
        <f t="shared" si="14"/>
        <v>0.68210872568762315</v>
      </c>
      <c r="T29" s="17">
        <f t="shared" si="3"/>
        <v>718.09199999999998</v>
      </c>
      <c r="U29" s="28">
        <f>C10*R29</f>
        <v>1220</v>
      </c>
      <c r="V29" s="15">
        <f t="shared" si="4"/>
        <v>71.239285714285714</v>
      </c>
      <c r="W29" s="15">
        <f t="shared" si="5"/>
        <v>185.7492</v>
      </c>
      <c r="X29" s="25">
        <f t="shared" si="6"/>
        <v>2195.0804857142857</v>
      </c>
      <c r="Y29" s="5">
        <f t="shared" si="9"/>
        <v>46096.690199999997</v>
      </c>
      <c r="Z29" s="5">
        <f t="shared" si="10"/>
        <v>46.096690199999998</v>
      </c>
      <c r="AA29" s="23">
        <f t="shared" si="11"/>
        <v>65758.309800000003</v>
      </c>
      <c r="AB29" s="30">
        <f t="shared" si="12"/>
        <v>65.758309800000006</v>
      </c>
    </row>
    <row r="30" spans="2:28" x14ac:dyDescent="0.2">
      <c r="H30" s="41" t="s">
        <v>62</v>
      </c>
      <c r="I30" s="6">
        <v>5</v>
      </c>
      <c r="J30" s="6">
        <v>21</v>
      </c>
      <c r="K30" s="6">
        <f t="shared" ref="K30:K38" si="21">K29+J30</f>
        <v>363</v>
      </c>
      <c r="L30" s="6">
        <v>1</v>
      </c>
      <c r="M30" s="7">
        <v>26</v>
      </c>
      <c r="N30" s="18">
        <v>6.5</v>
      </c>
      <c r="O30" s="18">
        <f t="shared" si="7"/>
        <v>0.5</v>
      </c>
      <c r="P30" s="19">
        <f t="shared" si="17"/>
        <v>46.97566213314245</v>
      </c>
      <c r="Q30" s="20">
        <f t="shared" si="18"/>
        <v>21</v>
      </c>
      <c r="R30" s="14">
        <f t="shared" si="19"/>
        <v>0</v>
      </c>
      <c r="S30" s="16">
        <f t="shared" si="14"/>
        <v>1.3643141506658312</v>
      </c>
      <c r="T30" s="17">
        <f t="shared" si="3"/>
        <v>718.09199999999998</v>
      </c>
      <c r="U30" s="28">
        <f>C10*R30</f>
        <v>0</v>
      </c>
      <c r="V30" s="15">
        <f t="shared" si="4"/>
        <v>142.47857142857143</v>
      </c>
      <c r="W30" s="15">
        <f t="shared" si="5"/>
        <v>185.7492</v>
      </c>
      <c r="X30" s="25">
        <f t="shared" si="6"/>
        <v>1046.3197714285714</v>
      </c>
      <c r="Y30" s="5">
        <f t="shared" si="9"/>
        <v>21972.715199999999</v>
      </c>
      <c r="Z30" s="5">
        <f t="shared" si="10"/>
        <v>21.9727152</v>
      </c>
      <c r="AA30" s="23">
        <f t="shared" si="11"/>
        <v>89882.284799999994</v>
      </c>
      <c r="AB30" s="30">
        <f t="shared" si="12"/>
        <v>89.882284799999994</v>
      </c>
    </row>
    <row r="31" spans="2:28" ht="16" thickBot="1" x14ac:dyDescent="0.25">
      <c r="H31" s="41" t="s">
        <v>62</v>
      </c>
      <c r="I31" s="6">
        <v>5</v>
      </c>
      <c r="J31" s="6">
        <v>21</v>
      </c>
      <c r="K31" s="6">
        <f t="shared" si="21"/>
        <v>384</v>
      </c>
      <c r="L31" s="6">
        <v>1</v>
      </c>
      <c r="M31" s="7">
        <v>27</v>
      </c>
      <c r="N31" s="18">
        <v>7</v>
      </c>
      <c r="O31" s="18">
        <f t="shared" si="7"/>
        <v>0.5</v>
      </c>
      <c r="P31" s="19">
        <f t="shared" si="17"/>
        <v>46.97566213314245</v>
      </c>
      <c r="Q31" s="20">
        <f t="shared" si="18"/>
        <v>21</v>
      </c>
      <c r="R31" s="14">
        <f t="shared" si="19"/>
        <v>0</v>
      </c>
      <c r="S31" s="16">
        <f t="shared" si="14"/>
        <v>1.3643141506658312</v>
      </c>
      <c r="T31" s="17">
        <f t="shared" si="3"/>
        <v>718.09199999999998</v>
      </c>
      <c r="U31" s="28">
        <f>C10*R31</f>
        <v>0</v>
      </c>
      <c r="V31" s="15">
        <f t="shared" si="4"/>
        <v>142.47857142857143</v>
      </c>
      <c r="W31" s="15">
        <f t="shared" si="5"/>
        <v>185.7492</v>
      </c>
      <c r="X31" s="25">
        <f t="shared" si="6"/>
        <v>1046.3197714285714</v>
      </c>
      <c r="Y31" s="5">
        <f t="shared" si="9"/>
        <v>21972.715199999999</v>
      </c>
      <c r="Z31" s="5">
        <f t="shared" si="10"/>
        <v>21.9727152</v>
      </c>
      <c r="AA31" s="23">
        <f t="shared" si="11"/>
        <v>89882.284799999994</v>
      </c>
      <c r="AB31" s="30">
        <f t="shared" si="12"/>
        <v>89.882284799999994</v>
      </c>
    </row>
    <row r="32" spans="2:28" ht="17" thickTop="1" thickBot="1" x14ac:dyDescent="0.25">
      <c r="B32" s="32" t="s">
        <v>49</v>
      </c>
      <c r="C32" s="32"/>
      <c r="H32" s="41" t="s">
        <v>62</v>
      </c>
      <c r="I32" s="6">
        <v>5</v>
      </c>
      <c r="J32" s="6">
        <v>22</v>
      </c>
      <c r="K32" s="6">
        <f t="shared" si="21"/>
        <v>406</v>
      </c>
      <c r="L32" s="6">
        <v>1</v>
      </c>
      <c r="M32" s="7">
        <v>28</v>
      </c>
      <c r="N32" s="18">
        <v>7.5</v>
      </c>
      <c r="O32" s="18">
        <f t="shared" si="7"/>
        <v>0.5</v>
      </c>
      <c r="P32" s="19">
        <f t="shared" si="17"/>
        <v>49.212598425196852</v>
      </c>
      <c r="Q32" s="20">
        <f t="shared" si="18"/>
        <v>22</v>
      </c>
      <c r="R32" s="14">
        <f t="shared" si="19"/>
        <v>1</v>
      </c>
      <c r="S32" s="16">
        <f t="shared" si="14"/>
        <v>1.3022889351781455</v>
      </c>
      <c r="T32" s="17">
        <f t="shared" si="3"/>
        <v>718.09199999999998</v>
      </c>
      <c r="U32" s="28">
        <f>C10*R32</f>
        <v>610</v>
      </c>
      <c r="V32" s="15">
        <f t="shared" si="4"/>
        <v>136.00227272727275</v>
      </c>
      <c r="W32" s="15">
        <f t="shared" si="5"/>
        <v>203.86080000000001</v>
      </c>
      <c r="X32" s="25">
        <f t="shared" si="6"/>
        <v>1667.9550727272726</v>
      </c>
      <c r="Y32" s="5">
        <f t="shared" si="9"/>
        <v>36695.011599999998</v>
      </c>
      <c r="Z32" s="5">
        <f t="shared" si="10"/>
        <v>36.695011600000001</v>
      </c>
      <c r="AA32" s="23">
        <f t="shared" si="11"/>
        <v>75159.988400000002</v>
      </c>
      <c r="AB32" s="30">
        <f t="shared" si="12"/>
        <v>75.159988400000003</v>
      </c>
    </row>
    <row r="33" spans="2:28" ht="16" thickTop="1" x14ac:dyDescent="0.2">
      <c r="B33" s="35" t="s">
        <v>50</v>
      </c>
      <c r="C33" s="35" t="s">
        <v>53</v>
      </c>
      <c r="H33" s="41" t="s">
        <v>62</v>
      </c>
      <c r="I33" s="6">
        <v>5</v>
      </c>
      <c r="J33" s="6">
        <v>24</v>
      </c>
      <c r="K33" s="6">
        <f t="shared" si="21"/>
        <v>430</v>
      </c>
      <c r="L33" s="6">
        <v>1</v>
      </c>
      <c r="M33" s="7">
        <v>29</v>
      </c>
      <c r="N33" s="18">
        <v>8</v>
      </c>
      <c r="O33" s="18">
        <f t="shared" si="7"/>
        <v>0.5</v>
      </c>
      <c r="P33" s="19">
        <f t="shared" si="17"/>
        <v>53.686471009305656</v>
      </c>
      <c r="Q33" s="20">
        <f t="shared" si="18"/>
        <v>24</v>
      </c>
      <c r="R33" s="14">
        <f t="shared" si="19"/>
        <v>2</v>
      </c>
      <c r="S33" s="16">
        <f t="shared" si="14"/>
        <v>1.1937484371410787</v>
      </c>
      <c r="T33" s="17">
        <f t="shared" si="3"/>
        <v>718.09199999999998</v>
      </c>
      <c r="U33" s="28">
        <f>C10*R33</f>
        <v>1220</v>
      </c>
      <c r="V33" s="15">
        <f t="shared" si="4"/>
        <v>124.66875000000002</v>
      </c>
      <c r="W33" s="15">
        <f t="shared" si="5"/>
        <v>242.6112</v>
      </c>
      <c r="X33" s="25">
        <f t="shared" si="6"/>
        <v>2305.3719499999997</v>
      </c>
      <c r="Y33" s="5">
        <f t="shared" si="9"/>
        <v>55328.926799999994</v>
      </c>
      <c r="Z33" s="5">
        <f t="shared" si="10"/>
        <v>55.328926799999998</v>
      </c>
      <c r="AA33" s="23">
        <f t="shared" si="11"/>
        <v>56526.073200000006</v>
      </c>
      <c r="AB33" s="30">
        <f t="shared" si="12"/>
        <v>56.526073200000006</v>
      </c>
    </row>
    <row r="34" spans="2:28" x14ac:dyDescent="0.2">
      <c r="B34" s="36">
        <v>82085.75</v>
      </c>
      <c r="C34" s="36">
        <v>82.12</v>
      </c>
      <c r="H34" s="41" t="s">
        <v>62</v>
      </c>
      <c r="I34" s="6">
        <v>5</v>
      </c>
      <c r="J34" s="6">
        <v>25</v>
      </c>
      <c r="K34" s="6">
        <f t="shared" si="21"/>
        <v>455</v>
      </c>
      <c r="L34" s="6">
        <v>1</v>
      </c>
      <c r="M34" s="7">
        <v>30</v>
      </c>
      <c r="N34" s="18">
        <v>8.5</v>
      </c>
      <c r="O34" s="18">
        <f t="shared" si="7"/>
        <v>0.5</v>
      </c>
      <c r="P34" s="19">
        <f t="shared" si="17"/>
        <v>55.923407301360058</v>
      </c>
      <c r="Q34" s="20">
        <f t="shared" si="18"/>
        <v>25</v>
      </c>
      <c r="R34" s="14">
        <f t="shared" si="19"/>
        <v>1</v>
      </c>
      <c r="S34" s="16">
        <f t="shared" si="14"/>
        <v>1.1459919983885927</v>
      </c>
      <c r="T34" s="17">
        <f t="shared" si="3"/>
        <v>718.09199999999998</v>
      </c>
      <c r="U34" s="28">
        <f>C10*R34</f>
        <v>610</v>
      </c>
      <c r="V34" s="15">
        <f t="shared" si="4"/>
        <v>119.68200000000003</v>
      </c>
      <c r="W34" s="15">
        <f t="shared" si="5"/>
        <v>263.25</v>
      </c>
      <c r="X34" s="25">
        <f t="shared" si="6"/>
        <v>1711.0239999999999</v>
      </c>
      <c r="Y34" s="5">
        <f t="shared" si="9"/>
        <v>42775.6</v>
      </c>
      <c r="Z34" s="5">
        <f t="shared" si="10"/>
        <v>42.775599999999997</v>
      </c>
      <c r="AA34" s="23">
        <f t="shared" si="11"/>
        <v>69079.399999999994</v>
      </c>
      <c r="AB34" s="30">
        <f t="shared" si="12"/>
        <v>69.079399999999993</v>
      </c>
    </row>
    <row r="35" spans="2:28" x14ac:dyDescent="0.2">
      <c r="B35" s="35" t="s">
        <v>51</v>
      </c>
      <c r="C35" s="35" t="s">
        <v>53</v>
      </c>
      <c r="H35" s="41" t="s">
        <v>62</v>
      </c>
      <c r="I35" s="6">
        <v>5</v>
      </c>
      <c r="J35" s="6">
        <v>26</v>
      </c>
      <c r="K35" s="6">
        <f t="shared" si="21"/>
        <v>481</v>
      </c>
      <c r="L35" s="6">
        <v>1</v>
      </c>
      <c r="M35" s="7">
        <v>31</v>
      </c>
      <c r="N35" s="18">
        <v>9</v>
      </c>
      <c r="O35" s="18">
        <f t="shared" si="7"/>
        <v>0.5</v>
      </c>
      <c r="P35" s="19">
        <f t="shared" si="17"/>
        <v>58.16034359341446</v>
      </c>
      <c r="Q35" s="20">
        <f t="shared" si="18"/>
        <v>26</v>
      </c>
      <c r="R35" s="14">
        <f t="shared" si="19"/>
        <v>1</v>
      </c>
      <c r="S35" s="16">
        <f t="shared" si="14"/>
        <v>1.1019098393370585</v>
      </c>
      <c r="T35" s="17">
        <f t="shared" si="3"/>
        <v>718.09199999999998</v>
      </c>
      <c r="U35" s="28">
        <f>C10*R35</f>
        <v>610</v>
      </c>
      <c r="V35" s="15">
        <f t="shared" si="4"/>
        <v>115.07884615384619</v>
      </c>
      <c r="W35" s="15">
        <f t="shared" si="5"/>
        <v>284.7312</v>
      </c>
      <c r="X35" s="25">
        <f t="shared" si="6"/>
        <v>1727.9020461538462</v>
      </c>
      <c r="Y35" s="5">
        <f t="shared" si="9"/>
        <v>44925.453200000004</v>
      </c>
      <c r="Z35" s="5">
        <f t="shared" si="10"/>
        <v>44.925453200000007</v>
      </c>
      <c r="AA35" s="23">
        <f t="shared" si="11"/>
        <v>66929.546799999996</v>
      </c>
      <c r="AB35" s="30">
        <f t="shared" si="12"/>
        <v>66.929546799999997</v>
      </c>
    </row>
    <row r="36" spans="2:28" x14ac:dyDescent="0.2">
      <c r="B36" s="40">
        <v>2165090</v>
      </c>
      <c r="C36" s="37">
        <f>Z101</f>
        <v>2165.0908815999996</v>
      </c>
      <c r="H36" s="41" t="s">
        <v>62</v>
      </c>
      <c r="I36" s="6">
        <v>5</v>
      </c>
      <c r="J36" s="6">
        <v>27</v>
      </c>
      <c r="K36" s="6">
        <f t="shared" si="21"/>
        <v>508</v>
      </c>
      <c r="L36" s="6">
        <v>1</v>
      </c>
      <c r="M36" s="7">
        <v>32</v>
      </c>
      <c r="N36" s="18">
        <v>9.5</v>
      </c>
      <c r="O36" s="18">
        <f t="shared" si="7"/>
        <v>0.5</v>
      </c>
      <c r="P36" s="19">
        <f t="shared" si="17"/>
        <v>60.397279885468862</v>
      </c>
      <c r="Q36" s="20">
        <f t="shared" si="18"/>
        <v>27</v>
      </c>
      <c r="R36" s="14">
        <f t="shared" si="19"/>
        <v>1</v>
      </c>
      <c r="S36" s="16">
        <f t="shared" si="14"/>
        <v>1.0610936076226394</v>
      </c>
      <c r="T36" s="17">
        <f t="shared" si="3"/>
        <v>718.09199999999998</v>
      </c>
      <c r="U36" s="28">
        <f>C10*R36</f>
        <v>610</v>
      </c>
      <c r="V36" s="15">
        <f t="shared" si="4"/>
        <v>110.81666666666665</v>
      </c>
      <c r="W36" s="15">
        <f t="shared" si="5"/>
        <v>307.0548</v>
      </c>
      <c r="X36" s="25">
        <f t="shared" si="6"/>
        <v>1745.9634666666666</v>
      </c>
      <c r="Y36" s="5">
        <f t="shared" si="9"/>
        <v>47141.013599999998</v>
      </c>
      <c r="Z36" s="5">
        <f t="shared" si="10"/>
        <v>47.141013600000001</v>
      </c>
      <c r="AA36" s="23">
        <f t="shared" si="11"/>
        <v>64713.986400000002</v>
      </c>
      <c r="AB36" s="30">
        <f t="shared" si="12"/>
        <v>64.713986399999996</v>
      </c>
    </row>
    <row r="37" spans="2:28" x14ac:dyDescent="0.2">
      <c r="B37" s="35" t="s">
        <v>52</v>
      </c>
      <c r="C37" s="35" t="s">
        <v>53</v>
      </c>
      <c r="H37" s="41" t="s">
        <v>62</v>
      </c>
      <c r="I37" s="6">
        <v>5</v>
      </c>
      <c r="J37" s="6">
        <v>29</v>
      </c>
      <c r="K37" s="6">
        <f t="shared" si="21"/>
        <v>537</v>
      </c>
      <c r="L37" s="6">
        <v>1</v>
      </c>
      <c r="M37" s="7">
        <v>33</v>
      </c>
      <c r="N37" s="18">
        <v>10</v>
      </c>
      <c r="O37" s="18">
        <f t="shared" si="7"/>
        <v>0.5</v>
      </c>
      <c r="P37" s="19">
        <f t="shared" si="17"/>
        <v>64.871152469577666</v>
      </c>
      <c r="Q37" s="20">
        <f t="shared" si="18"/>
        <v>29</v>
      </c>
      <c r="R37" s="14">
        <f t="shared" si="19"/>
        <v>2</v>
      </c>
      <c r="S37" s="16">
        <f t="shared" si="14"/>
        <v>0.98790721665619474</v>
      </c>
      <c r="T37" s="17">
        <f t="shared" si="3"/>
        <v>718.09199999999998</v>
      </c>
      <c r="U37" s="28">
        <f>C10*R37</f>
        <v>1220</v>
      </c>
      <c r="V37" s="15">
        <f t="shared" si="4"/>
        <v>103.17413793103449</v>
      </c>
      <c r="W37" s="15">
        <f t="shared" si="5"/>
        <v>354.22919999999999</v>
      </c>
      <c r="X37" s="25">
        <f t="shared" si="6"/>
        <v>2395.4953379310346</v>
      </c>
      <c r="Y37" s="5">
        <f t="shared" si="9"/>
        <v>69469.364799999996</v>
      </c>
      <c r="Z37" s="5">
        <f t="shared" si="10"/>
        <v>69.469364799999994</v>
      </c>
      <c r="AA37" s="23">
        <f t="shared" si="11"/>
        <v>42385.635200000004</v>
      </c>
      <c r="AB37" s="30">
        <f t="shared" si="12"/>
        <v>42.385635200000003</v>
      </c>
    </row>
    <row r="38" spans="2:28" x14ac:dyDescent="0.2">
      <c r="B38" s="36">
        <f>B36/M100</f>
        <v>23533.58695652174</v>
      </c>
      <c r="C38" s="36">
        <v>23.53</v>
      </c>
      <c r="H38" s="41" t="s">
        <v>62</v>
      </c>
      <c r="I38" s="6">
        <v>5</v>
      </c>
      <c r="J38" s="6">
        <v>30</v>
      </c>
      <c r="K38" s="6">
        <f t="shared" si="21"/>
        <v>567</v>
      </c>
      <c r="L38" s="6">
        <v>1</v>
      </c>
      <c r="M38" s="7">
        <v>34</v>
      </c>
      <c r="N38" s="18">
        <v>10.5</v>
      </c>
      <c r="O38" s="18">
        <f t="shared" si="7"/>
        <v>0.5</v>
      </c>
      <c r="P38" s="19">
        <f t="shared" si="17"/>
        <v>67.108088761632075</v>
      </c>
      <c r="Q38" s="20">
        <f t="shared" si="18"/>
        <v>30</v>
      </c>
      <c r="R38" s="14">
        <f t="shared" si="19"/>
        <v>1</v>
      </c>
      <c r="S38" s="16">
        <f t="shared" si="14"/>
        <v>0.95497387378491372</v>
      </c>
      <c r="T38" s="17">
        <f t="shared" si="3"/>
        <v>718.09199999999998</v>
      </c>
      <c r="U38" s="28">
        <f>C10*R38</f>
        <v>610</v>
      </c>
      <c r="V38" s="15">
        <f t="shared" si="4"/>
        <v>99.734999999999999</v>
      </c>
      <c r="W38" s="15">
        <f t="shared" si="5"/>
        <v>379.08000000000004</v>
      </c>
      <c r="X38" s="25">
        <f t="shared" si="6"/>
        <v>1806.9070000000002</v>
      </c>
      <c r="Y38" s="5">
        <f t="shared" si="9"/>
        <v>54207.210000000006</v>
      </c>
      <c r="Z38" s="5">
        <f t="shared" si="10"/>
        <v>54.207210000000011</v>
      </c>
      <c r="AA38" s="23">
        <f t="shared" si="11"/>
        <v>57647.789999999994</v>
      </c>
      <c r="AB38" s="30">
        <f t="shared" si="12"/>
        <v>57.647789999999993</v>
      </c>
    </row>
    <row r="39" spans="2:28" x14ac:dyDescent="0.2">
      <c r="H39" s="41" t="s">
        <v>62</v>
      </c>
      <c r="I39" s="6">
        <v>5</v>
      </c>
      <c r="J39" s="6">
        <v>30</v>
      </c>
      <c r="K39" s="6">
        <f t="shared" si="20"/>
        <v>597</v>
      </c>
      <c r="L39" s="6">
        <v>1</v>
      </c>
      <c r="M39" s="7">
        <v>35</v>
      </c>
      <c r="N39" s="18">
        <v>11</v>
      </c>
      <c r="O39" s="18">
        <f t="shared" si="7"/>
        <v>0.5</v>
      </c>
      <c r="P39" s="19">
        <f t="shared" si="17"/>
        <v>67.108088761632075</v>
      </c>
      <c r="Q39" s="20">
        <f t="shared" si="18"/>
        <v>30</v>
      </c>
      <c r="R39" s="14">
        <f t="shared" si="19"/>
        <v>0</v>
      </c>
      <c r="S39" s="16">
        <f t="shared" si="14"/>
        <v>0.95497387378491372</v>
      </c>
      <c r="T39" s="17">
        <f t="shared" si="3"/>
        <v>718.09199999999998</v>
      </c>
      <c r="U39" s="28">
        <f>C10*R39</f>
        <v>0</v>
      </c>
      <c r="V39" s="15">
        <f t="shared" si="4"/>
        <v>99.734999999999999</v>
      </c>
      <c r="W39" s="15">
        <f t="shared" si="5"/>
        <v>379.08000000000004</v>
      </c>
      <c r="X39" s="25">
        <f t="shared" si="6"/>
        <v>1196.9070000000002</v>
      </c>
      <c r="Y39" s="5">
        <f t="shared" si="9"/>
        <v>35907.210000000006</v>
      </c>
      <c r="Z39" s="5">
        <f t="shared" si="10"/>
        <v>35.907210000000006</v>
      </c>
      <c r="AA39" s="23">
        <f t="shared" si="11"/>
        <v>75947.789999999994</v>
      </c>
      <c r="AB39" s="30">
        <f t="shared" si="12"/>
        <v>75.947789999999998</v>
      </c>
    </row>
    <row r="40" spans="2:28" x14ac:dyDescent="0.2">
      <c r="H40" s="41" t="s">
        <v>62</v>
      </c>
      <c r="I40" s="6">
        <v>5</v>
      </c>
      <c r="J40" s="6">
        <v>31</v>
      </c>
      <c r="K40" s="6">
        <f>K39+J40</f>
        <v>628</v>
      </c>
      <c r="L40" s="6">
        <v>1</v>
      </c>
      <c r="M40" s="7">
        <v>36</v>
      </c>
      <c r="N40" s="18">
        <v>11.5</v>
      </c>
      <c r="O40" s="18">
        <f t="shared" si="7"/>
        <v>0.5</v>
      </c>
      <c r="P40" s="19">
        <f t="shared" si="17"/>
        <v>69.34502505368647</v>
      </c>
      <c r="Q40" s="20">
        <f t="shared" si="18"/>
        <v>31</v>
      </c>
      <c r="R40" s="14">
        <f t="shared" si="19"/>
        <v>1</v>
      </c>
      <c r="S40" s="16">
        <f t="shared" si="14"/>
        <v>0.92416554858405564</v>
      </c>
      <c r="T40" s="17">
        <f t="shared" si="3"/>
        <v>718.09199999999998</v>
      </c>
      <c r="U40" s="28">
        <f>C10*R40</f>
        <v>610</v>
      </c>
      <c r="V40" s="15">
        <f t="shared" si="4"/>
        <v>96.517741935483869</v>
      </c>
      <c r="W40" s="15">
        <f t="shared" si="5"/>
        <v>404.77319999999997</v>
      </c>
      <c r="X40" s="25">
        <f t="shared" si="6"/>
        <v>1829.3829419354838</v>
      </c>
      <c r="Y40" s="5">
        <f t="shared" si="9"/>
        <v>56710.871200000001</v>
      </c>
      <c r="Z40" s="5">
        <f t="shared" si="10"/>
        <v>56.7108712</v>
      </c>
      <c r="AA40" s="23">
        <f t="shared" si="11"/>
        <v>55144.128799999999</v>
      </c>
      <c r="AB40" s="30">
        <f t="shared" si="12"/>
        <v>55.144128799999997</v>
      </c>
    </row>
    <row r="41" spans="2:28" x14ac:dyDescent="0.2">
      <c r="H41" s="41" t="s">
        <v>62</v>
      </c>
      <c r="I41" s="6">
        <v>5</v>
      </c>
      <c r="J41" s="6">
        <v>33</v>
      </c>
      <c r="K41" s="6">
        <f>K40+J41</f>
        <v>661</v>
      </c>
      <c r="L41" s="6">
        <v>1</v>
      </c>
      <c r="M41" s="7">
        <v>37</v>
      </c>
      <c r="N41" s="18">
        <v>12</v>
      </c>
      <c r="O41" s="18">
        <f t="shared" si="7"/>
        <v>0.5</v>
      </c>
      <c r="P41" s="19">
        <f t="shared" si="17"/>
        <v>73.818897637795274</v>
      </c>
      <c r="Q41" s="20">
        <f t="shared" si="18"/>
        <v>33</v>
      </c>
      <c r="R41" s="14">
        <f t="shared" si="19"/>
        <v>2</v>
      </c>
      <c r="S41" s="16">
        <f t="shared" si="14"/>
        <v>0.86815109024892345</v>
      </c>
      <c r="T41" s="17">
        <f t="shared" si="3"/>
        <v>718.09199999999998</v>
      </c>
      <c r="U41" s="28">
        <f>C10*R41</f>
        <v>1220</v>
      </c>
      <c r="V41" s="15">
        <f t="shared" si="4"/>
        <v>90.668181818181822</v>
      </c>
      <c r="W41" s="15">
        <f t="shared" si="5"/>
        <v>458.68680000000006</v>
      </c>
      <c r="X41" s="25">
        <f t="shared" si="6"/>
        <v>2487.4469818181819</v>
      </c>
      <c r="Y41" s="5">
        <f t="shared" si="9"/>
        <v>82085.750400000004</v>
      </c>
      <c r="Z41" s="5">
        <f t="shared" si="10"/>
        <v>82.085750400000009</v>
      </c>
      <c r="AA41" s="23">
        <f t="shared" si="11"/>
        <v>29769.249599999996</v>
      </c>
      <c r="AB41" s="30">
        <f t="shared" si="12"/>
        <v>29.769249599999995</v>
      </c>
    </row>
    <row r="42" spans="2:28" x14ac:dyDescent="0.2">
      <c r="H42" s="41" t="s">
        <v>63</v>
      </c>
      <c r="I42" s="6">
        <v>6</v>
      </c>
      <c r="J42" s="6">
        <v>30</v>
      </c>
      <c r="K42" s="6">
        <f>K41+J42</f>
        <v>691</v>
      </c>
      <c r="L42" s="6">
        <v>1</v>
      </c>
      <c r="M42" s="7">
        <v>38</v>
      </c>
      <c r="N42" s="18">
        <v>11.5</v>
      </c>
      <c r="O42" s="18">
        <f t="shared" si="7"/>
        <v>-0.5</v>
      </c>
      <c r="P42" s="19">
        <f t="shared" si="17"/>
        <v>67.108088761632075</v>
      </c>
      <c r="Q42" s="20">
        <f t="shared" si="18"/>
        <v>30</v>
      </c>
      <c r="R42" s="14">
        <f t="shared" si="19"/>
        <v>-3</v>
      </c>
      <c r="S42" s="16">
        <f t="shared" si="14"/>
        <v>-0.95497387378491372</v>
      </c>
      <c r="T42" s="17">
        <f t="shared" si="3"/>
        <v>718.09199999999998</v>
      </c>
      <c r="U42" s="28">
        <f>C10*R42</f>
        <v>-1830</v>
      </c>
      <c r="V42" s="15">
        <f t="shared" si="4"/>
        <v>-99.734999999999999</v>
      </c>
      <c r="W42" s="15">
        <f t="shared" si="5"/>
        <v>379.08000000000004</v>
      </c>
      <c r="X42" s="25">
        <f t="shared" si="6"/>
        <v>-832.56299999999999</v>
      </c>
      <c r="Y42" s="5">
        <f t="shared" si="9"/>
        <v>-24976.89</v>
      </c>
      <c r="Z42" s="5">
        <f t="shared" si="10"/>
        <v>-24.976890000000001</v>
      </c>
      <c r="AA42" s="23">
        <f t="shared" si="11"/>
        <v>136831.89000000001</v>
      </c>
      <c r="AB42" s="30">
        <f t="shared" si="12"/>
        <v>136.83189000000002</v>
      </c>
    </row>
    <row r="43" spans="2:28" x14ac:dyDescent="0.2">
      <c r="H43" s="41" t="s">
        <v>63</v>
      </c>
      <c r="I43" s="6">
        <v>6</v>
      </c>
      <c r="J43" s="6">
        <v>26</v>
      </c>
      <c r="K43" s="6">
        <f t="shared" ref="K43:K100" si="22">K42+J43</f>
        <v>717</v>
      </c>
      <c r="L43" s="6">
        <v>1</v>
      </c>
      <c r="M43" s="7">
        <v>39</v>
      </c>
      <c r="N43" s="18">
        <v>11</v>
      </c>
      <c r="O43" s="18">
        <f t="shared" si="7"/>
        <v>-0.5</v>
      </c>
      <c r="P43" s="19">
        <f t="shared" si="17"/>
        <v>58.16034359341446</v>
      </c>
      <c r="Q43" s="20">
        <f t="shared" si="18"/>
        <v>26</v>
      </c>
      <c r="R43" s="14">
        <f t="shared" si="19"/>
        <v>-4</v>
      </c>
      <c r="S43" s="16">
        <f t="shared" si="14"/>
        <v>-1.1019098393370585</v>
      </c>
      <c r="T43" s="17">
        <f t="shared" si="3"/>
        <v>718.09199999999998</v>
      </c>
      <c r="U43" s="28">
        <f>C10*R43</f>
        <v>-2440</v>
      </c>
      <c r="V43" s="15">
        <f t="shared" si="4"/>
        <v>-115.07884615384619</v>
      </c>
      <c r="W43" s="15">
        <f t="shared" si="5"/>
        <v>284.7312</v>
      </c>
      <c r="X43" s="25">
        <f t="shared" si="6"/>
        <v>-1552.2556461538461</v>
      </c>
      <c r="Y43" s="5">
        <f t="shared" si="9"/>
        <v>-40358.646800000002</v>
      </c>
      <c r="Z43" s="5">
        <f t="shared" si="10"/>
        <v>-40.358646800000002</v>
      </c>
      <c r="AA43" s="23">
        <f t="shared" si="11"/>
        <v>152213.64679999999</v>
      </c>
      <c r="AB43" s="30">
        <f t="shared" si="12"/>
        <v>152.21364679999999</v>
      </c>
    </row>
    <row r="44" spans="2:28" x14ac:dyDescent="0.2">
      <c r="H44" s="41" t="s">
        <v>63</v>
      </c>
      <c r="I44" s="6">
        <v>6</v>
      </c>
      <c r="J44" s="6">
        <v>21</v>
      </c>
      <c r="K44" s="6">
        <f t="shared" si="22"/>
        <v>738</v>
      </c>
      <c r="L44" s="6">
        <v>1</v>
      </c>
      <c r="M44" s="7">
        <v>40</v>
      </c>
      <c r="N44" s="18">
        <v>10.5</v>
      </c>
      <c r="O44" s="18">
        <f t="shared" si="7"/>
        <v>-0.5</v>
      </c>
      <c r="P44" s="19">
        <f t="shared" si="17"/>
        <v>46.97566213314245</v>
      </c>
      <c r="Q44" s="20">
        <f t="shared" si="18"/>
        <v>21</v>
      </c>
      <c r="R44" s="14">
        <f t="shared" si="19"/>
        <v>-5</v>
      </c>
      <c r="S44" s="16">
        <f t="shared" si="14"/>
        <v>-1.3643141506658312</v>
      </c>
      <c r="T44" s="17">
        <f t="shared" si="3"/>
        <v>718.09199999999998</v>
      </c>
      <c r="U44" s="28">
        <f>C10*R44</f>
        <v>-3050</v>
      </c>
      <c r="V44" s="15">
        <f t="shared" si="4"/>
        <v>-142.47857142857143</v>
      </c>
      <c r="W44" s="15">
        <f t="shared" si="5"/>
        <v>185.7492</v>
      </c>
      <c r="X44" s="25">
        <f t="shared" si="6"/>
        <v>-2288.6373714285714</v>
      </c>
      <c r="Y44" s="5">
        <f t="shared" si="9"/>
        <v>-48061.3848</v>
      </c>
      <c r="Z44" s="5">
        <f t="shared" si="10"/>
        <v>-48.061384799999999</v>
      </c>
      <c r="AA44" s="23">
        <f t="shared" si="11"/>
        <v>159916.3848</v>
      </c>
      <c r="AB44" s="30">
        <f t="shared" si="12"/>
        <v>159.9163848</v>
      </c>
    </row>
    <row r="45" spans="2:28" x14ac:dyDescent="0.2">
      <c r="H45" s="41" t="s">
        <v>63</v>
      </c>
      <c r="I45" s="6">
        <v>6</v>
      </c>
      <c r="J45" s="6">
        <v>19</v>
      </c>
      <c r="K45" s="6">
        <f t="shared" si="22"/>
        <v>757</v>
      </c>
      <c r="L45" s="6">
        <v>1</v>
      </c>
      <c r="M45" s="7">
        <v>41</v>
      </c>
      <c r="N45" s="18">
        <v>9.5</v>
      </c>
      <c r="O45" s="18">
        <f t="shared" si="7"/>
        <v>-1</v>
      </c>
      <c r="P45" s="19">
        <f t="shared" si="17"/>
        <v>42.501789549033646</v>
      </c>
      <c r="Q45" s="20">
        <f t="shared" si="18"/>
        <v>19</v>
      </c>
      <c r="R45" s="14">
        <f t="shared" si="19"/>
        <v>-2</v>
      </c>
      <c r="S45" s="16">
        <f t="shared" si="14"/>
        <v>-3.0169613098159926</v>
      </c>
      <c r="T45" s="17">
        <f t="shared" si="3"/>
        <v>718.09199999999998</v>
      </c>
      <c r="U45" s="28">
        <f>C10*R45</f>
        <v>-1220</v>
      </c>
      <c r="V45" s="15">
        <f t="shared" si="4"/>
        <v>-314.95263157894743</v>
      </c>
      <c r="W45" s="15">
        <f t="shared" si="5"/>
        <v>152.0532</v>
      </c>
      <c r="X45" s="25">
        <f t="shared" si="6"/>
        <v>-664.80743157894744</v>
      </c>
      <c r="Y45" s="5">
        <f t="shared" si="9"/>
        <v>-12631.341200000001</v>
      </c>
      <c r="Z45" s="5">
        <f t="shared" si="10"/>
        <v>-12.631341200000001</v>
      </c>
      <c r="AA45" s="23">
        <f t="shared" si="11"/>
        <v>124486.3412</v>
      </c>
      <c r="AB45" s="30">
        <f t="shared" si="12"/>
        <v>124.4863412</v>
      </c>
    </row>
    <row r="46" spans="2:28" x14ac:dyDescent="0.2">
      <c r="H46" s="41" t="s">
        <v>63</v>
      </c>
      <c r="I46" s="6">
        <v>6</v>
      </c>
      <c r="J46" s="6">
        <v>17</v>
      </c>
      <c r="K46" s="6">
        <f t="shared" si="22"/>
        <v>774</v>
      </c>
      <c r="L46" s="6">
        <v>1</v>
      </c>
      <c r="M46" s="7">
        <v>42</v>
      </c>
      <c r="N46" s="18">
        <v>9</v>
      </c>
      <c r="O46" s="18">
        <f t="shared" si="7"/>
        <v>-0.5</v>
      </c>
      <c r="P46" s="19">
        <f t="shared" si="17"/>
        <v>38.027916964924842</v>
      </c>
      <c r="Q46" s="20">
        <f t="shared" si="18"/>
        <v>17</v>
      </c>
      <c r="R46" s="14">
        <f t="shared" si="19"/>
        <v>-2</v>
      </c>
      <c r="S46" s="16">
        <f t="shared" si="14"/>
        <v>-1.6854130402226393</v>
      </c>
      <c r="T46" s="17">
        <f t="shared" si="3"/>
        <v>718.09199999999998</v>
      </c>
      <c r="U46" s="28">
        <f>C10*R46</f>
        <v>-1220</v>
      </c>
      <c r="V46" s="15">
        <f t="shared" si="4"/>
        <v>-176.00294117647059</v>
      </c>
      <c r="W46" s="15">
        <f t="shared" si="5"/>
        <v>121.7268</v>
      </c>
      <c r="X46" s="25">
        <f t="shared" si="6"/>
        <v>-556.18414117647058</v>
      </c>
      <c r="Y46" s="5">
        <f t="shared" si="9"/>
        <v>-9455.1304</v>
      </c>
      <c r="Z46" s="5">
        <f t="shared" si="10"/>
        <v>-9.4551303999999998</v>
      </c>
      <c r="AA46" s="23">
        <f t="shared" si="11"/>
        <v>121310.13039999999</v>
      </c>
      <c r="AB46" s="30">
        <f t="shared" si="12"/>
        <v>121.31013039999999</v>
      </c>
    </row>
    <row r="47" spans="2:28" x14ac:dyDescent="0.2">
      <c r="H47" s="41" t="s">
        <v>64</v>
      </c>
      <c r="I47" s="6">
        <v>7</v>
      </c>
      <c r="J47" s="6">
        <v>18</v>
      </c>
      <c r="K47" s="6">
        <f t="shared" si="22"/>
        <v>792</v>
      </c>
      <c r="L47" s="6">
        <v>1</v>
      </c>
      <c r="M47" s="7">
        <v>43</v>
      </c>
      <c r="N47" s="18">
        <v>9</v>
      </c>
      <c r="O47" s="18">
        <f t="shared" si="7"/>
        <v>0</v>
      </c>
      <c r="P47" s="19">
        <f t="shared" si="17"/>
        <v>40.264853256979244</v>
      </c>
      <c r="Q47" s="20">
        <f t="shared" si="18"/>
        <v>18</v>
      </c>
      <c r="R47" s="14">
        <f t="shared" si="19"/>
        <v>1</v>
      </c>
      <c r="S47" s="16">
        <f t="shared" si="14"/>
        <v>0</v>
      </c>
      <c r="T47" s="17">
        <f t="shared" si="3"/>
        <v>718.09199999999998</v>
      </c>
      <c r="U47" s="28">
        <f>C10*R47</f>
        <v>610</v>
      </c>
      <c r="V47" s="15">
        <f t="shared" si="4"/>
        <v>0</v>
      </c>
      <c r="W47" s="15">
        <f t="shared" si="5"/>
        <v>136.46879999999999</v>
      </c>
      <c r="X47" s="25">
        <f t="shared" si="6"/>
        <v>1464.5608</v>
      </c>
      <c r="Y47" s="5">
        <f t="shared" si="9"/>
        <v>26362.094399999998</v>
      </c>
      <c r="Z47" s="5">
        <f t="shared" si="10"/>
        <v>26.3620944</v>
      </c>
      <c r="AA47" s="23">
        <f t="shared" si="11"/>
        <v>85492.905599999998</v>
      </c>
      <c r="AB47" s="30">
        <f t="shared" si="12"/>
        <v>85.4929056</v>
      </c>
    </row>
    <row r="48" spans="2:28" x14ac:dyDescent="0.2">
      <c r="H48" s="41" t="s">
        <v>64</v>
      </c>
      <c r="I48" s="6">
        <v>7</v>
      </c>
      <c r="J48" s="6">
        <v>18</v>
      </c>
      <c r="K48" s="6">
        <f t="shared" si="22"/>
        <v>810</v>
      </c>
      <c r="L48" s="6">
        <v>1</v>
      </c>
      <c r="M48" s="7">
        <v>44</v>
      </c>
      <c r="N48" s="18">
        <v>9.25</v>
      </c>
      <c r="O48" s="18">
        <f t="shared" si="7"/>
        <v>0.25</v>
      </c>
      <c r="P48" s="19">
        <f t="shared" si="17"/>
        <v>40.264853256979244</v>
      </c>
      <c r="Q48" s="20">
        <f t="shared" si="18"/>
        <v>18</v>
      </c>
      <c r="R48" s="14">
        <f t="shared" si="19"/>
        <v>0</v>
      </c>
      <c r="S48" s="16">
        <f t="shared" si="14"/>
        <v>0.79580030200143448</v>
      </c>
      <c r="T48" s="17">
        <f t="shared" si="3"/>
        <v>718.09199999999998</v>
      </c>
      <c r="U48" s="28">
        <f>C10*R48</f>
        <v>0</v>
      </c>
      <c r="V48" s="15">
        <f t="shared" si="4"/>
        <v>83.112499999999997</v>
      </c>
      <c r="W48" s="15">
        <f t="shared" si="5"/>
        <v>136.46879999999999</v>
      </c>
      <c r="X48" s="25">
        <f t="shared" si="6"/>
        <v>937.67329999999993</v>
      </c>
      <c r="Y48" s="5">
        <f t="shared" si="9"/>
        <v>16878.1194</v>
      </c>
      <c r="Z48" s="5">
        <f t="shared" si="10"/>
        <v>16.878119399999999</v>
      </c>
      <c r="AA48" s="23">
        <f t="shared" si="11"/>
        <v>94976.880600000004</v>
      </c>
      <c r="AB48" s="30">
        <f t="shared" si="12"/>
        <v>94.976880600000001</v>
      </c>
    </row>
    <row r="49" spans="8:28" x14ac:dyDescent="0.2">
      <c r="H49" s="41" t="s">
        <v>64</v>
      </c>
      <c r="I49" s="6">
        <v>7</v>
      </c>
      <c r="J49" s="6">
        <v>19</v>
      </c>
      <c r="K49" s="6">
        <f t="shared" si="22"/>
        <v>829</v>
      </c>
      <c r="L49" s="6">
        <v>1</v>
      </c>
      <c r="M49" s="7">
        <v>45</v>
      </c>
      <c r="N49" s="18">
        <v>9.5</v>
      </c>
      <c r="O49" s="18">
        <f t="shared" si="7"/>
        <v>0.25</v>
      </c>
      <c r="P49" s="19">
        <f t="shared" si="17"/>
        <v>42.501789549033646</v>
      </c>
      <c r="Q49" s="20">
        <f t="shared" si="18"/>
        <v>19</v>
      </c>
      <c r="R49" s="14">
        <f t="shared" si="19"/>
        <v>1</v>
      </c>
      <c r="S49" s="16">
        <f t="shared" si="14"/>
        <v>0.75391359096669952</v>
      </c>
      <c r="T49" s="17">
        <f t="shared" si="3"/>
        <v>718.09199999999998</v>
      </c>
      <c r="U49" s="28">
        <f>C10*R49</f>
        <v>610</v>
      </c>
      <c r="V49" s="15">
        <f t="shared" si="4"/>
        <v>78.738157894736844</v>
      </c>
      <c r="W49" s="15">
        <f t="shared" si="5"/>
        <v>152.0532</v>
      </c>
      <c r="X49" s="25">
        <f t="shared" si="6"/>
        <v>1558.8833578947369</v>
      </c>
      <c r="Y49" s="5">
        <f t="shared" si="9"/>
        <v>29618.783800000001</v>
      </c>
      <c r="Z49" s="5">
        <f t="shared" si="10"/>
        <v>29.618783800000003</v>
      </c>
      <c r="AA49" s="23">
        <f t="shared" si="11"/>
        <v>82236.216199999995</v>
      </c>
      <c r="AB49" s="30">
        <f t="shared" si="12"/>
        <v>82.236216200000001</v>
      </c>
    </row>
    <row r="50" spans="8:28" x14ac:dyDescent="0.2">
      <c r="H50" s="41" t="s">
        <v>64</v>
      </c>
      <c r="I50" s="6">
        <v>7</v>
      </c>
      <c r="J50" s="6">
        <v>20</v>
      </c>
      <c r="K50" s="6">
        <f t="shared" si="22"/>
        <v>849</v>
      </c>
      <c r="L50" s="6">
        <v>1</v>
      </c>
      <c r="M50" s="7">
        <v>42</v>
      </c>
      <c r="N50" s="18">
        <v>9.75</v>
      </c>
      <c r="O50" s="18">
        <f t="shared" si="7"/>
        <v>0.25</v>
      </c>
      <c r="P50" s="19">
        <f t="shared" si="17"/>
        <v>44.738725841088048</v>
      </c>
      <c r="Q50" s="20">
        <f t="shared" si="18"/>
        <v>20</v>
      </c>
      <c r="R50" s="14">
        <f t="shared" si="19"/>
        <v>1</v>
      </c>
      <c r="S50" s="16">
        <f t="shared" si="14"/>
        <v>0.71621589619494086</v>
      </c>
      <c r="T50" s="17">
        <f t="shared" si="3"/>
        <v>718.09199999999998</v>
      </c>
      <c r="U50" s="28">
        <f>C10*R50</f>
        <v>610</v>
      </c>
      <c r="V50" s="15">
        <f t="shared" si="4"/>
        <v>74.801249999999996</v>
      </c>
      <c r="W50" s="15">
        <f t="shared" si="5"/>
        <v>168.48</v>
      </c>
      <c r="X50" s="25">
        <f t="shared" si="6"/>
        <v>1571.3732500000001</v>
      </c>
      <c r="Y50" s="5">
        <f t="shared" si="9"/>
        <v>31427.465000000004</v>
      </c>
      <c r="Z50" s="5">
        <f t="shared" si="10"/>
        <v>31.427465000000005</v>
      </c>
      <c r="AA50" s="23">
        <f t="shared" si="11"/>
        <v>80427.535000000003</v>
      </c>
      <c r="AB50" s="30">
        <f t="shared" si="12"/>
        <v>80.427535000000006</v>
      </c>
    </row>
    <row r="51" spans="8:28" x14ac:dyDescent="0.2">
      <c r="H51" s="41" t="s">
        <v>64</v>
      </c>
      <c r="I51" s="6">
        <v>7</v>
      </c>
      <c r="J51" s="6">
        <v>21</v>
      </c>
      <c r="K51" s="6">
        <f t="shared" si="22"/>
        <v>870</v>
      </c>
      <c r="L51" s="6">
        <v>1</v>
      </c>
      <c r="M51" s="7">
        <v>43</v>
      </c>
      <c r="N51" s="18">
        <v>10</v>
      </c>
      <c r="O51" s="18">
        <f t="shared" si="7"/>
        <v>0.25</v>
      </c>
      <c r="P51" s="19">
        <f t="shared" si="17"/>
        <v>46.97566213314245</v>
      </c>
      <c r="Q51" s="20">
        <f t="shared" si="18"/>
        <v>21</v>
      </c>
      <c r="R51" s="14">
        <f t="shared" si="19"/>
        <v>1</v>
      </c>
      <c r="S51" s="16">
        <f t="shared" si="14"/>
        <v>0.68210872568762315</v>
      </c>
      <c r="T51" s="17">
        <f t="shared" si="3"/>
        <v>718.09199999999998</v>
      </c>
      <c r="U51" s="28">
        <f>C10*R51</f>
        <v>610</v>
      </c>
      <c r="V51" s="15">
        <f t="shared" si="4"/>
        <v>71.239285714285714</v>
      </c>
      <c r="W51" s="15">
        <f t="shared" si="5"/>
        <v>185.7492</v>
      </c>
      <c r="X51" s="25">
        <f t="shared" si="6"/>
        <v>1585.0804857142857</v>
      </c>
      <c r="Y51" s="5">
        <f t="shared" si="9"/>
        <v>33286.690199999997</v>
      </c>
      <c r="Z51" s="5">
        <f t="shared" si="10"/>
        <v>33.286690199999995</v>
      </c>
      <c r="AA51" s="23">
        <f t="shared" si="11"/>
        <v>78568.309800000003</v>
      </c>
      <c r="AB51" s="30">
        <f t="shared" si="12"/>
        <v>78.568309800000009</v>
      </c>
    </row>
    <row r="52" spans="8:28" x14ac:dyDescent="0.2">
      <c r="H52" s="41" t="s">
        <v>65</v>
      </c>
      <c r="I52" s="6">
        <v>8</v>
      </c>
      <c r="J52" s="6">
        <v>21</v>
      </c>
      <c r="K52" s="6">
        <f t="shared" si="22"/>
        <v>891</v>
      </c>
      <c r="L52" s="6">
        <v>1</v>
      </c>
      <c r="M52" s="7">
        <v>44</v>
      </c>
      <c r="N52" s="18">
        <v>10.5</v>
      </c>
      <c r="O52" s="18">
        <f t="shared" si="7"/>
        <v>0.5</v>
      </c>
      <c r="P52" s="19">
        <f t="shared" si="17"/>
        <v>46.97566213314245</v>
      </c>
      <c r="Q52" s="20">
        <f t="shared" si="18"/>
        <v>21</v>
      </c>
      <c r="R52" s="14">
        <f t="shared" si="19"/>
        <v>0</v>
      </c>
      <c r="S52" s="16">
        <f t="shared" si="14"/>
        <v>1.3643141506658312</v>
      </c>
      <c r="T52" s="17">
        <f t="shared" si="3"/>
        <v>718.09199999999998</v>
      </c>
      <c r="U52" s="28">
        <f>C10*R52</f>
        <v>0</v>
      </c>
      <c r="V52" s="15">
        <f t="shared" si="4"/>
        <v>142.47857142857143</v>
      </c>
      <c r="W52" s="15">
        <f t="shared" si="5"/>
        <v>185.7492</v>
      </c>
      <c r="X52" s="25">
        <f t="shared" si="6"/>
        <v>1046.3197714285714</v>
      </c>
      <c r="Y52" s="5">
        <f t="shared" si="9"/>
        <v>21972.715199999999</v>
      </c>
      <c r="Z52" s="5">
        <f t="shared" si="10"/>
        <v>21.9727152</v>
      </c>
      <c r="AA52" s="23">
        <f t="shared" si="11"/>
        <v>89882.284799999994</v>
      </c>
      <c r="AB52" s="30">
        <f t="shared" si="12"/>
        <v>89.882284799999994</v>
      </c>
    </row>
    <row r="53" spans="8:28" x14ac:dyDescent="0.2">
      <c r="H53" s="41" t="s">
        <v>65</v>
      </c>
      <c r="I53" s="6">
        <v>8</v>
      </c>
      <c r="J53" s="6">
        <v>21</v>
      </c>
      <c r="K53" s="6">
        <f t="shared" si="22"/>
        <v>912</v>
      </c>
      <c r="L53" s="6">
        <v>1</v>
      </c>
      <c r="M53" s="7">
        <v>45</v>
      </c>
      <c r="N53" s="18">
        <v>11</v>
      </c>
      <c r="O53" s="18">
        <f t="shared" si="7"/>
        <v>0.5</v>
      </c>
      <c r="P53" s="19">
        <f t="shared" si="17"/>
        <v>46.97566213314245</v>
      </c>
      <c r="Q53" s="20">
        <f t="shared" si="18"/>
        <v>21</v>
      </c>
      <c r="R53" s="14">
        <f t="shared" si="19"/>
        <v>0</v>
      </c>
      <c r="S53" s="16">
        <f t="shared" si="14"/>
        <v>1.3643141506658312</v>
      </c>
      <c r="T53" s="17">
        <f t="shared" si="3"/>
        <v>718.09199999999998</v>
      </c>
      <c r="U53" s="28">
        <f>C10*R53</f>
        <v>0</v>
      </c>
      <c r="V53" s="15">
        <f t="shared" si="4"/>
        <v>142.47857142857143</v>
      </c>
      <c r="W53" s="15">
        <f t="shared" si="5"/>
        <v>185.7492</v>
      </c>
      <c r="X53" s="25">
        <f t="shared" si="6"/>
        <v>1046.3197714285714</v>
      </c>
      <c r="Y53" s="5">
        <f t="shared" si="9"/>
        <v>21972.715199999999</v>
      </c>
      <c r="Z53" s="5">
        <f t="shared" si="10"/>
        <v>21.9727152</v>
      </c>
      <c r="AA53" s="23">
        <f t="shared" si="11"/>
        <v>89882.284799999994</v>
      </c>
      <c r="AB53" s="30">
        <f t="shared" si="12"/>
        <v>89.882284799999994</v>
      </c>
    </row>
    <row r="54" spans="8:28" x14ac:dyDescent="0.2">
      <c r="H54" s="41" t="s">
        <v>65</v>
      </c>
      <c r="I54" s="6">
        <v>8</v>
      </c>
      <c r="J54" s="6">
        <v>22</v>
      </c>
      <c r="K54" s="6">
        <f t="shared" si="22"/>
        <v>934</v>
      </c>
      <c r="L54" s="6">
        <v>1</v>
      </c>
      <c r="M54" s="7">
        <v>46</v>
      </c>
      <c r="N54" s="18">
        <v>11.5</v>
      </c>
      <c r="O54" s="18">
        <f t="shared" si="7"/>
        <v>0.5</v>
      </c>
      <c r="P54" s="19">
        <f t="shared" si="17"/>
        <v>49.212598425196852</v>
      </c>
      <c r="Q54" s="20">
        <f t="shared" si="18"/>
        <v>22</v>
      </c>
      <c r="R54" s="14">
        <f t="shared" si="19"/>
        <v>1</v>
      </c>
      <c r="S54" s="16">
        <f t="shared" si="14"/>
        <v>1.3022889351781455</v>
      </c>
      <c r="T54" s="17">
        <f t="shared" si="3"/>
        <v>718.09199999999998</v>
      </c>
      <c r="U54" s="28">
        <f>C10*R54</f>
        <v>610</v>
      </c>
      <c r="V54" s="15">
        <f t="shared" si="4"/>
        <v>136.00227272727275</v>
      </c>
      <c r="W54" s="15">
        <f t="shared" si="5"/>
        <v>203.86080000000001</v>
      </c>
      <c r="X54" s="25">
        <f t="shared" si="6"/>
        <v>1667.9550727272726</v>
      </c>
      <c r="Y54" s="5">
        <f t="shared" si="9"/>
        <v>36695.011599999998</v>
      </c>
      <c r="Z54" s="5">
        <f t="shared" si="10"/>
        <v>36.695011600000001</v>
      </c>
      <c r="AA54" s="23">
        <f t="shared" si="11"/>
        <v>75159.988400000002</v>
      </c>
      <c r="AB54" s="30">
        <f t="shared" si="12"/>
        <v>75.159988400000003</v>
      </c>
    </row>
    <row r="55" spans="8:28" x14ac:dyDescent="0.2">
      <c r="H55" s="41" t="s">
        <v>65</v>
      </c>
      <c r="I55" s="6">
        <v>8</v>
      </c>
      <c r="J55" s="6">
        <v>23</v>
      </c>
      <c r="K55" s="6">
        <f t="shared" si="22"/>
        <v>957</v>
      </c>
      <c r="L55" s="6">
        <v>1</v>
      </c>
      <c r="M55" s="7">
        <v>47</v>
      </c>
      <c r="N55" s="18">
        <v>12</v>
      </c>
      <c r="O55" s="18">
        <f t="shared" si="7"/>
        <v>0.5</v>
      </c>
      <c r="P55" s="19">
        <f t="shared" si="17"/>
        <v>51.449534717251254</v>
      </c>
      <c r="Q55" s="20">
        <f t="shared" si="18"/>
        <v>23</v>
      </c>
      <c r="R55" s="14">
        <f t="shared" si="19"/>
        <v>1</v>
      </c>
      <c r="S55" s="16">
        <f t="shared" si="14"/>
        <v>1.2456585515908212</v>
      </c>
      <c r="T55" s="17">
        <f t="shared" si="3"/>
        <v>718.09199999999998</v>
      </c>
      <c r="U55" s="28">
        <f>C10*R55</f>
        <v>610</v>
      </c>
      <c r="V55" s="15">
        <f t="shared" si="4"/>
        <v>130.08913043478259</v>
      </c>
      <c r="W55" s="15">
        <f t="shared" si="5"/>
        <v>222.81479999999999</v>
      </c>
      <c r="X55" s="25">
        <f t="shared" si="6"/>
        <v>1680.9959304347826</v>
      </c>
      <c r="Y55" s="5">
        <f t="shared" si="9"/>
        <v>38662.9064</v>
      </c>
      <c r="Z55" s="5">
        <f t="shared" si="10"/>
        <v>38.662906399999997</v>
      </c>
      <c r="AA55" s="23">
        <f t="shared" si="11"/>
        <v>73192.093599999993</v>
      </c>
      <c r="AB55" s="30">
        <f t="shared" si="12"/>
        <v>73.192093599999993</v>
      </c>
    </row>
    <row r="56" spans="8:28" x14ac:dyDescent="0.2">
      <c r="H56" s="41" t="s">
        <v>65</v>
      </c>
      <c r="I56" s="6">
        <v>8</v>
      </c>
      <c r="J56" s="6">
        <v>23</v>
      </c>
      <c r="K56" s="6">
        <f t="shared" si="22"/>
        <v>980</v>
      </c>
      <c r="L56" s="6">
        <v>1</v>
      </c>
      <c r="M56" s="7">
        <v>48</v>
      </c>
      <c r="N56" s="18">
        <v>12.5</v>
      </c>
      <c r="O56" s="18">
        <f t="shared" si="7"/>
        <v>0.5</v>
      </c>
      <c r="P56" s="19">
        <f t="shared" si="17"/>
        <v>51.449534717251254</v>
      </c>
      <c r="Q56" s="20">
        <f t="shared" si="18"/>
        <v>23</v>
      </c>
      <c r="R56" s="14">
        <f t="shared" si="19"/>
        <v>0</v>
      </c>
      <c r="S56" s="16">
        <f t="shared" si="14"/>
        <v>1.2456585515908212</v>
      </c>
      <c r="T56" s="17">
        <f t="shared" si="3"/>
        <v>718.09199999999998</v>
      </c>
      <c r="U56" s="28">
        <f>C10*R56</f>
        <v>0</v>
      </c>
      <c r="V56" s="15">
        <f t="shared" si="4"/>
        <v>130.08913043478259</v>
      </c>
      <c r="W56" s="15">
        <f t="shared" si="5"/>
        <v>222.81479999999999</v>
      </c>
      <c r="X56" s="25">
        <f t="shared" si="6"/>
        <v>1070.9959304347826</v>
      </c>
      <c r="Y56" s="5">
        <f t="shared" si="9"/>
        <v>24632.9064</v>
      </c>
      <c r="Z56" s="5">
        <f t="shared" si="10"/>
        <v>24.6329064</v>
      </c>
      <c r="AA56" s="23">
        <f t="shared" si="11"/>
        <v>87222.093599999993</v>
      </c>
      <c r="AB56" s="30">
        <f t="shared" si="12"/>
        <v>87.222093599999994</v>
      </c>
    </row>
    <row r="57" spans="8:28" x14ac:dyDescent="0.2">
      <c r="H57" s="41" t="s">
        <v>65</v>
      </c>
      <c r="I57" s="6">
        <v>8</v>
      </c>
      <c r="J57" s="6">
        <v>23</v>
      </c>
      <c r="K57" s="6">
        <f t="shared" si="22"/>
        <v>1003</v>
      </c>
      <c r="L57" s="6">
        <v>1</v>
      </c>
      <c r="M57" s="7">
        <v>49</v>
      </c>
      <c r="N57" s="18">
        <v>13</v>
      </c>
      <c r="O57" s="18">
        <f t="shared" si="7"/>
        <v>0.5</v>
      </c>
      <c r="P57" s="19">
        <f t="shared" si="17"/>
        <v>51.449534717251254</v>
      </c>
      <c r="Q57" s="20">
        <f t="shared" si="18"/>
        <v>23</v>
      </c>
      <c r="R57" s="14">
        <f t="shared" si="19"/>
        <v>0</v>
      </c>
      <c r="S57" s="16">
        <f t="shared" si="14"/>
        <v>1.2456585515908212</v>
      </c>
      <c r="T57" s="17">
        <f t="shared" si="3"/>
        <v>718.09199999999998</v>
      </c>
      <c r="U57" s="28">
        <f>C10*R57</f>
        <v>0</v>
      </c>
      <c r="V57" s="15">
        <f t="shared" si="4"/>
        <v>130.08913043478259</v>
      </c>
      <c r="W57" s="15">
        <f t="shared" si="5"/>
        <v>222.81479999999999</v>
      </c>
      <c r="X57" s="25">
        <f t="shared" si="6"/>
        <v>1070.9959304347826</v>
      </c>
      <c r="Y57" s="5">
        <f t="shared" si="9"/>
        <v>24632.9064</v>
      </c>
      <c r="Z57" s="5">
        <f t="shared" si="10"/>
        <v>24.6329064</v>
      </c>
      <c r="AA57" s="23">
        <f t="shared" si="11"/>
        <v>87222.093599999993</v>
      </c>
      <c r="AB57" s="30">
        <f t="shared" si="12"/>
        <v>87.222093599999994</v>
      </c>
    </row>
    <row r="58" spans="8:28" x14ac:dyDescent="0.2">
      <c r="H58" s="41" t="s">
        <v>65</v>
      </c>
      <c r="I58" s="6">
        <v>8</v>
      </c>
      <c r="J58" s="6">
        <v>24</v>
      </c>
      <c r="K58" s="6">
        <f t="shared" si="22"/>
        <v>1027</v>
      </c>
      <c r="L58" s="6">
        <v>1</v>
      </c>
      <c r="M58" s="7">
        <v>50</v>
      </c>
      <c r="N58" s="18">
        <v>13.5</v>
      </c>
      <c r="O58" s="18">
        <f t="shared" si="7"/>
        <v>0.5</v>
      </c>
      <c r="P58" s="19">
        <f t="shared" si="17"/>
        <v>53.686471009305656</v>
      </c>
      <c r="Q58" s="20">
        <f t="shared" si="18"/>
        <v>24</v>
      </c>
      <c r="R58" s="14">
        <f t="shared" si="19"/>
        <v>1</v>
      </c>
      <c r="S58" s="16">
        <f t="shared" si="14"/>
        <v>1.1937484371410787</v>
      </c>
      <c r="T58" s="17">
        <f t="shared" si="3"/>
        <v>718.09199999999998</v>
      </c>
      <c r="U58" s="28">
        <f>C10*R58</f>
        <v>610</v>
      </c>
      <c r="V58" s="15">
        <f t="shared" si="4"/>
        <v>124.66875000000002</v>
      </c>
      <c r="W58" s="15">
        <f t="shared" si="5"/>
        <v>242.6112</v>
      </c>
      <c r="X58" s="25">
        <f t="shared" si="6"/>
        <v>1695.37195</v>
      </c>
      <c r="Y58" s="5">
        <f t="shared" si="9"/>
        <v>40688.926800000001</v>
      </c>
      <c r="Z58" s="5">
        <f t="shared" si="10"/>
        <v>40.688926800000004</v>
      </c>
      <c r="AA58" s="23">
        <f t="shared" si="11"/>
        <v>71166.073199999999</v>
      </c>
      <c r="AB58" s="30">
        <f t="shared" si="12"/>
        <v>71.1660732</v>
      </c>
    </row>
    <row r="59" spans="8:28" x14ac:dyDescent="0.2">
      <c r="H59" s="41" t="s">
        <v>65</v>
      </c>
      <c r="I59" s="6">
        <v>8</v>
      </c>
      <c r="J59" s="6">
        <v>24</v>
      </c>
      <c r="K59" s="6">
        <f t="shared" si="22"/>
        <v>1051</v>
      </c>
      <c r="L59" s="6">
        <v>1</v>
      </c>
      <c r="M59" s="7">
        <v>51</v>
      </c>
      <c r="N59" s="18">
        <v>14.5</v>
      </c>
      <c r="O59" s="18">
        <f t="shared" si="7"/>
        <v>1</v>
      </c>
      <c r="P59" s="19">
        <f t="shared" si="17"/>
        <v>53.686471009305656</v>
      </c>
      <c r="Q59" s="20">
        <f t="shared" si="18"/>
        <v>24</v>
      </c>
      <c r="R59" s="14">
        <f t="shared" si="19"/>
        <v>0</v>
      </c>
      <c r="S59" s="16">
        <f t="shared" si="14"/>
        <v>2.3880154632687769</v>
      </c>
      <c r="T59" s="17">
        <f t="shared" si="3"/>
        <v>718.09199999999998</v>
      </c>
      <c r="U59" s="28">
        <f>C10*R59</f>
        <v>0</v>
      </c>
      <c r="V59" s="15">
        <f t="shared" si="4"/>
        <v>249.33750000000001</v>
      </c>
      <c r="W59" s="15">
        <f t="shared" si="5"/>
        <v>242.6112</v>
      </c>
      <c r="X59" s="25">
        <f t="shared" si="6"/>
        <v>1210.0407</v>
      </c>
      <c r="Y59" s="5">
        <f t="shared" si="9"/>
        <v>29040.9768</v>
      </c>
      <c r="Z59" s="5">
        <f t="shared" si="10"/>
        <v>29.040976799999999</v>
      </c>
      <c r="AA59" s="23">
        <f t="shared" si="11"/>
        <v>82814.023199999996</v>
      </c>
      <c r="AB59" s="30">
        <f t="shared" si="12"/>
        <v>82.814023199999994</v>
      </c>
    </row>
    <row r="60" spans="8:28" x14ac:dyDescent="0.2">
      <c r="H60" s="41" t="s">
        <v>65</v>
      </c>
      <c r="I60" s="6">
        <v>8</v>
      </c>
      <c r="J60" s="6">
        <v>24</v>
      </c>
      <c r="K60" s="6">
        <f t="shared" si="22"/>
        <v>1075</v>
      </c>
      <c r="L60" s="6">
        <v>1</v>
      </c>
      <c r="M60" s="7">
        <v>52</v>
      </c>
      <c r="N60" s="18">
        <v>15</v>
      </c>
      <c r="O60" s="18">
        <f t="shared" si="7"/>
        <v>0.5</v>
      </c>
      <c r="P60" s="19">
        <f t="shared" si="17"/>
        <v>53.686471009305656</v>
      </c>
      <c r="Q60" s="20">
        <f t="shared" si="18"/>
        <v>24</v>
      </c>
      <c r="R60" s="14">
        <f t="shared" si="19"/>
        <v>0</v>
      </c>
      <c r="S60" s="16">
        <f t="shared" si="14"/>
        <v>1.1937484371410787</v>
      </c>
      <c r="T60" s="17">
        <f t="shared" si="3"/>
        <v>718.09199999999998</v>
      </c>
      <c r="U60" s="28">
        <f>C10*R60</f>
        <v>0</v>
      </c>
      <c r="V60" s="15">
        <f t="shared" si="4"/>
        <v>124.66875000000002</v>
      </c>
      <c r="W60" s="15">
        <f t="shared" si="5"/>
        <v>242.6112</v>
      </c>
      <c r="X60" s="25">
        <f t="shared" si="6"/>
        <v>1085.37195</v>
      </c>
      <c r="Y60" s="5">
        <f t="shared" si="9"/>
        <v>26048.926800000001</v>
      </c>
      <c r="Z60" s="5">
        <f t="shared" si="10"/>
        <v>26.0489268</v>
      </c>
      <c r="AA60" s="23">
        <f t="shared" si="11"/>
        <v>85806.073199999999</v>
      </c>
      <c r="AB60" s="30">
        <f t="shared" si="12"/>
        <v>85.8060732</v>
      </c>
    </row>
    <row r="61" spans="8:28" x14ac:dyDescent="0.2">
      <c r="H61" s="41" t="s">
        <v>66</v>
      </c>
      <c r="I61" s="6">
        <v>9</v>
      </c>
      <c r="J61" s="6">
        <v>19</v>
      </c>
      <c r="K61" s="6">
        <f t="shared" si="22"/>
        <v>1094</v>
      </c>
      <c r="L61" s="6">
        <v>1</v>
      </c>
      <c r="M61" s="7">
        <v>53</v>
      </c>
      <c r="N61" s="18">
        <v>13</v>
      </c>
      <c r="O61" s="18">
        <f t="shared" si="7"/>
        <v>-2</v>
      </c>
      <c r="P61" s="19">
        <f t="shared" si="17"/>
        <v>42.501789549033646</v>
      </c>
      <c r="Q61" s="20">
        <f t="shared" si="18"/>
        <v>19</v>
      </c>
      <c r="R61" s="14">
        <f t="shared" si="19"/>
        <v>-5</v>
      </c>
      <c r="S61" s="16">
        <f t="shared" si="14"/>
        <v>-6.0423284190541029</v>
      </c>
      <c r="T61" s="17">
        <f t="shared" si="3"/>
        <v>718.09199999999998</v>
      </c>
      <c r="U61" s="28">
        <f>C10*R61</f>
        <v>-3050</v>
      </c>
      <c r="V61" s="15">
        <f t="shared" si="4"/>
        <v>-629.90526315789464</v>
      </c>
      <c r="W61" s="15">
        <f t="shared" si="5"/>
        <v>152.0532</v>
      </c>
      <c r="X61" s="25">
        <f t="shared" si="6"/>
        <v>-2809.7600631578948</v>
      </c>
      <c r="Y61" s="5">
        <f t="shared" si="9"/>
        <v>-53385.441200000001</v>
      </c>
      <c r="Z61" s="5">
        <f t="shared" si="10"/>
        <v>-53.385441200000002</v>
      </c>
      <c r="AA61" s="23">
        <f t="shared" si="11"/>
        <v>165240.4412</v>
      </c>
      <c r="AB61" s="30">
        <f t="shared" si="12"/>
        <v>165.24044119999999</v>
      </c>
    </row>
    <row r="62" spans="8:28" x14ac:dyDescent="0.2">
      <c r="H62" s="41" t="s">
        <v>66</v>
      </c>
      <c r="I62" s="6">
        <v>9</v>
      </c>
      <c r="J62" s="6">
        <v>17</v>
      </c>
      <c r="K62" s="6">
        <f t="shared" si="22"/>
        <v>1111</v>
      </c>
      <c r="L62" s="6">
        <v>1</v>
      </c>
      <c r="M62" s="7">
        <v>54</v>
      </c>
      <c r="N62" s="18">
        <v>11</v>
      </c>
      <c r="O62" s="18">
        <f t="shared" si="7"/>
        <v>-2</v>
      </c>
      <c r="P62" s="19">
        <f t="shared" si="17"/>
        <v>38.027916964924842</v>
      </c>
      <c r="Q62" s="20">
        <f t="shared" si="18"/>
        <v>17</v>
      </c>
      <c r="R62" s="14">
        <f t="shared" si="19"/>
        <v>-2</v>
      </c>
      <c r="S62" s="16">
        <f t="shared" si="14"/>
        <v>-6.756327030587828</v>
      </c>
      <c r="T62" s="17">
        <f t="shared" si="3"/>
        <v>718.09199999999998</v>
      </c>
      <c r="U62" s="28">
        <f>C10*R62</f>
        <v>-1220</v>
      </c>
      <c r="V62" s="15">
        <f t="shared" si="4"/>
        <v>-704.01176470588234</v>
      </c>
      <c r="W62" s="15">
        <f t="shared" si="5"/>
        <v>121.7268</v>
      </c>
      <c r="X62" s="25">
        <f t="shared" si="6"/>
        <v>-1084.1929647058823</v>
      </c>
      <c r="Y62" s="5">
        <f t="shared" si="9"/>
        <v>-18431.2804</v>
      </c>
      <c r="Z62" s="5">
        <f t="shared" si="10"/>
        <v>-18.431280399999999</v>
      </c>
      <c r="AA62" s="23">
        <f t="shared" si="11"/>
        <v>130286.2804</v>
      </c>
      <c r="AB62" s="30">
        <f t="shared" si="12"/>
        <v>130.28628040000001</v>
      </c>
    </row>
    <row r="63" spans="8:28" x14ac:dyDescent="0.2">
      <c r="H63" s="41" t="s">
        <v>66</v>
      </c>
      <c r="I63" s="6">
        <v>9</v>
      </c>
      <c r="J63" s="6">
        <v>15</v>
      </c>
      <c r="K63" s="6">
        <f t="shared" si="22"/>
        <v>1126</v>
      </c>
      <c r="L63" s="6">
        <v>1</v>
      </c>
      <c r="M63" s="7">
        <v>55</v>
      </c>
      <c r="N63" s="18">
        <v>10.5</v>
      </c>
      <c r="O63" s="18">
        <f t="shared" si="7"/>
        <v>-0.5</v>
      </c>
      <c r="P63" s="19">
        <f t="shared" si="17"/>
        <v>33.554044380816038</v>
      </c>
      <c r="Q63" s="20">
        <f t="shared" si="18"/>
        <v>15</v>
      </c>
      <c r="R63" s="14">
        <f t="shared" si="19"/>
        <v>-2</v>
      </c>
      <c r="S63" s="16">
        <f t="shared" si="14"/>
        <v>-1.9102131717099304</v>
      </c>
      <c r="T63" s="17">
        <f t="shared" si="3"/>
        <v>718.09199999999998</v>
      </c>
      <c r="U63" s="28">
        <f>C10*R63</f>
        <v>-1220</v>
      </c>
      <c r="V63" s="15">
        <f t="shared" si="4"/>
        <v>-199.47</v>
      </c>
      <c r="W63" s="15">
        <f t="shared" si="5"/>
        <v>94.77000000000001</v>
      </c>
      <c r="X63" s="25">
        <f t="shared" si="6"/>
        <v>-606.60800000000006</v>
      </c>
      <c r="Y63" s="5">
        <f t="shared" si="9"/>
        <v>-9099.1200000000008</v>
      </c>
      <c r="Z63" s="5">
        <f t="shared" si="10"/>
        <v>-9.099120000000001</v>
      </c>
      <c r="AA63" s="23">
        <f t="shared" si="11"/>
        <v>120954.12</v>
      </c>
      <c r="AB63" s="30">
        <f t="shared" si="12"/>
        <v>120.95412</v>
      </c>
    </row>
    <row r="64" spans="8:28" x14ac:dyDescent="0.2">
      <c r="H64" s="41" t="s">
        <v>66</v>
      </c>
      <c r="I64" s="6">
        <v>9</v>
      </c>
      <c r="J64" s="6">
        <v>15</v>
      </c>
      <c r="K64" s="6">
        <f t="shared" si="22"/>
        <v>1141</v>
      </c>
      <c r="L64" s="6">
        <v>1</v>
      </c>
      <c r="M64" s="7">
        <v>56</v>
      </c>
      <c r="N64" s="18">
        <v>10.25</v>
      </c>
      <c r="O64" s="18">
        <f t="shared" si="7"/>
        <v>-0.25</v>
      </c>
      <c r="P64" s="19">
        <f t="shared" si="17"/>
        <v>33.554044380816038</v>
      </c>
      <c r="Q64" s="20">
        <f t="shared" si="18"/>
        <v>15</v>
      </c>
      <c r="R64" s="14">
        <f t="shared" si="19"/>
        <v>0</v>
      </c>
      <c r="S64" s="16">
        <f t="shared" si="14"/>
        <v>-0.95497387378491372</v>
      </c>
      <c r="T64" s="17">
        <f t="shared" si="3"/>
        <v>718.09199999999998</v>
      </c>
      <c r="U64" s="28">
        <f>C10*R64</f>
        <v>0</v>
      </c>
      <c r="V64" s="15">
        <f t="shared" si="4"/>
        <v>-99.734999999999999</v>
      </c>
      <c r="W64" s="15">
        <f t="shared" si="5"/>
        <v>94.77000000000001</v>
      </c>
      <c r="X64" s="25">
        <f t="shared" si="6"/>
        <v>713.12699999999995</v>
      </c>
      <c r="Y64" s="5">
        <f t="shared" si="9"/>
        <v>10696.904999999999</v>
      </c>
      <c r="Z64" s="5">
        <f t="shared" si="10"/>
        <v>10.696904999999999</v>
      </c>
      <c r="AA64" s="23">
        <f t="shared" si="11"/>
        <v>101158.095</v>
      </c>
      <c r="AB64" s="30">
        <f t="shared" si="12"/>
        <v>101.158095</v>
      </c>
    </row>
    <row r="65" spans="8:28" x14ac:dyDescent="0.2">
      <c r="H65" s="41" t="s">
        <v>66</v>
      </c>
      <c r="I65" s="6">
        <v>9</v>
      </c>
      <c r="J65" s="6">
        <v>14</v>
      </c>
      <c r="K65" s="6">
        <f t="shared" si="22"/>
        <v>1155</v>
      </c>
      <c r="L65" s="6">
        <v>1</v>
      </c>
      <c r="M65" s="7">
        <v>57</v>
      </c>
      <c r="N65" s="18">
        <v>9</v>
      </c>
      <c r="O65" s="18">
        <f t="shared" si="7"/>
        <v>-1.25</v>
      </c>
      <c r="P65" s="19">
        <f t="shared" si="17"/>
        <v>31.317108088761632</v>
      </c>
      <c r="Q65" s="20">
        <f t="shared" si="18"/>
        <v>14</v>
      </c>
      <c r="R65" s="14">
        <f t="shared" si="19"/>
        <v>-1</v>
      </c>
      <c r="S65" s="16">
        <f t="shared" si="14"/>
        <v>-5.1225160997809072</v>
      </c>
      <c r="T65" s="17">
        <f t="shared" si="3"/>
        <v>718.09199999999998</v>
      </c>
      <c r="U65" s="28">
        <f>C10*R65</f>
        <v>-610</v>
      </c>
      <c r="V65" s="15">
        <f t="shared" si="4"/>
        <v>-534.294642857143</v>
      </c>
      <c r="W65" s="15">
        <f t="shared" si="5"/>
        <v>82.555200000000013</v>
      </c>
      <c r="X65" s="25">
        <f t="shared" si="6"/>
        <v>-343.64744285714301</v>
      </c>
      <c r="Y65" s="5">
        <f t="shared" si="9"/>
        <v>-4811.0642000000025</v>
      </c>
      <c r="Z65" s="5">
        <f t="shared" si="10"/>
        <v>-4.8110642000000023</v>
      </c>
      <c r="AA65" s="23">
        <f t="shared" si="11"/>
        <v>116666.06420000001</v>
      </c>
      <c r="AB65" s="30">
        <f t="shared" si="12"/>
        <v>116.66606420000001</v>
      </c>
    </row>
    <row r="66" spans="8:28" x14ac:dyDescent="0.2">
      <c r="H66" s="41" t="s">
        <v>66</v>
      </c>
      <c r="I66" s="6">
        <v>10</v>
      </c>
      <c r="J66" s="6">
        <v>14</v>
      </c>
      <c r="K66" s="6">
        <f t="shared" si="22"/>
        <v>1169</v>
      </c>
      <c r="L66" s="6">
        <v>1</v>
      </c>
      <c r="M66" s="7">
        <v>58</v>
      </c>
      <c r="N66" s="18">
        <v>9</v>
      </c>
      <c r="O66" s="18">
        <f t="shared" si="7"/>
        <v>0</v>
      </c>
      <c r="P66" s="19">
        <f t="shared" si="17"/>
        <v>31.317108088761632</v>
      </c>
      <c r="Q66" s="20">
        <f t="shared" si="18"/>
        <v>14</v>
      </c>
      <c r="R66" s="14">
        <f t="shared" si="19"/>
        <v>0</v>
      </c>
      <c r="S66" s="16">
        <f t="shared" si="14"/>
        <v>0</v>
      </c>
      <c r="T66" s="17">
        <f t="shared" si="3"/>
        <v>718.09199999999998</v>
      </c>
      <c r="U66" s="28">
        <f>C10*R66</f>
        <v>0</v>
      </c>
      <c r="V66" s="15">
        <f t="shared" si="4"/>
        <v>0</v>
      </c>
      <c r="W66" s="15">
        <f t="shared" si="5"/>
        <v>82.555200000000013</v>
      </c>
      <c r="X66" s="25">
        <f t="shared" si="6"/>
        <v>800.6472</v>
      </c>
      <c r="Y66" s="5">
        <f t="shared" si="9"/>
        <v>11209.060799999999</v>
      </c>
      <c r="Z66" s="5">
        <f t="shared" si="10"/>
        <v>11.2090608</v>
      </c>
      <c r="AA66" s="23">
        <f t="shared" si="11"/>
        <v>100645.93919999999</v>
      </c>
      <c r="AB66" s="30">
        <f t="shared" si="12"/>
        <v>100.6459392</v>
      </c>
    </row>
    <row r="67" spans="8:28" x14ac:dyDescent="0.2">
      <c r="H67" s="41" t="s">
        <v>66</v>
      </c>
      <c r="I67" s="6">
        <v>10</v>
      </c>
      <c r="J67" s="6">
        <v>15</v>
      </c>
      <c r="K67" s="6">
        <f t="shared" si="22"/>
        <v>1184</v>
      </c>
      <c r="L67" s="6">
        <v>1</v>
      </c>
      <c r="M67" s="7">
        <v>59</v>
      </c>
      <c r="N67" s="18">
        <v>9</v>
      </c>
      <c r="O67" s="18">
        <f t="shared" si="7"/>
        <v>0</v>
      </c>
      <c r="P67" s="19">
        <f t="shared" si="17"/>
        <v>33.554044380816038</v>
      </c>
      <c r="Q67" s="20">
        <f t="shared" si="18"/>
        <v>15</v>
      </c>
      <c r="R67" s="14">
        <f t="shared" si="19"/>
        <v>1</v>
      </c>
      <c r="S67" s="16">
        <f t="shared" si="14"/>
        <v>0</v>
      </c>
      <c r="T67" s="17">
        <f t="shared" si="3"/>
        <v>718.09199999999998</v>
      </c>
      <c r="U67" s="28">
        <f>C10*R67</f>
        <v>610</v>
      </c>
      <c r="V67" s="15">
        <f t="shared" si="4"/>
        <v>0</v>
      </c>
      <c r="W67" s="15">
        <f t="shared" si="5"/>
        <v>94.77000000000001</v>
      </c>
      <c r="X67" s="25">
        <f t="shared" si="6"/>
        <v>1422.8620000000001</v>
      </c>
      <c r="Y67" s="5">
        <f t="shared" si="9"/>
        <v>21342.93</v>
      </c>
      <c r="Z67" s="5">
        <f t="shared" si="10"/>
        <v>21.342929999999999</v>
      </c>
      <c r="AA67" s="23">
        <f t="shared" si="11"/>
        <v>90512.07</v>
      </c>
      <c r="AB67" s="30">
        <f t="shared" si="12"/>
        <v>90.512070000000008</v>
      </c>
    </row>
    <row r="68" spans="8:28" x14ac:dyDescent="0.2">
      <c r="H68" s="41" t="s">
        <v>66</v>
      </c>
      <c r="I68" s="6">
        <v>10</v>
      </c>
      <c r="J68" s="6">
        <v>15</v>
      </c>
      <c r="K68" s="6">
        <f t="shared" si="22"/>
        <v>1199</v>
      </c>
      <c r="L68" s="6">
        <v>1</v>
      </c>
      <c r="M68" s="7">
        <v>60</v>
      </c>
      <c r="N68" s="18">
        <v>9</v>
      </c>
      <c r="O68" s="18">
        <f t="shared" si="7"/>
        <v>0</v>
      </c>
      <c r="P68" s="19">
        <f t="shared" si="17"/>
        <v>33.554044380816038</v>
      </c>
      <c r="Q68" s="20">
        <f t="shared" si="18"/>
        <v>15</v>
      </c>
      <c r="R68" s="14">
        <f t="shared" si="19"/>
        <v>0</v>
      </c>
      <c r="S68" s="16">
        <f t="shared" si="14"/>
        <v>0</v>
      </c>
      <c r="T68" s="17">
        <f t="shared" si="3"/>
        <v>718.09199999999998</v>
      </c>
      <c r="U68" s="28">
        <f>C10*R68</f>
        <v>0</v>
      </c>
      <c r="V68" s="15">
        <f t="shared" si="4"/>
        <v>0</v>
      </c>
      <c r="W68" s="15">
        <f t="shared" si="5"/>
        <v>94.77000000000001</v>
      </c>
      <c r="X68" s="25">
        <f t="shared" si="6"/>
        <v>812.86199999999997</v>
      </c>
      <c r="Y68" s="5">
        <f t="shared" si="9"/>
        <v>12192.93</v>
      </c>
      <c r="Z68" s="5">
        <f t="shared" si="10"/>
        <v>12.19293</v>
      </c>
      <c r="AA68" s="23">
        <f t="shared" si="11"/>
        <v>99662.07</v>
      </c>
      <c r="AB68" s="30">
        <f t="shared" si="12"/>
        <v>99.662070000000014</v>
      </c>
    </row>
    <row r="69" spans="8:28" x14ac:dyDescent="0.2">
      <c r="H69" s="41" t="s">
        <v>66</v>
      </c>
      <c r="I69" s="6">
        <v>10</v>
      </c>
      <c r="J69" s="6">
        <v>16</v>
      </c>
      <c r="K69" s="6">
        <f t="shared" si="22"/>
        <v>1215</v>
      </c>
      <c r="L69" s="6">
        <v>1</v>
      </c>
      <c r="M69" s="7">
        <v>61</v>
      </c>
      <c r="N69" s="18">
        <v>9</v>
      </c>
      <c r="O69" s="18">
        <f t="shared" si="7"/>
        <v>0</v>
      </c>
      <c r="P69" s="19">
        <f t="shared" si="17"/>
        <v>35.79098067287044</v>
      </c>
      <c r="Q69" s="20">
        <f t="shared" si="18"/>
        <v>16</v>
      </c>
      <c r="R69" s="14">
        <f t="shared" si="19"/>
        <v>1</v>
      </c>
      <c r="S69" s="16">
        <f t="shared" si="14"/>
        <v>0</v>
      </c>
      <c r="T69" s="17">
        <f t="shared" ref="T69:T100" si="23">$C$10*$F$4*$F$5</f>
        <v>718.09199999999998</v>
      </c>
      <c r="U69" s="28">
        <f>C10*R69</f>
        <v>610</v>
      </c>
      <c r="V69" s="15">
        <f t="shared" ref="V69:V100" si="24">$C$10*$F$4*SIN(RADIANS(S69))</f>
        <v>0</v>
      </c>
      <c r="W69" s="15">
        <f t="shared" ref="W69:W100" si="25">0.5*$C$13*$C$14*$F$6*Q69*Q69</f>
        <v>107.8272</v>
      </c>
      <c r="X69" s="25">
        <f t="shared" ref="X69:X100" si="26">V69+T69+W69+U69</f>
        <v>1435.9192</v>
      </c>
      <c r="Y69" s="5">
        <f t="shared" ref="Y69:Y100" si="27">X69*Q69</f>
        <v>22974.707200000001</v>
      </c>
      <c r="Z69" s="5">
        <f t="shared" si="10"/>
        <v>22.974707200000001</v>
      </c>
      <c r="AA69" s="23">
        <f t="shared" si="11"/>
        <v>88880.292799999996</v>
      </c>
      <c r="AB69" s="30">
        <f t="shared" si="12"/>
        <v>88.880292799999992</v>
      </c>
    </row>
    <row r="70" spans="8:28" x14ac:dyDescent="0.2">
      <c r="H70" s="41" t="s">
        <v>66</v>
      </c>
      <c r="I70" s="6">
        <v>10</v>
      </c>
      <c r="J70" s="6">
        <v>17</v>
      </c>
      <c r="K70" s="6">
        <f t="shared" si="22"/>
        <v>1232</v>
      </c>
      <c r="L70" s="6">
        <v>1</v>
      </c>
      <c r="M70" s="7">
        <v>62</v>
      </c>
      <c r="N70" s="18">
        <v>9</v>
      </c>
      <c r="O70" s="18">
        <f t="shared" ref="O70:O100" si="28">(N70-N69)</f>
        <v>0</v>
      </c>
      <c r="P70" s="19">
        <f t="shared" si="17"/>
        <v>38.027916964924842</v>
      </c>
      <c r="Q70" s="20">
        <f t="shared" si="18"/>
        <v>17</v>
      </c>
      <c r="R70" s="14">
        <f t="shared" si="19"/>
        <v>1</v>
      </c>
      <c r="S70" s="16">
        <f t="shared" ref="S70:S100" si="29">DEGREES(ASIN(O70/J70))</f>
        <v>0</v>
      </c>
      <c r="T70" s="17">
        <f t="shared" si="23"/>
        <v>718.09199999999998</v>
      </c>
      <c r="U70" s="28">
        <f>C10*R70</f>
        <v>610</v>
      </c>
      <c r="V70" s="15">
        <f t="shared" si="24"/>
        <v>0</v>
      </c>
      <c r="W70" s="15">
        <f t="shared" si="25"/>
        <v>121.7268</v>
      </c>
      <c r="X70" s="25">
        <f t="shared" si="26"/>
        <v>1449.8188</v>
      </c>
      <c r="Y70" s="5">
        <f t="shared" si="27"/>
        <v>24646.919600000001</v>
      </c>
      <c r="Z70" s="5">
        <f t="shared" ref="Z70:Z100" si="30">Y70*0.001</f>
        <v>24.6469196</v>
      </c>
      <c r="AA70" s="23">
        <f t="shared" ref="AA70:AA100" si="31">111855-Y70</f>
        <v>87208.080400000006</v>
      </c>
      <c r="AB70" s="30">
        <f t="shared" ref="AB70:AB100" si="32">AA70*0.001</f>
        <v>87.208080400000014</v>
      </c>
    </row>
    <row r="71" spans="8:28" x14ac:dyDescent="0.2">
      <c r="H71" s="41" t="s">
        <v>66</v>
      </c>
      <c r="I71" s="6">
        <v>10</v>
      </c>
      <c r="J71" s="6">
        <v>17</v>
      </c>
      <c r="K71" s="6">
        <f t="shared" si="22"/>
        <v>1249</v>
      </c>
      <c r="L71" s="6">
        <v>1</v>
      </c>
      <c r="M71" s="7">
        <v>63</v>
      </c>
      <c r="N71" s="18">
        <v>9</v>
      </c>
      <c r="O71" s="18">
        <f t="shared" si="28"/>
        <v>0</v>
      </c>
      <c r="P71" s="19">
        <f t="shared" si="17"/>
        <v>38.027916964924842</v>
      </c>
      <c r="Q71" s="20">
        <f t="shared" si="18"/>
        <v>17</v>
      </c>
      <c r="R71" s="14">
        <f t="shared" si="19"/>
        <v>0</v>
      </c>
      <c r="S71" s="16">
        <f t="shared" si="29"/>
        <v>0</v>
      </c>
      <c r="T71" s="17">
        <f t="shared" si="23"/>
        <v>718.09199999999998</v>
      </c>
      <c r="U71" s="28">
        <f>C10*R71</f>
        <v>0</v>
      </c>
      <c r="V71" s="15">
        <f t="shared" si="24"/>
        <v>0</v>
      </c>
      <c r="W71" s="15">
        <f t="shared" si="25"/>
        <v>121.7268</v>
      </c>
      <c r="X71" s="25">
        <f t="shared" si="26"/>
        <v>839.81880000000001</v>
      </c>
      <c r="Y71" s="5">
        <f t="shared" si="27"/>
        <v>14276.919600000001</v>
      </c>
      <c r="Z71" s="5">
        <f t="shared" si="30"/>
        <v>14.276919600000001</v>
      </c>
      <c r="AA71" s="23">
        <f t="shared" si="31"/>
        <v>97578.080400000006</v>
      </c>
      <c r="AB71" s="30">
        <f t="shared" si="32"/>
        <v>97.578080400000005</v>
      </c>
    </row>
    <row r="72" spans="8:28" x14ac:dyDescent="0.2">
      <c r="H72" s="41" t="s">
        <v>66</v>
      </c>
      <c r="I72" s="6">
        <v>10</v>
      </c>
      <c r="J72" s="6">
        <v>18</v>
      </c>
      <c r="K72" s="6">
        <f t="shared" si="22"/>
        <v>1267</v>
      </c>
      <c r="L72" s="6">
        <v>1</v>
      </c>
      <c r="M72" s="7">
        <v>64</v>
      </c>
      <c r="N72" s="18">
        <v>9</v>
      </c>
      <c r="O72" s="18">
        <f t="shared" si="28"/>
        <v>0</v>
      </c>
      <c r="P72" s="19">
        <f t="shared" si="17"/>
        <v>40.264853256979244</v>
      </c>
      <c r="Q72" s="20">
        <f t="shared" si="18"/>
        <v>18</v>
      </c>
      <c r="R72" s="14">
        <f t="shared" si="19"/>
        <v>1</v>
      </c>
      <c r="S72" s="16">
        <f t="shared" si="29"/>
        <v>0</v>
      </c>
      <c r="T72" s="17">
        <f t="shared" si="23"/>
        <v>718.09199999999998</v>
      </c>
      <c r="U72" s="28">
        <f>C10*R72</f>
        <v>610</v>
      </c>
      <c r="V72" s="15">
        <f t="shared" si="24"/>
        <v>0</v>
      </c>
      <c r="W72" s="15">
        <f t="shared" si="25"/>
        <v>136.46879999999999</v>
      </c>
      <c r="X72" s="25">
        <f t="shared" si="26"/>
        <v>1464.5608</v>
      </c>
      <c r="Y72" s="5">
        <f t="shared" si="27"/>
        <v>26362.094399999998</v>
      </c>
      <c r="Z72" s="5">
        <f t="shared" si="30"/>
        <v>26.3620944</v>
      </c>
      <c r="AA72" s="23">
        <f t="shared" si="31"/>
        <v>85492.905599999998</v>
      </c>
      <c r="AB72" s="30">
        <f t="shared" si="32"/>
        <v>85.4929056</v>
      </c>
    </row>
    <row r="73" spans="8:28" x14ac:dyDescent="0.2">
      <c r="H73" s="41" t="s">
        <v>66</v>
      </c>
      <c r="I73" s="6">
        <v>10</v>
      </c>
      <c r="J73" s="6">
        <v>15</v>
      </c>
      <c r="K73" s="6">
        <f t="shared" si="22"/>
        <v>1282</v>
      </c>
      <c r="L73" s="6">
        <v>1</v>
      </c>
      <c r="M73" s="7">
        <v>65</v>
      </c>
      <c r="N73" s="18">
        <v>9</v>
      </c>
      <c r="O73" s="18">
        <f t="shared" si="28"/>
        <v>0</v>
      </c>
      <c r="P73" s="19">
        <f t="shared" si="17"/>
        <v>33.554044380816038</v>
      </c>
      <c r="Q73" s="20">
        <f t="shared" si="18"/>
        <v>15</v>
      </c>
      <c r="R73" s="14">
        <f t="shared" si="19"/>
        <v>-3</v>
      </c>
      <c r="S73" s="16">
        <f t="shared" si="29"/>
        <v>0</v>
      </c>
      <c r="T73" s="17">
        <f t="shared" si="23"/>
        <v>718.09199999999998</v>
      </c>
      <c r="U73" s="28">
        <f>C10*R73</f>
        <v>-1830</v>
      </c>
      <c r="V73" s="15">
        <f t="shared" si="24"/>
        <v>0</v>
      </c>
      <c r="W73" s="15">
        <f t="shared" si="25"/>
        <v>94.77000000000001</v>
      </c>
      <c r="X73" s="25">
        <f t="shared" si="26"/>
        <v>-1017.138</v>
      </c>
      <c r="Y73" s="5">
        <f t="shared" si="27"/>
        <v>-15257.07</v>
      </c>
      <c r="Z73" s="5">
        <f t="shared" si="30"/>
        <v>-15.257070000000001</v>
      </c>
      <c r="AA73" s="23">
        <f t="shared" si="31"/>
        <v>127112.07</v>
      </c>
      <c r="AB73" s="30">
        <f t="shared" si="32"/>
        <v>127.11207</v>
      </c>
    </row>
    <row r="74" spans="8:28" x14ac:dyDescent="0.2">
      <c r="H74" s="41" t="s">
        <v>67</v>
      </c>
      <c r="I74" s="6">
        <v>11</v>
      </c>
      <c r="J74" s="6">
        <v>15</v>
      </c>
      <c r="K74" s="6">
        <f t="shared" si="22"/>
        <v>1297</v>
      </c>
      <c r="L74" s="6">
        <v>1</v>
      </c>
      <c r="M74" s="7">
        <v>66</v>
      </c>
      <c r="N74" s="18">
        <v>9.5</v>
      </c>
      <c r="O74" s="18">
        <f t="shared" si="28"/>
        <v>0.5</v>
      </c>
      <c r="P74" s="19">
        <f t="shared" si="17"/>
        <v>33.554044380816038</v>
      </c>
      <c r="Q74" s="20">
        <f t="shared" si="18"/>
        <v>15</v>
      </c>
      <c r="R74" s="14">
        <f t="shared" si="19"/>
        <v>0</v>
      </c>
      <c r="S74" s="16">
        <f t="shared" si="29"/>
        <v>1.9102131717099304</v>
      </c>
      <c r="T74" s="17">
        <f t="shared" si="23"/>
        <v>718.09199999999998</v>
      </c>
      <c r="U74" s="28">
        <f>C10*R74</f>
        <v>0</v>
      </c>
      <c r="V74" s="15">
        <f t="shared" si="24"/>
        <v>199.47</v>
      </c>
      <c r="W74" s="15">
        <f t="shared" si="25"/>
        <v>94.77000000000001</v>
      </c>
      <c r="X74" s="25">
        <f t="shared" si="26"/>
        <v>1012.332</v>
      </c>
      <c r="Y74" s="5">
        <f t="shared" si="27"/>
        <v>15184.98</v>
      </c>
      <c r="Z74" s="5">
        <f t="shared" si="30"/>
        <v>15.184979999999999</v>
      </c>
      <c r="AA74" s="23">
        <f t="shared" si="31"/>
        <v>96670.02</v>
      </c>
      <c r="AB74" s="30">
        <f t="shared" si="32"/>
        <v>96.670020000000008</v>
      </c>
    </row>
    <row r="75" spans="8:28" x14ac:dyDescent="0.2">
      <c r="H75" s="41" t="s">
        <v>67</v>
      </c>
      <c r="I75" s="6">
        <v>11</v>
      </c>
      <c r="J75" s="6">
        <v>16</v>
      </c>
      <c r="K75" s="6">
        <f t="shared" si="22"/>
        <v>1313</v>
      </c>
      <c r="L75" s="6">
        <v>1</v>
      </c>
      <c r="M75" s="7">
        <v>67</v>
      </c>
      <c r="N75" s="18">
        <v>10</v>
      </c>
      <c r="O75" s="18">
        <f t="shared" si="28"/>
        <v>0.5</v>
      </c>
      <c r="P75" s="19">
        <f t="shared" si="17"/>
        <v>35.79098067287044</v>
      </c>
      <c r="Q75" s="20">
        <f t="shared" si="18"/>
        <v>16</v>
      </c>
      <c r="R75" s="14">
        <f t="shared" si="19"/>
        <v>1</v>
      </c>
      <c r="S75" s="16">
        <f t="shared" si="29"/>
        <v>1.7907846593289494</v>
      </c>
      <c r="T75" s="17">
        <f t="shared" si="23"/>
        <v>718.09199999999998</v>
      </c>
      <c r="U75" s="28">
        <f>C10*R75</f>
        <v>610</v>
      </c>
      <c r="V75" s="15">
        <f t="shared" si="24"/>
        <v>187.00312500000001</v>
      </c>
      <c r="W75" s="15">
        <f t="shared" si="25"/>
        <v>107.8272</v>
      </c>
      <c r="X75" s="25">
        <f t="shared" si="26"/>
        <v>1622.922325</v>
      </c>
      <c r="Y75" s="5">
        <f t="shared" si="27"/>
        <v>25966.7572</v>
      </c>
      <c r="Z75" s="5">
        <f t="shared" si="30"/>
        <v>25.9667572</v>
      </c>
      <c r="AA75" s="23">
        <f t="shared" si="31"/>
        <v>85888.242800000007</v>
      </c>
      <c r="AB75" s="30">
        <f t="shared" si="32"/>
        <v>85.888242800000015</v>
      </c>
    </row>
    <row r="76" spans="8:28" x14ac:dyDescent="0.2">
      <c r="H76" s="41" t="s">
        <v>67</v>
      </c>
      <c r="I76" s="6">
        <v>11</v>
      </c>
      <c r="J76" s="6">
        <v>16</v>
      </c>
      <c r="K76" s="6">
        <f t="shared" si="22"/>
        <v>1329</v>
      </c>
      <c r="L76" s="6">
        <v>1</v>
      </c>
      <c r="M76" s="7">
        <v>68</v>
      </c>
      <c r="N76" s="18">
        <v>10.5</v>
      </c>
      <c r="O76" s="18">
        <f t="shared" si="28"/>
        <v>0.5</v>
      </c>
      <c r="P76" s="19">
        <f t="shared" si="17"/>
        <v>35.79098067287044</v>
      </c>
      <c r="Q76" s="20">
        <f t="shared" si="18"/>
        <v>16</v>
      </c>
      <c r="R76" s="14">
        <f t="shared" si="19"/>
        <v>0</v>
      </c>
      <c r="S76" s="16">
        <f t="shared" si="29"/>
        <v>1.7907846593289494</v>
      </c>
      <c r="T76" s="17">
        <f t="shared" si="23"/>
        <v>718.09199999999998</v>
      </c>
      <c r="U76" s="28">
        <f>C10*R76</f>
        <v>0</v>
      </c>
      <c r="V76" s="15">
        <f t="shared" si="24"/>
        <v>187.00312500000001</v>
      </c>
      <c r="W76" s="15">
        <f t="shared" si="25"/>
        <v>107.8272</v>
      </c>
      <c r="X76" s="25">
        <f t="shared" si="26"/>
        <v>1012.922325</v>
      </c>
      <c r="Y76" s="5">
        <f t="shared" si="27"/>
        <v>16206.7572</v>
      </c>
      <c r="Z76" s="5">
        <f t="shared" si="30"/>
        <v>16.206757200000002</v>
      </c>
      <c r="AA76" s="23">
        <f t="shared" si="31"/>
        <v>95648.242800000007</v>
      </c>
      <c r="AB76" s="30">
        <f t="shared" si="32"/>
        <v>95.648242800000006</v>
      </c>
    </row>
    <row r="77" spans="8:28" x14ac:dyDescent="0.2">
      <c r="H77" s="41" t="s">
        <v>67</v>
      </c>
      <c r="I77" s="6">
        <v>11</v>
      </c>
      <c r="J77" s="6">
        <v>17</v>
      </c>
      <c r="K77" s="6">
        <f t="shared" si="22"/>
        <v>1346</v>
      </c>
      <c r="L77" s="6">
        <v>1</v>
      </c>
      <c r="M77" s="7">
        <v>69</v>
      </c>
      <c r="N77" s="18">
        <v>11</v>
      </c>
      <c r="O77" s="18">
        <f t="shared" si="28"/>
        <v>0.5</v>
      </c>
      <c r="P77" s="19">
        <f t="shared" si="17"/>
        <v>38.027916964924842</v>
      </c>
      <c r="Q77" s="20">
        <f t="shared" si="18"/>
        <v>17</v>
      </c>
      <c r="R77" s="14">
        <f t="shared" si="19"/>
        <v>1</v>
      </c>
      <c r="S77" s="16">
        <f t="shared" si="29"/>
        <v>1.6854130402226395</v>
      </c>
      <c r="T77" s="17">
        <f t="shared" si="23"/>
        <v>718.09199999999998</v>
      </c>
      <c r="U77" s="28">
        <f>C10*R77</f>
        <v>610</v>
      </c>
      <c r="V77" s="15">
        <f t="shared" si="24"/>
        <v>176.00294117647064</v>
      </c>
      <c r="W77" s="15">
        <f t="shared" si="25"/>
        <v>121.7268</v>
      </c>
      <c r="X77" s="25">
        <f t="shared" si="26"/>
        <v>1625.8217411764708</v>
      </c>
      <c r="Y77" s="5">
        <f t="shared" si="27"/>
        <v>27638.969600000004</v>
      </c>
      <c r="Z77" s="5">
        <f t="shared" si="30"/>
        <v>27.638969600000003</v>
      </c>
      <c r="AA77" s="23">
        <f t="shared" si="31"/>
        <v>84216.030399999989</v>
      </c>
      <c r="AB77" s="30">
        <f t="shared" si="32"/>
        <v>84.216030399999994</v>
      </c>
    </row>
    <row r="78" spans="8:28" x14ac:dyDescent="0.2">
      <c r="H78" s="41" t="s">
        <v>67</v>
      </c>
      <c r="I78" s="6">
        <v>11</v>
      </c>
      <c r="J78" s="6">
        <v>17</v>
      </c>
      <c r="K78" s="6">
        <f t="shared" si="22"/>
        <v>1363</v>
      </c>
      <c r="L78" s="6">
        <v>1</v>
      </c>
      <c r="M78" s="7">
        <v>70</v>
      </c>
      <c r="N78" s="18">
        <v>11.5</v>
      </c>
      <c r="O78" s="18">
        <f t="shared" si="28"/>
        <v>0.5</v>
      </c>
      <c r="P78" s="19">
        <f t="shared" si="17"/>
        <v>38.027916964924842</v>
      </c>
      <c r="Q78" s="20">
        <f t="shared" si="18"/>
        <v>17</v>
      </c>
      <c r="R78" s="14">
        <f t="shared" si="19"/>
        <v>0</v>
      </c>
      <c r="S78" s="16">
        <f t="shared" si="29"/>
        <v>1.6854130402226395</v>
      </c>
      <c r="T78" s="17">
        <f t="shared" si="23"/>
        <v>718.09199999999998</v>
      </c>
      <c r="U78" s="28">
        <f>C10*R78</f>
        <v>0</v>
      </c>
      <c r="V78" s="15">
        <f t="shared" si="24"/>
        <v>176.00294117647064</v>
      </c>
      <c r="W78" s="15">
        <f t="shared" si="25"/>
        <v>121.7268</v>
      </c>
      <c r="X78" s="25">
        <f t="shared" si="26"/>
        <v>1015.8217411764707</v>
      </c>
      <c r="Y78" s="5">
        <f t="shared" si="27"/>
        <v>17268.9696</v>
      </c>
      <c r="Z78" s="5">
        <f t="shared" si="30"/>
        <v>17.268969600000002</v>
      </c>
      <c r="AA78" s="23">
        <f t="shared" si="31"/>
        <v>94586.030400000003</v>
      </c>
      <c r="AB78" s="30">
        <f t="shared" si="32"/>
        <v>94.586030399999999</v>
      </c>
    </row>
    <row r="79" spans="8:28" x14ac:dyDescent="0.2">
      <c r="H79" s="41" t="s">
        <v>67</v>
      </c>
      <c r="I79" s="6">
        <v>11</v>
      </c>
      <c r="J79" s="6">
        <v>18</v>
      </c>
      <c r="K79" s="6">
        <f t="shared" si="22"/>
        <v>1381</v>
      </c>
      <c r="L79" s="6">
        <v>1</v>
      </c>
      <c r="M79" s="7">
        <v>71</v>
      </c>
      <c r="N79" s="18">
        <v>12</v>
      </c>
      <c r="O79" s="18">
        <f t="shared" si="28"/>
        <v>0.5</v>
      </c>
      <c r="P79" s="19">
        <f t="shared" si="17"/>
        <v>40.264853256979244</v>
      </c>
      <c r="Q79" s="20">
        <f t="shared" si="18"/>
        <v>18</v>
      </c>
      <c r="R79" s="14">
        <f t="shared" si="19"/>
        <v>1</v>
      </c>
      <c r="S79" s="16">
        <f t="shared" si="29"/>
        <v>1.5917541765859025</v>
      </c>
      <c r="T79" s="17">
        <f t="shared" si="23"/>
        <v>718.09199999999998</v>
      </c>
      <c r="U79" s="28">
        <f>C10*R79</f>
        <v>610</v>
      </c>
      <c r="V79" s="15">
        <f t="shared" si="24"/>
        <v>166.22500000000002</v>
      </c>
      <c r="W79" s="15">
        <f t="shared" si="25"/>
        <v>136.46879999999999</v>
      </c>
      <c r="X79" s="25">
        <f t="shared" si="26"/>
        <v>1630.7858000000001</v>
      </c>
      <c r="Y79" s="5">
        <f t="shared" si="27"/>
        <v>29354.144400000001</v>
      </c>
      <c r="Z79" s="5">
        <f t="shared" si="30"/>
        <v>29.354144400000003</v>
      </c>
      <c r="AA79" s="23">
        <f t="shared" si="31"/>
        <v>82500.855599999995</v>
      </c>
      <c r="AB79" s="30">
        <f t="shared" si="32"/>
        <v>82.500855599999994</v>
      </c>
    </row>
    <row r="80" spans="8:28" x14ac:dyDescent="0.2">
      <c r="H80" s="41" t="s">
        <v>67</v>
      </c>
      <c r="I80" s="6">
        <v>11</v>
      </c>
      <c r="J80" s="6">
        <v>18</v>
      </c>
      <c r="K80" s="6">
        <f t="shared" si="22"/>
        <v>1399</v>
      </c>
      <c r="L80" s="6">
        <v>1</v>
      </c>
      <c r="M80" s="7">
        <v>72</v>
      </c>
      <c r="N80" s="18">
        <v>12.5</v>
      </c>
      <c r="O80" s="18">
        <f t="shared" si="28"/>
        <v>0.5</v>
      </c>
      <c r="P80" s="19">
        <f t="shared" si="17"/>
        <v>40.264853256979244</v>
      </c>
      <c r="Q80" s="20">
        <f t="shared" si="18"/>
        <v>18</v>
      </c>
      <c r="R80" s="14">
        <f t="shared" si="19"/>
        <v>0</v>
      </c>
      <c r="S80" s="16">
        <f t="shared" si="29"/>
        <v>1.5917541765859025</v>
      </c>
      <c r="T80" s="17">
        <f t="shared" si="23"/>
        <v>718.09199999999998</v>
      </c>
      <c r="U80" s="28">
        <f>C10*R80</f>
        <v>0</v>
      </c>
      <c r="V80" s="15">
        <f t="shared" si="24"/>
        <v>166.22500000000002</v>
      </c>
      <c r="W80" s="15">
        <f t="shared" si="25"/>
        <v>136.46879999999999</v>
      </c>
      <c r="X80" s="25">
        <f t="shared" si="26"/>
        <v>1020.7858</v>
      </c>
      <c r="Y80" s="5">
        <f t="shared" si="27"/>
        <v>18374.144400000001</v>
      </c>
      <c r="Z80" s="5">
        <f t="shared" si="30"/>
        <v>18.374144400000002</v>
      </c>
      <c r="AA80" s="23">
        <f t="shared" si="31"/>
        <v>93480.855599999995</v>
      </c>
      <c r="AB80" s="30">
        <f t="shared" si="32"/>
        <v>93.480855599999998</v>
      </c>
    </row>
    <row r="81" spans="8:28" x14ac:dyDescent="0.2">
      <c r="H81" s="41" t="s">
        <v>67</v>
      </c>
      <c r="I81" s="6">
        <v>11</v>
      </c>
      <c r="J81" s="6">
        <v>20</v>
      </c>
      <c r="K81" s="6">
        <f t="shared" si="22"/>
        <v>1419</v>
      </c>
      <c r="L81" s="6">
        <v>1</v>
      </c>
      <c r="M81" s="7">
        <v>73</v>
      </c>
      <c r="N81" s="18">
        <v>13</v>
      </c>
      <c r="O81" s="18">
        <f t="shared" si="28"/>
        <v>0.5</v>
      </c>
      <c r="P81" s="19">
        <f t="shared" si="17"/>
        <v>44.738725841088048</v>
      </c>
      <c r="Q81" s="20">
        <f t="shared" si="18"/>
        <v>20</v>
      </c>
      <c r="R81" s="14">
        <f t="shared" si="19"/>
        <v>2</v>
      </c>
      <c r="S81" s="16">
        <f t="shared" si="29"/>
        <v>1.4325437375665075</v>
      </c>
      <c r="T81" s="17">
        <f t="shared" si="23"/>
        <v>718.09199999999998</v>
      </c>
      <c r="U81" s="28">
        <f>C10*R81</f>
        <v>1220</v>
      </c>
      <c r="V81" s="15">
        <f t="shared" si="24"/>
        <v>149.60250000000002</v>
      </c>
      <c r="W81" s="15">
        <f t="shared" si="25"/>
        <v>168.48</v>
      </c>
      <c r="X81" s="25">
        <f t="shared" si="26"/>
        <v>2256.1745000000001</v>
      </c>
      <c r="Y81" s="5">
        <f t="shared" si="27"/>
        <v>45123.490000000005</v>
      </c>
      <c r="Z81" s="5">
        <f t="shared" si="30"/>
        <v>45.123490000000004</v>
      </c>
      <c r="AA81" s="23">
        <f t="shared" si="31"/>
        <v>66731.509999999995</v>
      </c>
      <c r="AB81" s="30">
        <f t="shared" si="32"/>
        <v>66.73151</v>
      </c>
    </row>
    <row r="82" spans="8:28" x14ac:dyDescent="0.2">
      <c r="H82" s="41" t="s">
        <v>67</v>
      </c>
      <c r="I82" s="6">
        <v>11</v>
      </c>
      <c r="J82" s="6">
        <v>21</v>
      </c>
      <c r="K82" s="6">
        <f t="shared" si="22"/>
        <v>1440</v>
      </c>
      <c r="L82" s="6">
        <v>1</v>
      </c>
      <c r="M82" s="7">
        <v>74</v>
      </c>
      <c r="N82" s="18">
        <v>13.5</v>
      </c>
      <c r="O82" s="18">
        <f t="shared" si="28"/>
        <v>0.5</v>
      </c>
      <c r="P82" s="19">
        <f t="shared" si="17"/>
        <v>46.97566213314245</v>
      </c>
      <c r="Q82" s="20">
        <f t="shared" si="18"/>
        <v>21</v>
      </c>
      <c r="R82" s="14">
        <f t="shared" si="19"/>
        <v>1</v>
      </c>
      <c r="S82" s="16">
        <f t="shared" si="29"/>
        <v>1.3643141506658312</v>
      </c>
      <c r="T82" s="17">
        <f t="shared" si="23"/>
        <v>718.09199999999998</v>
      </c>
      <c r="U82" s="28">
        <f>C10*R82</f>
        <v>610</v>
      </c>
      <c r="V82" s="15">
        <f t="shared" si="24"/>
        <v>142.47857142857143</v>
      </c>
      <c r="W82" s="15">
        <f t="shared" si="25"/>
        <v>185.7492</v>
      </c>
      <c r="X82" s="25">
        <f t="shared" si="26"/>
        <v>1656.3197714285714</v>
      </c>
      <c r="Y82" s="5">
        <f t="shared" si="27"/>
        <v>34782.715199999999</v>
      </c>
      <c r="Z82" s="5">
        <f t="shared" si="30"/>
        <v>34.782715199999998</v>
      </c>
      <c r="AA82" s="23">
        <f t="shared" si="31"/>
        <v>77072.284799999994</v>
      </c>
      <c r="AB82" s="30">
        <f t="shared" si="32"/>
        <v>77.072284799999991</v>
      </c>
    </row>
    <row r="83" spans="8:28" x14ac:dyDescent="0.2">
      <c r="H83" s="41" t="s">
        <v>67</v>
      </c>
      <c r="I83" s="6">
        <v>11</v>
      </c>
      <c r="J83" s="6">
        <v>22</v>
      </c>
      <c r="K83" s="6">
        <f t="shared" si="22"/>
        <v>1462</v>
      </c>
      <c r="L83" s="6">
        <v>1</v>
      </c>
      <c r="M83" s="7">
        <v>75</v>
      </c>
      <c r="N83" s="18">
        <v>14</v>
      </c>
      <c r="O83" s="18">
        <f t="shared" si="28"/>
        <v>0.5</v>
      </c>
      <c r="P83" s="19">
        <f t="shared" si="17"/>
        <v>49.212598425196852</v>
      </c>
      <c r="Q83" s="20">
        <f t="shared" si="18"/>
        <v>22</v>
      </c>
      <c r="R83" s="14">
        <f t="shared" si="19"/>
        <v>1</v>
      </c>
      <c r="S83" s="16">
        <f t="shared" si="29"/>
        <v>1.3022889351781455</v>
      </c>
      <c r="T83" s="17">
        <f t="shared" si="23"/>
        <v>718.09199999999998</v>
      </c>
      <c r="U83" s="28">
        <f>C10*R83</f>
        <v>610</v>
      </c>
      <c r="V83" s="15">
        <f t="shared" si="24"/>
        <v>136.00227272727275</v>
      </c>
      <c r="W83" s="15">
        <f t="shared" si="25"/>
        <v>203.86080000000001</v>
      </c>
      <c r="X83" s="25">
        <f t="shared" si="26"/>
        <v>1667.9550727272726</v>
      </c>
      <c r="Y83" s="5">
        <f t="shared" si="27"/>
        <v>36695.011599999998</v>
      </c>
      <c r="Z83" s="5">
        <f t="shared" si="30"/>
        <v>36.695011600000001</v>
      </c>
      <c r="AA83" s="23">
        <f t="shared" si="31"/>
        <v>75159.988400000002</v>
      </c>
      <c r="AB83" s="30">
        <f t="shared" si="32"/>
        <v>75.159988400000003</v>
      </c>
    </row>
    <row r="84" spans="8:28" x14ac:dyDescent="0.2">
      <c r="H84" s="41" t="s">
        <v>67</v>
      </c>
      <c r="I84" s="6">
        <v>11</v>
      </c>
      <c r="J84" s="6">
        <v>22</v>
      </c>
      <c r="K84" s="6">
        <f t="shared" si="22"/>
        <v>1484</v>
      </c>
      <c r="L84" s="6">
        <v>1</v>
      </c>
      <c r="M84" s="7">
        <v>76</v>
      </c>
      <c r="N84" s="18">
        <v>15</v>
      </c>
      <c r="O84" s="18">
        <f t="shared" si="28"/>
        <v>1</v>
      </c>
      <c r="P84" s="19">
        <f t="shared" si="17"/>
        <v>49.212598425196852</v>
      </c>
      <c r="Q84" s="20">
        <f t="shared" si="18"/>
        <v>22</v>
      </c>
      <c r="R84" s="14">
        <f t="shared" si="19"/>
        <v>0</v>
      </c>
      <c r="S84" s="16">
        <f t="shared" si="29"/>
        <v>2.6052512650572872</v>
      </c>
      <c r="T84" s="17">
        <f t="shared" si="23"/>
        <v>718.09199999999998</v>
      </c>
      <c r="U84" s="28">
        <f>C10*R84</f>
        <v>0</v>
      </c>
      <c r="V84" s="15">
        <f t="shared" si="24"/>
        <v>272.00454545454551</v>
      </c>
      <c r="W84" s="15">
        <f t="shared" si="25"/>
        <v>203.86080000000001</v>
      </c>
      <c r="X84" s="25">
        <f t="shared" si="26"/>
        <v>1193.9573454545455</v>
      </c>
      <c r="Y84" s="5">
        <f t="shared" si="27"/>
        <v>26267.061600000001</v>
      </c>
      <c r="Z84" s="5">
        <f t="shared" si="30"/>
        <v>26.267061600000002</v>
      </c>
      <c r="AA84" s="23">
        <f t="shared" si="31"/>
        <v>85587.938399999999</v>
      </c>
      <c r="AB84" s="30">
        <f t="shared" si="32"/>
        <v>85.587938399999999</v>
      </c>
    </row>
    <row r="85" spans="8:28" x14ac:dyDescent="0.2">
      <c r="H85" s="41" t="s">
        <v>68</v>
      </c>
      <c r="I85" s="6">
        <v>12</v>
      </c>
      <c r="J85" s="6">
        <v>20</v>
      </c>
      <c r="K85" s="6">
        <f t="shared" si="22"/>
        <v>1504</v>
      </c>
      <c r="L85" s="6">
        <v>1</v>
      </c>
      <c r="M85" s="7">
        <v>77</v>
      </c>
      <c r="N85" s="18">
        <v>15</v>
      </c>
      <c r="O85" s="18">
        <f t="shared" si="28"/>
        <v>0</v>
      </c>
      <c r="P85" s="19">
        <f t="shared" si="17"/>
        <v>44.738725841088048</v>
      </c>
      <c r="Q85" s="20">
        <f t="shared" si="18"/>
        <v>20</v>
      </c>
      <c r="R85" s="14">
        <f t="shared" si="19"/>
        <v>-2</v>
      </c>
      <c r="S85" s="16">
        <f t="shared" si="29"/>
        <v>0</v>
      </c>
      <c r="T85" s="17">
        <f t="shared" si="23"/>
        <v>718.09199999999998</v>
      </c>
      <c r="U85" s="28">
        <f>C10*R85</f>
        <v>-1220</v>
      </c>
      <c r="V85" s="15">
        <f t="shared" si="24"/>
        <v>0</v>
      </c>
      <c r="W85" s="15">
        <f t="shared" si="25"/>
        <v>168.48</v>
      </c>
      <c r="X85" s="25">
        <f t="shared" si="26"/>
        <v>-333.428</v>
      </c>
      <c r="Y85" s="5">
        <f t="shared" si="27"/>
        <v>-6668.5599999999995</v>
      </c>
      <c r="Z85" s="5">
        <f t="shared" si="30"/>
        <v>-6.6685599999999994</v>
      </c>
      <c r="AA85" s="23">
        <f t="shared" si="31"/>
        <v>118523.56</v>
      </c>
      <c r="AB85" s="30">
        <f t="shared" si="32"/>
        <v>118.52356</v>
      </c>
    </row>
    <row r="86" spans="8:28" x14ac:dyDescent="0.2">
      <c r="H86" s="41" t="s">
        <v>68</v>
      </c>
      <c r="I86" s="6">
        <v>12</v>
      </c>
      <c r="J86" s="6">
        <v>18</v>
      </c>
      <c r="K86" s="6">
        <f t="shared" si="22"/>
        <v>1522</v>
      </c>
      <c r="L86" s="6">
        <v>1</v>
      </c>
      <c r="M86" s="7">
        <v>78</v>
      </c>
      <c r="N86" s="18">
        <v>15</v>
      </c>
      <c r="O86" s="18">
        <f t="shared" si="28"/>
        <v>0</v>
      </c>
      <c r="P86" s="19">
        <f t="shared" si="17"/>
        <v>40.264853256979244</v>
      </c>
      <c r="Q86" s="20">
        <f t="shared" si="18"/>
        <v>18</v>
      </c>
      <c r="R86" s="14">
        <f t="shared" ref="R86:R100" si="33">(Q86-Q85)/L86</f>
        <v>-2</v>
      </c>
      <c r="S86" s="16">
        <f t="shared" si="29"/>
        <v>0</v>
      </c>
      <c r="T86" s="17">
        <f t="shared" si="23"/>
        <v>718.09199999999998</v>
      </c>
      <c r="U86" s="28">
        <f>C10*R86</f>
        <v>-1220</v>
      </c>
      <c r="V86" s="15">
        <f t="shared" si="24"/>
        <v>0</v>
      </c>
      <c r="W86" s="15">
        <f t="shared" si="25"/>
        <v>136.46879999999999</v>
      </c>
      <c r="X86" s="25">
        <f t="shared" si="26"/>
        <v>-365.43920000000003</v>
      </c>
      <c r="Y86" s="5">
        <f t="shared" si="27"/>
        <v>-6577.9056</v>
      </c>
      <c r="Z86" s="5">
        <f t="shared" si="30"/>
        <v>-6.5779056000000002</v>
      </c>
      <c r="AA86" s="23">
        <f t="shared" si="31"/>
        <v>118432.9056</v>
      </c>
      <c r="AB86" s="30">
        <f t="shared" si="32"/>
        <v>118.4329056</v>
      </c>
    </row>
    <row r="87" spans="8:28" x14ac:dyDescent="0.2">
      <c r="H87" s="41" t="s">
        <v>68</v>
      </c>
      <c r="I87" s="6">
        <v>12</v>
      </c>
      <c r="J87" s="6">
        <v>15</v>
      </c>
      <c r="K87" s="6">
        <f t="shared" si="22"/>
        <v>1537</v>
      </c>
      <c r="L87" s="6">
        <v>1</v>
      </c>
      <c r="M87" s="7">
        <v>79</v>
      </c>
      <c r="N87" s="18">
        <v>15</v>
      </c>
      <c r="O87" s="18">
        <f t="shared" si="28"/>
        <v>0</v>
      </c>
      <c r="P87" s="19">
        <f t="shared" si="17"/>
        <v>33.554044380816038</v>
      </c>
      <c r="Q87" s="20">
        <f t="shared" si="18"/>
        <v>15</v>
      </c>
      <c r="R87" s="14">
        <f t="shared" si="33"/>
        <v>-3</v>
      </c>
      <c r="S87" s="16">
        <f t="shared" si="29"/>
        <v>0</v>
      </c>
      <c r="T87" s="17">
        <f t="shared" si="23"/>
        <v>718.09199999999998</v>
      </c>
      <c r="U87" s="28">
        <f>C10*R887</f>
        <v>0</v>
      </c>
      <c r="V87" s="15">
        <f t="shared" si="24"/>
        <v>0</v>
      </c>
      <c r="W87" s="15">
        <f t="shared" si="25"/>
        <v>94.77000000000001</v>
      </c>
      <c r="X87" s="25">
        <f t="shared" si="26"/>
        <v>812.86199999999997</v>
      </c>
      <c r="Y87" s="5">
        <f t="shared" si="27"/>
        <v>12192.93</v>
      </c>
      <c r="Z87" s="5">
        <f t="shared" si="30"/>
        <v>12.19293</v>
      </c>
      <c r="AA87" s="23">
        <f t="shared" si="31"/>
        <v>99662.07</v>
      </c>
      <c r="AB87" s="30">
        <f t="shared" si="32"/>
        <v>99.662070000000014</v>
      </c>
    </row>
    <row r="88" spans="8:28" x14ac:dyDescent="0.2">
      <c r="H88" s="41" t="s">
        <v>69</v>
      </c>
      <c r="I88" s="6">
        <v>13</v>
      </c>
      <c r="J88" s="6">
        <v>15</v>
      </c>
      <c r="K88" s="6">
        <f t="shared" si="22"/>
        <v>1552</v>
      </c>
      <c r="L88" s="6">
        <v>1</v>
      </c>
      <c r="M88" s="7">
        <v>80</v>
      </c>
      <c r="N88" s="18">
        <v>14</v>
      </c>
      <c r="O88" s="18">
        <f t="shared" si="28"/>
        <v>-1</v>
      </c>
      <c r="P88" s="19">
        <f t="shared" si="17"/>
        <v>33.554044380816038</v>
      </c>
      <c r="Q88" s="20">
        <f t="shared" si="18"/>
        <v>15</v>
      </c>
      <c r="R88" s="14">
        <f t="shared" si="33"/>
        <v>0</v>
      </c>
      <c r="S88" s="16">
        <f t="shared" si="29"/>
        <v>-3.8225537292743441</v>
      </c>
      <c r="T88" s="17">
        <f t="shared" si="23"/>
        <v>718.09199999999998</v>
      </c>
      <c r="U88" s="28">
        <f>C10*R88</f>
        <v>0</v>
      </c>
      <c r="V88" s="15">
        <f t="shared" si="24"/>
        <v>-398.94</v>
      </c>
      <c r="W88" s="15">
        <f t="shared" si="25"/>
        <v>94.77000000000001</v>
      </c>
      <c r="X88" s="25">
        <f t="shared" si="26"/>
        <v>413.92200000000003</v>
      </c>
      <c r="Y88" s="5">
        <f t="shared" si="27"/>
        <v>6208.83</v>
      </c>
      <c r="Z88" s="5">
        <f t="shared" si="30"/>
        <v>6.2088299999999998</v>
      </c>
      <c r="AA88" s="23">
        <f t="shared" si="31"/>
        <v>105646.17</v>
      </c>
      <c r="AB88" s="30">
        <f t="shared" si="32"/>
        <v>105.64617</v>
      </c>
    </row>
    <row r="89" spans="8:28" x14ac:dyDescent="0.2">
      <c r="H89" s="41" t="s">
        <v>69</v>
      </c>
      <c r="I89" s="6">
        <v>13</v>
      </c>
      <c r="J89" s="6">
        <v>17</v>
      </c>
      <c r="K89" s="6">
        <f t="shared" si="22"/>
        <v>1569</v>
      </c>
      <c r="L89" s="6">
        <v>1</v>
      </c>
      <c r="M89" s="7">
        <v>81</v>
      </c>
      <c r="N89" s="18">
        <v>13.5</v>
      </c>
      <c r="O89" s="18">
        <f t="shared" si="28"/>
        <v>-0.5</v>
      </c>
      <c r="P89" s="19">
        <f t="shared" si="17"/>
        <v>38.027916964924842</v>
      </c>
      <c r="Q89" s="20">
        <f t="shared" si="18"/>
        <v>17</v>
      </c>
      <c r="R89" s="14">
        <f t="shared" si="33"/>
        <v>2</v>
      </c>
      <c r="S89" s="16">
        <f t="shared" si="29"/>
        <v>-1.6854130402226393</v>
      </c>
      <c r="T89" s="17">
        <f t="shared" si="23"/>
        <v>718.09199999999998</v>
      </c>
      <c r="U89" s="28">
        <f>C10*R89</f>
        <v>1220</v>
      </c>
      <c r="V89" s="15">
        <f t="shared" si="24"/>
        <v>-176.00294117647059</v>
      </c>
      <c r="W89" s="15">
        <f t="shared" si="25"/>
        <v>121.7268</v>
      </c>
      <c r="X89" s="25">
        <f t="shared" si="26"/>
        <v>1883.8158588235294</v>
      </c>
      <c r="Y89" s="5">
        <f t="shared" si="27"/>
        <v>32024.869600000002</v>
      </c>
      <c r="Z89" s="5">
        <f t="shared" si="30"/>
        <v>32.024869600000002</v>
      </c>
      <c r="AA89" s="23">
        <f t="shared" si="31"/>
        <v>79830.130399999995</v>
      </c>
      <c r="AB89" s="30">
        <f t="shared" si="32"/>
        <v>79.830130400000002</v>
      </c>
    </row>
    <row r="90" spans="8:28" x14ac:dyDescent="0.2">
      <c r="H90" s="41" t="s">
        <v>69</v>
      </c>
      <c r="I90" s="6">
        <v>13</v>
      </c>
      <c r="J90" s="6">
        <v>19</v>
      </c>
      <c r="K90" s="6">
        <f t="shared" si="22"/>
        <v>1588</v>
      </c>
      <c r="L90" s="6">
        <v>1</v>
      </c>
      <c r="M90" s="7">
        <v>82</v>
      </c>
      <c r="N90" s="18">
        <v>13</v>
      </c>
      <c r="O90" s="18">
        <f t="shared" si="28"/>
        <v>-0.5</v>
      </c>
      <c r="P90" s="19">
        <f t="shared" si="17"/>
        <v>42.501789549033646</v>
      </c>
      <c r="Q90" s="20">
        <f t="shared" si="18"/>
        <v>19</v>
      </c>
      <c r="R90" s="14">
        <f t="shared" si="33"/>
        <v>2</v>
      </c>
      <c r="S90" s="16">
        <f t="shared" si="29"/>
        <v>-1.5079577542388192</v>
      </c>
      <c r="T90" s="17">
        <f t="shared" si="23"/>
        <v>718.09199999999998</v>
      </c>
      <c r="U90" s="28">
        <f>C10*R90</f>
        <v>1220</v>
      </c>
      <c r="V90" s="15">
        <f t="shared" si="24"/>
        <v>-157.47631578947366</v>
      </c>
      <c r="W90" s="15">
        <f t="shared" si="25"/>
        <v>152.0532</v>
      </c>
      <c r="X90" s="25">
        <f t="shared" si="26"/>
        <v>1932.6688842105264</v>
      </c>
      <c r="Y90" s="5">
        <f t="shared" si="27"/>
        <v>36720.7088</v>
      </c>
      <c r="Z90" s="5">
        <f t="shared" si="30"/>
        <v>36.720708800000004</v>
      </c>
      <c r="AA90" s="23">
        <f t="shared" si="31"/>
        <v>75134.291200000007</v>
      </c>
      <c r="AB90" s="30">
        <f t="shared" si="32"/>
        <v>75.134291200000007</v>
      </c>
    </row>
    <row r="91" spans="8:28" x14ac:dyDescent="0.2">
      <c r="H91" s="41" t="s">
        <v>69</v>
      </c>
      <c r="I91" s="6">
        <v>13</v>
      </c>
      <c r="J91" s="6">
        <v>21</v>
      </c>
      <c r="K91" s="6">
        <f t="shared" si="22"/>
        <v>1609</v>
      </c>
      <c r="L91" s="6">
        <v>1</v>
      </c>
      <c r="M91" s="7">
        <v>83</v>
      </c>
      <c r="N91" s="18">
        <v>12</v>
      </c>
      <c r="O91" s="18">
        <f t="shared" si="28"/>
        <v>-1</v>
      </c>
      <c r="P91" s="19">
        <f t="shared" si="17"/>
        <v>46.97566213314245</v>
      </c>
      <c r="Q91" s="20">
        <f t="shared" si="18"/>
        <v>21</v>
      </c>
      <c r="R91" s="14">
        <f t="shared" si="33"/>
        <v>2</v>
      </c>
      <c r="S91" s="16">
        <f t="shared" si="29"/>
        <v>-2.7294026367786963</v>
      </c>
      <c r="T91" s="17">
        <f t="shared" si="23"/>
        <v>718.09199999999998</v>
      </c>
      <c r="U91" s="28">
        <f>C10*R91</f>
        <v>1220</v>
      </c>
      <c r="V91" s="15">
        <f t="shared" si="24"/>
        <v>-284.95714285714286</v>
      </c>
      <c r="W91" s="15">
        <f t="shared" si="25"/>
        <v>185.7492</v>
      </c>
      <c r="X91" s="25">
        <f t="shared" si="26"/>
        <v>1838.8840571428573</v>
      </c>
      <c r="Y91" s="5">
        <f t="shared" si="27"/>
        <v>38616.565200000005</v>
      </c>
      <c r="Z91" s="5">
        <f t="shared" si="30"/>
        <v>38.616565200000004</v>
      </c>
      <c r="AA91" s="23">
        <f t="shared" si="31"/>
        <v>73238.434799999988</v>
      </c>
      <c r="AB91" s="30">
        <f t="shared" si="32"/>
        <v>73.238434799999993</v>
      </c>
    </row>
    <row r="92" spans="8:28" x14ac:dyDescent="0.2">
      <c r="H92" s="41" t="s">
        <v>70</v>
      </c>
      <c r="I92" s="6">
        <v>14</v>
      </c>
      <c r="J92" s="6">
        <v>23</v>
      </c>
      <c r="K92" s="6">
        <f t="shared" si="22"/>
        <v>1632</v>
      </c>
      <c r="L92" s="6">
        <v>1</v>
      </c>
      <c r="M92" s="7">
        <v>84</v>
      </c>
      <c r="N92" s="18">
        <v>12</v>
      </c>
      <c r="O92" s="18">
        <f t="shared" si="28"/>
        <v>0</v>
      </c>
      <c r="P92" s="19">
        <f t="shared" si="17"/>
        <v>51.449534717251254</v>
      </c>
      <c r="Q92" s="20">
        <f t="shared" si="18"/>
        <v>23</v>
      </c>
      <c r="R92" s="14">
        <f t="shared" si="33"/>
        <v>2</v>
      </c>
      <c r="S92" s="16">
        <f t="shared" si="29"/>
        <v>0</v>
      </c>
      <c r="T92" s="17">
        <f t="shared" si="23"/>
        <v>718.09199999999998</v>
      </c>
      <c r="U92" s="28">
        <f>C10*R92</f>
        <v>1220</v>
      </c>
      <c r="V92" s="15">
        <f t="shared" si="24"/>
        <v>0</v>
      </c>
      <c r="W92" s="15">
        <f t="shared" si="25"/>
        <v>222.81479999999999</v>
      </c>
      <c r="X92" s="25">
        <f t="shared" si="26"/>
        <v>2160.9067999999997</v>
      </c>
      <c r="Y92" s="5">
        <f t="shared" si="27"/>
        <v>49700.856399999997</v>
      </c>
      <c r="Z92" s="5">
        <f t="shared" si="30"/>
        <v>49.700856399999999</v>
      </c>
      <c r="AA92" s="23">
        <f t="shared" si="31"/>
        <v>62154.143600000003</v>
      </c>
      <c r="AB92" s="30">
        <f t="shared" si="32"/>
        <v>62.154143600000005</v>
      </c>
    </row>
    <row r="93" spans="8:28" x14ac:dyDescent="0.2">
      <c r="H93" s="41" t="s">
        <v>70</v>
      </c>
      <c r="I93" s="6">
        <v>14</v>
      </c>
      <c r="J93" s="6">
        <v>23</v>
      </c>
      <c r="K93" s="6">
        <f t="shared" si="22"/>
        <v>1655</v>
      </c>
      <c r="L93" s="6">
        <v>1</v>
      </c>
      <c r="M93" s="7">
        <v>85</v>
      </c>
      <c r="N93" s="18">
        <v>12</v>
      </c>
      <c r="O93" s="18">
        <f t="shared" si="28"/>
        <v>0</v>
      </c>
      <c r="P93" s="19">
        <f t="shared" si="17"/>
        <v>51.449534717251254</v>
      </c>
      <c r="Q93" s="20">
        <f t="shared" si="18"/>
        <v>23</v>
      </c>
      <c r="R93" s="14">
        <f t="shared" si="33"/>
        <v>0</v>
      </c>
      <c r="S93" s="16">
        <f t="shared" si="29"/>
        <v>0</v>
      </c>
      <c r="T93" s="17">
        <f t="shared" si="23"/>
        <v>718.09199999999998</v>
      </c>
      <c r="U93" s="28">
        <f>C10*R93</f>
        <v>0</v>
      </c>
      <c r="V93" s="15">
        <f t="shared" si="24"/>
        <v>0</v>
      </c>
      <c r="W93" s="15">
        <f t="shared" si="25"/>
        <v>222.81479999999999</v>
      </c>
      <c r="X93" s="25">
        <f t="shared" si="26"/>
        <v>940.90679999999998</v>
      </c>
      <c r="Y93" s="5">
        <f t="shared" si="27"/>
        <v>21640.856400000001</v>
      </c>
      <c r="Z93" s="5">
        <f t="shared" si="30"/>
        <v>21.640856400000001</v>
      </c>
      <c r="AA93" s="23">
        <f t="shared" si="31"/>
        <v>90214.143599999996</v>
      </c>
      <c r="AB93" s="30">
        <f t="shared" si="32"/>
        <v>90.2141436</v>
      </c>
    </row>
    <row r="94" spans="8:28" x14ac:dyDescent="0.2">
      <c r="H94" s="41" t="s">
        <v>70</v>
      </c>
      <c r="I94" s="6">
        <v>14</v>
      </c>
      <c r="J94" s="6">
        <v>26</v>
      </c>
      <c r="K94" s="6">
        <f t="shared" si="22"/>
        <v>1681</v>
      </c>
      <c r="L94" s="6">
        <v>1</v>
      </c>
      <c r="M94" s="7">
        <v>86</v>
      </c>
      <c r="N94" s="18">
        <v>12</v>
      </c>
      <c r="O94" s="18">
        <f t="shared" si="28"/>
        <v>0</v>
      </c>
      <c r="P94" s="19">
        <f t="shared" si="17"/>
        <v>58.16034359341446</v>
      </c>
      <c r="Q94" s="20">
        <f t="shared" si="18"/>
        <v>26</v>
      </c>
      <c r="R94" s="14">
        <f t="shared" si="33"/>
        <v>3</v>
      </c>
      <c r="S94" s="16">
        <f t="shared" si="29"/>
        <v>0</v>
      </c>
      <c r="T94" s="17">
        <f t="shared" si="23"/>
        <v>718.09199999999998</v>
      </c>
      <c r="U94" s="28">
        <f>C10*R94</f>
        <v>1830</v>
      </c>
      <c r="V94" s="15">
        <f t="shared" si="24"/>
        <v>0</v>
      </c>
      <c r="W94" s="15">
        <f t="shared" si="25"/>
        <v>284.7312</v>
      </c>
      <c r="X94" s="25">
        <f t="shared" si="26"/>
        <v>2832.8231999999998</v>
      </c>
      <c r="Y94" s="5">
        <f t="shared" si="27"/>
        <v>73653.403200000001</v>
      </c>
      <c r="Z94" s="5">
        <f t="shared" si="30"/>
        <v>73.6534032</v>
      </c>
      <c r="AA94" s="23">
        <f t="shared" si="31"/>
        <v>38201.596799999999</v>
      </c>
      <c r="AB94" s="30">
        <f t="shared" si="32"/>
        <v>38.201596799999997</v>
      </c>
    </row>
    <row r="95" spans="8:28" x14ac:dyDescent="0.2">
      <c r="H95" s="41" t="s">
        <v>70</v>
      </c>
      <c r="I95" s="6">
        <v>14</v>
      </c>
      <c r="J95" s="6">
        <v>27</v>
      </c>
      <c r="K95" s="6">
        <f t="shared" si="22"/>
        <v>1708</v>
      </c>
      <c r="L95" s="6">
        <v>1</v>
      </c>
      <c r="M95" s="7">
        <v>87</v>
      </c>
      <c r="N95" s="18">
        <v>11.75</v>
      </c>
      <c r="O95" s="18">
        <f t="shared" si="28"/>
        <v>-0.25</v>
      </c>
      <c r="P95" s="19">
        <f t="shared" si="17"/>
        <v>60.397279885468862</v>
      </c>
      <c r="Q95" s="20">
        <f t="shared" si="18"/>
        <v>27</v>
      </c>
      <c r="R95" s="14">
        <f t="shared" si="33"/>
        <v>1</v>
      </c>
      <c r="S95" s="16">
        <f t="shared" si="29"/>
        <v>-0.53052405780496714</v>
      </c>
      <c r="T95" s="17">
        <f t="shared" si="23"/>
        <v>718.09199999999998</v>
      </c>
      <c r="U95" s="28">
        <f>C10*R95</f>
        <v>610</v>
      </c>
      <c r="V95" s="15">
        <f t="shared" si="24"/>
        <v>-55.408333333333346</v>
      </c>
      <c r="W95" s="15">
        <f t="shared" si="25"/>
        <v>307.0548</v>
      </c>
      <c r="X95" s="25">
        <f t="shared" si="26"/>
        <v>1579.7384666666667</v>
      </c>
      <c r="Y95" s="5">
        <f t="shared" si="27"/>
        <v>42652.938600000001</v>
      </c>
      <c r="Z95" s="5">
        <f t="shared" si="30"/>
        <v>42.652938599999999</v>
      </c>
      <c r="AA95" s="23">
        <f t="shared" si="31"/>
        <v>69202.061400000006</v>
      </c>
      <c r="AB95" s="30">
        <f t="shared" si="32"/>
        <v>69.202061400000005</v>
      </c>
    </row>
    <row r="96" spans="8:28" x14ac:dyDescent="0.2">
      <c r="H96" s="41" t="s">
        <v>70</v>
      </c>
      <c r="I96" s="6">
        <v>14</v>
      </c>
      <c r="J96" s="6">
        <v>28</v>
      </c>
      <c r="K96" s="6">
        <f t="shared" si="22"/>
        <v>1736</v>
      </c>
      <c r="L96" s="6">
        <v>1</v>
      </c>
      <c r="M96" s="7">
        <v>88</v>
      </c>
      <c r="N96" s="18">
        <v>11.5</v>
      </c>
      <c r="O96" s="18">
        <f t="shared" si="28"/>
        <v>-0.25</v>
      </c>
      <c r="P96" s="19">
        <f t="shared" si="17"/>
        <v>62.634216177523264</v>
      </c>
      <c r="Q96" s="20">
        <f t="shared" si="18"/>
        <v>28</v>
      </c>
      <c r="R96" s="14">
        <f t="shared" si="33"/>
        <v>1</v>
      </c>
      <c r="S96" s="16">
        <f t="shared" si="29"/>
        <v>-0.51157625718277033</v>
      </c>
      <c r="T96" s="17">
        <f t="shared" si="23"/>
        <v>718.09199999999998</v>
      </c>
      <c r="U96" s="28">
        <f>C10*R96</f>
        <v>610</v>
      </c>
      <c r="V96" s="15">
        <f t="shared" si="24"/>
        <v>-53.429464285714289</v>
      </c>
      <c r="W96" s="15">
        <f t="shared" si="25"/>
        <v>330.22080000000005</v>
      </c>
      <c r="X96" s="25">
        <f t="shared" si="26"/>
        <v>1604.8833357142857</v>
      </c>
      <c r="Y96" s="5">
        <f t="shared" si="27"/>
        <v>44936.733399999997</v>
      </c>
      <c r="Z96" s="5">
        <f t="shared" si="30"/>
        <v>44.936733400000001</v>
      </c>
      <c r="AA96" s="23">
        <f t="shared" si="31"/>
        <v>66918.266600000003</v>
      </c>
      <c r="AB96" s="30">
        <f t="shared" si="32"/>
        <v>66.91826660000001</v>
      </c>
    </row>
    <row r="97" spans="8:28" x14ac:dyDescent="0.2">
      <c r="H97" s="41" t="s">
        <v>70</v>
      </c>
      <c r="I97" s="6">
        <v>14</v>
      </c>
      <c r="J97" s="6">
        <v>29</v>
      </c>
      <c r="K97" s="6">
        <f t="shared" si="22"/>
        <v>1765</v>
      </c>
      <c r="L97" s="6">
        <v>1</v>
      </c>
      <c r="M97" s="7">
        <v>89</v>
      </c>
      <c r="N97" s="18">
        <v>11</v>
      </c>
      <c r="O97" s="18">
        <f t="shared" si="28"/>
        <v>-0.5</v>
      </c>
      <c r="P97" s="19">
        <f t="shared" si="17"/>
        <v>64.871152469577666</v>
      </c>
      <c r="Q97" s="20">
        <f t="shared" si="18"/>
        <v>29</v>
      </c>
      <c r="R97" s="14">
        <f t="shared" si="33"/>
        <v>1</v>
      </c>
      <c r="S97" s="16">
        <f t="shared" si="29"/>
        <v>-0.98790721665619474</v>
      </c>
      <c r="T97" s="17">
        <f t="shared" si="23"/>
        <v>718.09199999999998</v>
      </c>
      <c r="U97" s="28">
        <f>C10*R97</f>
        <v>610</v>
      </c>
      <c r="V97" s="15">
        <f t="shared" si="24"/>
        <v>-103.17413793103449</v>
      </c>
      <c r="W97" s="15">
        <f t="shared" si="25"/>
        <v>354.22919999999999</v>
      </c>
      <c r="X97" s="25">
        <f t="shared" si="26"/>
        <v>1579.1470620689656</v>
      </c>
      <c r="Y97" s="5">
        <f t="shared" si="27"/>
        <v>45795.264800000004</v>
      </c>
      <c r="Z97" s="5">
        <f t="shared" si="30"/>
        <v>45.795264800000005</v>
      </c>
      <c r="AA97" s="23">
        <f t="shared" si="31"/>
        <v>66059.735199999996</v>
      </c>
      <c r="AB97" s="30">
        <f t="shared" si="32"/>
        <v>66.059735199999992</v>
      </c>
    </row>
    <row r="98" spans="8:28" x14ac:dyDescent="0.2">
      <c r="H98" s="41" t="s">
        <v>70</v>
      </c>
      <c r="I98" s="6">
        <v>14</v>
      </c>
      <c r="J98" s="6">
        <v>30</v>
      </c>
      <c r="K98" s="6">
        <f t="shared" si="22"/>
        <v>1795</v>
      </c>
      <c r="L98" s="6">
        <v>1</v>
      </c>
      <c r="M98" s="7">
        <v>90</v>
      </c>
      <c r="N98" s="18">
        <v>10.5</v>
      </c>
      <c r="O98" s="18">
        <f t="shared" si="28"/>
        <v>-0.5</v>
      </c>
      <c r="P98" s="19">
        <f t="shared" si="17"/>
        <v>67.108088761632075</v>
      </c>
      <c r="Q98" s="20">
        <f t="shared" si="18"/>
        <v>30</v>
      </c>
      <c r="R98" s="14">
        <f t="shared" si="33"/>
        <v>1</v>
      </c>
      <c r="S98" s="16">
        <f t="shared" si="29"/>
        <v>-0.95497387378491372</v>
      </c>
      <c r="T98" s="17">
        <f t="shared" si="23"/>
        <v>718.09199999999998</v>
      </c>
      <c r="U98" s="28">
        <f>C10*R98</f>
        <v>610</v>
      </c>
      <c r="V98" s="15">
        <f t="shared" si="24"/>
        <v>-99.734999999999999</v>
      </c>
      <c r="W98" s="15">
        <f t="shared" si="25"/>
        <v>379.08000000000004</v>
      </c>
      <c r="X98" s="25">
        <f t="shared" si="26"/>
        <v>1607.4369999999999</v>
      </c>
      <c r="Y98" s="5">
        <f t="shared" si="27"/>
        <v>48223.11</v>
      </c>
      <c r="Z98" s="5">
        <f t="shared" si="30"/>
        <v>48.223109999999998</v>
      </c>
      <c r="AA98" s="23">
        <f t="shared" si="31"/>
        <v>63631.89</v>
      </c>
      <c r="AB98" s="30">
        <f t="shared" si="32"/>
        <v>63.631889999999999</v>
      </c>
    </row>
    <row r="99" spans="8:28" x14ac:dyDescent="0.2">
      <c r="H99" s="41" t="s">
        <v>70</v>
      </c>
      <c r="I99" s="6">
        <v>14</v>
      </c>
      <c r="J99" s="6">
        <v>32</v>
      </c>
      <c r="K99" s="6">
        <f t="shared" si="22"/>
        <v>1827</v>
      </c>
      <c r="L99" s="6">
        <v>1</v>
      </c>
      <c r="M99" s="7">
        <v>91</v>
      </c>
      <c r="N99" s="18">
        <v>10.25</v>
      </c>
      <c r="O99" s="18">
        <f t="shared" si="28"/>
        <v>-0.25</v>
      </c>
      <c r="P99" s="19">
        <f t="shared" si="17"/>
        <v>71.581961345740879</v>
      </c>
      <c r="Q99" s="20">
        <f t="shared" si="18"/>
        <v>32</v>
      </c>
      <c r="R99" s="14">
        <f t="shared" si="33"/>
        <v>2</v>
      </c>
      <c r="S99" s="16">
        <f t="shared" si="29"/>
        <v>-0.44762783103047138</v>
      </c>
      <c r="T99" s="17">
        <f t="shared" si="23"/>
        <v>718.09199999999998</v>
      </c>
      <c r="U99" s="28">
        <f>C10*R99</f>
        <v>1220</v>
      </c>
      <c r="V99" s="15">
        <f t="shared" si="24"/>
        <v>-46.750781250000003</v>
      </c>
      <c r="W99" s="15">
        <f t="shared" si="25"/>
        <v>431.30880000000002</v>
      </c>
      <c r="X99" s="25">
        <f t="shared" si="26"/>
        <v>2322.6500187500001</v>
      </c>
      <c r="Y99" s="5">
        <f t="shared" si="27"/>
        <v>74324.800600000002</v>
      </c>
      <c r="Z99" s="5">
        <f t="shared" si="30"/>
        <v>74.324800600000003</v>
      </c>
      <c r="AA99" s="23">
        <f t="shared" si="31"/>
        <v>37530.199399999998</v>
      </c>
      <c r="AB99" s="30">
        <f t="shared" si="32"/>
        <v>37.530199400000001</v>
      </c>
    </row>
    <row r="100" spans="8:28" x14ac:dyDescent="0.2">
      <c r="H100" s="41" t="s">
        <v>71</v>
      </c>
      <c r="I100" s="6">
        <v>14</v>
      </c>
      <c r="J100" s="6">
        <v>33</v>
      </c>
      <c r="K100" s="6">
        <f t="shared" si="22"/>
        <v>1860</v>
      </c>
      <c r="L100" s="6">
        <v>1</v>
      </c>
      <c r="M100" s="7">
        <v>92</v>
      </c>
      <c r="N100" s="18">
        <v>10</v>
      </c>
      <c r="O100" s="18">
        <f t="shared" si="28"/>
        <v>-0.25</v>
      </c>
      <c r="P100" s="19">
        <f t="shared" si="17"/>
        <v>73.818897637795274</v>
      </c>
      <c r="Q100" s="20">
        <f t="shared" si="18"/>
        <v>33</v>
      </c>
      <c r="R100" s="14">
        <f t="shared" si="33"/>
        <v>1</v>
      </c>
      <c r="S100" s="16">
        <f t="shared" si="29"/>
        <v>-0.43406308773824887</v>
      </c>
      <c r="T100" s="17">
        <f t="shared" si="23"/>
        <v>718.09199999999998</v>
      </c>
      <c r="U100" s="28">
        <f>C10*R100</f>
        <v>610</v>
      </c>
      <c r="V100" s="15">
        <f t="shared" si="24"/>
        <v>-45.334090909090911</v>
      </c>
      <c r="W100" s="15">
        <f t="shared" si="25"/>
        <v>458.68680000000006</v>
      </c>
      <c r="X100" s="25">
        <f t="shared" si="26"/>
        <v>1741.4447090909091</v>
      </c>
      <c r="Y100" s="5">
        <f t="shared" si="27"/>
        <v>57467.6754</v>
      </c>
      <c r="Z100" s="5">
        <f t="shared" si="30"/>
        <v>57.467675400000005</v>
      </c>
      <c r="AA100" s="23">
        <f t="shared" si="31"/>
        <v>54387.3246</v>
      </c>
      <c r="AB100" s="30">
        <f t="shared" si="32"/>
        <v>54.387324599999999</v>
      </c>
    </row>
    <row r="101" spans="8:28" x14ac:dyDescent="0.2">
      <c r="W101" s="38" t="s">
        <v>54</v>
      </c>
      <c r="X101" s="39">
        <f>X4+X5+X6+X7+X8+X9+X10+X11+X12+X13+X14+X15+X16+X17+X18+X19+X20+X21+X22+X23+X24+X25+X26+X27+X28+X29+X30+X31+X32+X33+X34+X35+X36+X37+X38+X39+X40+X41+X42+X43+X44+X45+X46+X47+X48+X49+X50+X51+X52+X53+X54+X55+X56+X57+X58+X59+X60+X61+X62+X63+X64+X65+X66+X67+X68+X69+X70+X71+X72+X73+X74+X75+X76+X77+X78+X79+X80+X81+X82+X83+X84+X85+X86+X87+X88+X89+X90+X91+X92+X93+X94+X95+X96+X97+X98+X99+X100</f>
        <v>103474.24832607704</v>
      </c>
      <c r="Y101" s="38" t="s">
        <v>55</v>
      </c>
      <c r="Z101" s="39">
        <f>Z4+Z5+Z6+Z7+Z8+Z9+Z10+Z11+Z12+Z13+Z14+Z15+Z16+Z17+Z18+Z19+Z20+Z21+Z22+Z23+Z24+Z25+Z26+Z27+Z28+Z29+Z30+Z31+Z32+Z33+Z34+Z35+Z36+Z37+Z38+Z39+Z40+Z41+Z42+Z43+Z44+Z45+Z46+Z47+Z48+Z49+Z50+Z51+Z52+Z53+Z54+Z55+Z56+Z57+Z58+Z59+Z60+Z61+Z62+Z63+Z64+Z65+Z66+Z67+Z68+Z69+Z70+Z71+Z72+Z73+Z74+Z75+Z76+Z77+Z78+Z79+Z80+Z81+Z82+Z83+Z84+Z85+Z86+Z87+Z88+Z89+Z90+Z91+Z92+Z93+Z94+Z95+Z96+Z97+Z98+Z99+Z100</f>
        <v>2165.0908815999996</v>
      </c>
    </row>
  </sheetData>
  <mergeCells count="3">
    <mergeCell ref="B3:C3"/>
    <mergeCell ref="E3:F3"/>
    <mergeCell ref="B32:C32"/>
  </mergeCells>
  <phoneticPr fontId="8" type="noConversion"/>
  <pageMargins left="0.7" right="0.7" top="0.75" bottom="0.75" header="0.3" footer="0.3"/>
  <ignoredErrors>
    <ignoredError sqref="AA5:AA13 AA14:AA100" formula="1"/>
  </ignoredError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Y19"/>
  <sheetViews>
    <sheetView workbookViewId="0">
      <selection sqref="A1:XFD1048576"/>
    </sheetView>
  </sheetViews>
  <sheetFormatPr baseColWidth="10" defaultColWidth="8.83203125" defaultRowHeight="15" x14ac:dyDescent="0.2"/>
  <cols>
    <col min="17" max="17" width="9.1640625" customWidth="1"/>
    <col min="18" max="18" width="12.33203125" customWidth="1"/>
    <col min="19" max="19" width="18" customWidth="1"/>
    <col min="20" max="20" width="19.6640625" customWidth="1"/>
    <col min="21" max="21" width="12.5" customWidth="1"/>
    <col min="22" max="22" width="15" customWidth="1"/>
    <col min="23" max="23" width="15.1640625" customWidth="1"/>
    <col min="24" max="24" width="15" customWidth="1"/>
    <col min="25" max="25" width="14.83203125" customWidth="1"/>
  </cols>
  <sheetData>
    <row r="1" spans="2:25" x14ac:dyDescent="0.2">
      <c r="B1" s="33"/>
      <c r="C1" s="33"/>
      <c r="E1" s="33"/>
      <c r="F1" s="33"/>
    </row>
    <row r="2" spans="2:25" x14ac:dyDescent="0.2">
      <c r="P2" s="1"/>
      <c r="Q2" s="1"/>
      <c r="R2" s="1"/>
      <c r="S2" s="1"/>
      <c r="T2" s="1"/>
      <c r="U2" s="1"/>
      <c r="V2" s="1"/>
      <c r="W2" s="1"/>
      <c r="X2" s="1"/>
    </row>
    <row r="3" spans="2:25" x14ac:dyDescent="0.2">
      <c r="P3" s="1"/>
      <c r="Q3" s="1"/>
      <c r="R3" s="1"/>
      <c r="S3" s="1"/>
      <c r="T3" s="1"/>
      <c r="U3" s="1"/>
      <c r="V3" s="1"/>
      <c r="W3" s="1"/>
      <c r="X3" s="1"/>
      <c r="Y3" s="1"/>
    </row>
    <row r="4" spans="2:25" x14ac:dyDescent="0.2">
      <c r="P4" s="1"/>
      <c r="Q4" s="1"/>
      <c r="R4" s="1"/>
      <c r="S4" s="1"/>
      <c r="T4" s="1"/>
      <c r="U4" s="1"/>
      <c r="V4" s="1"/>
      <c r="W4" s="1"/>
      <c r="X4" s="1"/>
      <c r="Y4" s="1"/>
    </row>
    <row r="5" spans="2:25" x14ac:dyDescent="0.2">
      <c r="P5" s="1"/>
      <c r="Q5" s="1"/>
      <c r="R5" s="1"/>
      <c r="S5" s="1"/>
      <c r="T5" s="1"/>
      <c r="U5" s="1"/>
      <c r="V5" s="1"/>
      <c r="W5" s="1"/>
      <c r="X5" s="1"/>
      <c r="Y5" s="1"/>
    </row>
    <row r="6" spans="2:25" x14ac:dyDescent="0.2">
      <c r="P6" s="1"/>
      <c r="Q6" s="1"/>
      <c r="R6" s="1"/>
      <c r="S6" s="1"/>
      <c r="T6" s="1"/>
      <c r="U6" s="1"/>
      <c r="V6" s="1"/>
      <c r="W6" s="1"/>
      <c r="X6" s="1"/>
      <c r="Y6" s="1"/>
    </row>
    <row r="7" spans="2:25" x14ac:dyDescent="0.2">
      <c r="P7" s="1"/>
      <c r="Q7" s="1"/>
      <c r="R7" s="1"/>
      <c r="S7" s="1"/>
      <c r="T7" s="1"/>
      <c r="U7" s="1"/>
      <c r="V7" s="1"/>
      <c r="W7" s="1"/>
      <c r="X7" s="1"/>
      <c r="Y7" s="1"/>
    </row>
    <row r="8" spans="2:25" x14ac:dyDescent="0.2">
      <c r="P8" s="1"/>
      <c r="Q8" s="1"/>
      <c r="R8" s="1"/>
      <c r="S8" s="1"/>
      <c r="T8" s="1"/>
      <c r="U8" s="1"/>
      <c r="V8" s="1"/>
      <c r="W8" s="1"/>
      <c r="X8" s="1"/>
      <c r="Y8" s="1"/>
    </row>
    <row r="9" spans="2:25" x14ac:dyDescent="0.2">
      <c r="P9" s="1"/>
      <c r="Q9" s="1"/>
      <c r="R9" s="1"/>
      <c r="S9" s="1"/>
      <c r="T9" s="1"/>
      <c r="U9" s="1"/>
      <c r="V9" s="1"/>
      <c r="W9" s="1"/>
      <c r="X9" s="1"/>
      <c r="Y9" s="1"/>
    </row>
    <row r="10" spans="2:25" x14ac:dyDescent="0.2"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2:25" x14ac:dyDescent="0.2"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2:25" x14ac:dyDescent="0.2"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2:25" x14ac:dyDescent="0.2"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2:25" x14ac:dyDescent="0.2"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2:25" x14ac:dyDescent="0.2"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2:25" x14ac:dyDescent="0.2">
      <c r="P16" s="1"/>
      <c r="Q16" s="1"/>
      <c r="R16" s="1"/>
      <c r="S16" s="1"/>
      <c r="T16" s="1"/>
      <c r="U16" s="1"/>
      <c r="V16" s="1"/>
      <c r="W16" s="1"/>
      <c r="X16" s="1"/>
      <c r="Y16" s="1"/>
    </row>
    <row r="18" spans="24:24" x14ac:dyDescent="0.2">
      <c r="X18" s="1"/>
    </row>
    <row r="19" spans="24:24" x14ac:dyDescent="0.2">
      <c r="X19" s="1"/>
    </row>
  </sheetData>
  <mergeCells count="2">
    <mergeCell ref="B1:C1"/>
    <mergeCell ref="E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Not correct spreadsheet</vt:lpstr>
      <vt:lpstr>Corrected Spreadsheat</vt:lpstr>
      <vt:lpstr>Sheet2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Cunniffe (P148021)</dc:creator>
  <cp:lastModifiedBy>Dympna Cunniffe</cp:lastModifiedBy>
  <dcterms:created xsi:type="dcterms:W3CDTF">2019-12-01T17:19:29Z</dcterms:created>
  <dcterms:modified xsi:type="dcterms:W3CDTF">2020-03-16T06:46:39Z</dcterms:modified>
</cp:coreProperties>
</file>