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12405_student_uwtsd_ac_uk/Documents/Documents/Level 4/Motorcycle Technology - ACHA4003/Semester 2/"/>
    </mc:Choice>
  </mc:AlternateContent>
  <xr:revisionPtr revIDLastSave="780" documentId="13_ncr:1_{388ECB4C-6248-4521-81B4-EC552F77866A}" xr6:coauthVersionLast="47" xr6:coauthVersionMax="47" xr10:uidLastSave="{7034EB21-261A-4687-A1D5-917067548508}"/>
  <bookViews>
    <workbookView xWindow="-120" yWindow="-120" windowWidth="29040" windowHeight="15720" tabRatio="810" activeTab="1" xr2:uid="{00000000-000D-0000-FFFF-FFFF00000000}"/>
  </bookViews>
  <sheets>
    <sheet name="Raw Results" sheetId="2" r:id="rId1"/>
    <sheet name="Calculated Data" sheetId="3" r:id="rId2"/>
    <sheet name="BSFC &amp; Engine Speed" sheetId="6" r:id="rId3"/>
    <sheet name="Torque &amp; Engine Speed" sheetId="7" r:id="rId4"/>
    <sheet name="Brake Power &amp; Engine Speed" sheetId="8" r:id="rId5"/>
    <sheet name="Thermal Eff &amp; Engine Speed" sheetId="9" r:id="rId6"/>
    <sheet name="BSFC &amp; OTE" sheetId="10" r:id="rId7"/>
    <sheet name="Brake Powr &amp; Torque" sheetId="11" r:id="rId8"/>
    <sheet name="Lambda" sheetId="12" r:id="rId9"/>
    <sheet name="BMEP &amp; Engine Speed" sheetId="13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" l="1"/>
  <c r="K4" i="3"/>
  <c r="H4" i="3"/>
  <c r="F4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G4" i="3"/>
  <c r="S8" i="3"/>
  <c r="R8" i="3"/>
  <c r="F5" i="3"/>
  <c r="G5" i="3"/>
  <c r="F6" i="3"/>
  <c r="F7" i="3"/>
  <c r="G7" i="3"/>
  <c r="F8" i="3"/>
  <c r="G8" i="3"/>
  <c r="F9" i="3"/>
  <c r="G9" i="3"/>
  <c r="F10" i="3"/>
  <c r="G10" i="3"/>
  <c r="F11" i="3"/>
  <c r="F12" i="3"/>
  <c r="G12" i="3"/>
  <c r="F13" i="3"/>
  <c r="G13" i="3"/>
  <c r="F14" i="3"/>
  <c r="G14" i="3"/>
  <c r="F15" i="3"/>
  <c r="G15" i="3"/>
  <c r="F16" i="3"/>
  <c r="G16" i="3"/>
  <c r="F17" i="3"/>
  <c r="F18" i="3"/>
  <c r="F19" i="3"/>
  <c r="G19" i="3"/>
  <c r="F20" i="3"/>
  <c r="G20" i="3"/>
  <c r="F21" i="3"/>
  <c r="G21" i="3"/>
  <c r="F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F31" i="3"/>
  <c r="G31" i="3"/>
  <c r="F32" i="3"/>
  <c r="G32" i="3"/>
  <c r="F33" i="3"/>
  <c r="G33" i="3"/>
  <c r="F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F47" i="3"/>
  <c r="G47" i="3"/>
  <c r="F48" i="3"/>
  <c r="G48" i="3"/>
  <c r="F49" i="3"/>
  <c r="G49" i="3"/>
  <c r="F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63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G11" i="3"/>
  <c r="G17" i="3"/>
  <c r="G30" i="3"/>
  <c r="G46" i="3"/>
  <c r="G94" i="3"/>
  <c r="J4" i="3"/>
  <c r="I4" i="3"/>
  <c r="P6" i="3"/>
  <c r="S6" i="3"/>
  <c r="Q10" i="3"/>
  <c r="B5" i="3"/>
  <c r="B6" i="3"/>
  <c r="S4" i="3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G70" i="3"/>
  <c r="G22" i="3"/>
  <c r="G6" i="3"/>
  <c r="G50" i="3"/>
  <c r="G34" i="3"/>
  <c r="G18" i="3"/>
  <c r="H6" i="3"/>
  <c r="I6" i="3"/>
  <c r="H5" i="3"/>
  <c r="I5" i="3"/>
  <c r="K5" i="3"/>
  <c r="L5" i="3"/>
  <c r="L4" i="3"/>
  <c r="B7" i="3"/>
  <c r="M5" i="3"/>
  <c r="H7" i="3"/>
  <c r="I7" i="3"/>
  <c r="B8" i="3"/>
  <c r="M6" i="3"/>
  <c r="K6" i="3"/>
  <c r="L6" i="3"/>
  <c r="H8" i="3"/>
  <c r="I8" i="3"/>
  <c r="B9" i="3"/>
  <c r="M7" i="3"/>
  <c r="K7" i="3"/>
  <c r="L7" i="3"/>
  <c r="B10" i="3"/>
  <c r="H9" i="3"/>
  <c r="I9" i="3"/>
  <c r="K8" i="3"/>
  <c r="L8" i="3"/>
  <c r="M8" i="3"/>
  <c r="K9" i="3"/>
  <c r="L9" i="3"/>
  <c r="M9" i="3"/>
  <c r="H10" i="3"/>
  <c r="I10" i="3"/>
  <c r="B11" i="3"/>
  <c r="B12" i="3"/>
  <c r="H11" i="3"/>
  <c r="I11" i="3"/>
  <c r="K10" i="3"/>
  <c r="L10" i="3"/>
  <c r="M10" i="3"/>
  <c r="M11" i="3"/>
  <c r="K11" i="3"/>
  <c r="L11" i="3"/>
  <c r="B13" i="3"/>
  <c r="H12" i="3"/>
  <c r="I12" i="3"/>
  <c r="H13" i="3"/>
  <c r="I13" i="3"/>
  <c r="B14" i="3"/>
  <c r="M12" i="3"/>
  <c r="K12" i="3"/>
  <c r="L12" i="3"/>
  <c r="B15" i="3"/>
  <c r="H14" i="3"/>
  <c r="I14" i="3"/>
  <c r="M13" i="3"/>
  <c r="K13" i="3"/>
  <c r="L13" i="3"/>
  <c r="M14" i="3"/>
  <c r="K14" i="3"/>
  <c r="L14" i="3"/>
  <c r="H15" i="3"/>
  <c r="I15" i="3"/>
  <c r="B16" i="3"/>
  <c r="H16" i="3"/>
  <c r="I16" i="3"/>
  <c r="B17" i="3"/>
  <c r="K15" i="3"/>
  <c r="L15" i="3"/>
  <c r="M15" i="3"/>
  <c r="H17" i="3"/>
  <c r="I17" i="3"/>
  <c r="B18" i="3"/>
  <c r="K16" i="3"/>
  <c r="L16" i="3"/>
  <c r="M16" i="3"/>
  <c r="H18" i="3"/>
  <c r="I18" i="3"/>
  <c r="B19" i="3"/>
  <c r="K17" i="3"/>
  <c r="L17" i="3"/>
  <c r="M17" i="3"/>
  <c r="H19" i="3"/>
  <c r="I19" i="3"/>
  <c r="B20" i="3"/>
  <c r="K18" i="3"/>
  <c r="L18" i="3"/>
  <c r="M18" i="3"/>
  <c r="B21" i="3"/>
  <c r="H20" i="3"/>
  <c r="I20" i="3"/>
  <c r="M19" i="3"/>
  <c r="K19" i="3"/>
  <c r="L19" i="3"/>
  <c r="M20" i="3"/>
  <c r="K20" i="3"/>
  <c r="L20" i="3"/>
  <c r="B22" i="3"/>
  <c r="H21" i="3"/>
  <c r="I21" i="3"/>
  <c r="H22" i="3"/>
  <c r="I22" i="3"/>
  <c r="B23" i="3"/>
  <c r="M21" i="3"/>
  <c r="K21" i="3"/>
  <c r="L21" i="3"/>
  <c r="B24" i="3"/>
  <c r="H23" i="3"/>
  <c r="I23" i="3"/>
  <c r="K22" i="3"/>
  <c r="L22" i="3"/>
  <c r="M22" i="3"/>
  <c r="M23" i="3"/>
  <c r="K23" i="3"/>
  <c r="L23" i="3"/>
  <c r="B25" i="3"/>
  <c r="H24" i="3"/>
  <c r="I24" i="3"/>
  <c r="M24" i="3"/>
  <c r="K24" i="3"/>
  <c r="L24" i="3"/>
  <c r="B26" i="3"/>
  <c r="H25" i="3"/>
  <c r="I25" i="3"/>
  <c r="M25" i="3"/>
  <c r="K25" i="3"/>
  <c r="L25" i="3"/>
  <c r="H26" i="3"/>
  <c r="I26" i="3"/>
  <c r="B27" i="3"/>
  <c r="K26" i="3"/>
  <c r="L26" i="3"/>
  <c r="M26" i="3"/>
  <c r="B28" i="3"/>
  <c r="H27" i="3"/>
  <c r="I27" i="3"/>
  <c r="M27" i="3"/>
  <c r="K27" i="3"/>
  <c r="L27" i="3"/>
  <c r="H28" i="3"/>
  <c r="I28" i="3"/>
  <c r="B29" i="3"/>
  <c r="B30" i="3"/>
  <c r="H29" i="3"/>
  <c r="I29" i="3"/>
  <c r="M28" i="3"/>
  <c r="K28" i="3"/>
  <c r="L28" i="3"/>
  <c r="K29" i="3"/>
  <c r="L29" i="3"/>
  <c r="M29" i="3"/>
  <c r="B31" i="3"/>
  <c r="H30" i="3"/>
  <c r="I30" i="3"/>
  <c r="M30" i="3"/>
  <c r="K30" i="3"/>
  <c r="L30" i="3"/>
  <c r="B32" i="3"/>
  <c r="H31" i="3"/>
  <c r="I31" i="3"/>
  <c r="K31" i="3"/>
  <c r="L31" i="3"/>
  <c r="M31" i="3"/>
  <c r="H32" i="3"/>
  <c r="I32" i="3"/>
  <c r="B33" i="3"/>
  <c r="H33" i="3"/>
  <c r="I33" i="3"/>
  <c r="B34" i="3"/>
  <c r="M32" i="3"/>
  <c r="K32" i="3"/>
  <c r="L32" i="3"/>
  <c r="B35" i="3"/>
  <c r="H34" i="3"/>
  <c r="I34" i="3"/>
  <c r="M33" i="3"/>
  <c r="K33" i="3"/>
  <c r="L33" i="3"/>
  <c r="K34" i="3"/>
  <c r="L34" i="3"/>
  <c r="M34" i="3"/>
  <c r="H35" i="3"/>
  <c r="I35" i="3"/>
  <c r="B36" i="3"/>
  <c r="H36" i="3"/>
  <c r="I36" i="3"/>
  <c r="B37" i="3"/>
  <c r="M35" i="3"/>
  <c r="K35" i="3"/>
  <c r="L35" i="3"/>
  <c r="M36" i="3"/>
  <c r="K36" i="3"/>
  <c r="L36" i="3"/>
  <c r="H37" i="3"/>
  <c r="I37" i="3"/>
  <c r="B38" i="3"/>
  <c r="H38" i="3"/>
  <c r="I38" i="3"/>
  <c r="B39" i="3"/>
  <c r="K37" i="3"/>
  <c r="L37" i="3"/>
  <c r="M37" i="3"/>
  <c r="H39" i="3"/>
  <c r="I39" i="3"/>
  <c r="B40" i="3"/>
  <c r="M38" i="3"/>
  <c r="K38" i="3"/>
  <c r="L38" i="3"/>
  <c r="H40" i="3"/>
  <c r="I40" i="3"/>
  <c r="B41" i="3"/>
  <c r="M39" i="3"/>
  <c r="K39" i="3"/>
  <c r="L39" i="3"/>
  <c r="H41" i="3"/>
  <c r="I41" i="3"/>
  <c r="B42" i="3"/>
  <c r="K40" i="3"/>
  <c r="L40" i="3"/>
  <c r="M40" i="3"/>
  <c r="H42" i="3"/>
  <c r="I42" i="3"/>
  <c r="B43" i="3"/>
  <c r="K41" i="3"/>
  <c r="L41" i="3"/>
  <c r="M41" i="3"/>
  <c r="B44" i="3"/>
  <c r="H43" i="3"/>
  <c r="I43" i="3"/>
  <c r="K42" i="3"/>
  <c r="L42" i="3"/>
  <c r="M42" i="3"/>
  <c r="M43" i="3"/>
  <c r="K43" i="3"/>
  <c r="L43" i="3"/>
  <c r="B45" i="3"/>
  <c r="H44" i="3"/>
  <c r="I44" i="3"/>
  <c r="K44" i="3"/>
  <c r="L44" i="3"/>
  <c r="M44" i="3"/>
  <c r="H45" i="3"/>
  <c r="I45" i="3"/>
  <c r="B46" i="3"/>
  <c r="K45" i="3"/>
  <c r="L45" i="3"/>
  <c r="M45" i="3"/>
  <c r="B47" i="3"/>
  <c r="H46" i="3"/>
  <c r="I46" i="3"/>
  <c r="B48" i="3"/>
  <c r="H47" i="3"/>
  <c r="I47" i="3"/>
  <c r="K46" i="3"/>
  <c r="L46" i="3"/>
  <c r="M46" i="3"/>
  <c r="K47" i="3"/>
  <c r="L47" i="3"/>
  <c r="M47" i="3"/>
  <c r="H48" i="3"/>
  <c r="I48" i="3"/>
  <c r="B49" i="3"/>
  <c r="K48" i="3"/>
  <c r="L48" i="3"/>
  <c r="M48" i="3"/>
  <c r="H49" i="3"/>
  <c r="I49" i="3"/>
  <c r="B50" i="3"/>
  <c r="K49" i="3"/>
  <c r="L49" i="3"/>
  <c r="M49" i="3"/>
  <c r="B51" i="3"/>
  <c r="H50" i="3"/>
  <c r="I50" i="3"/>
  <c r="K50" i="3"/>
  <c r="L50" i="3"/>
  <c r="M50" i="3"/>
  <c r="H51" i="3"/>
  <c r="I51" i="3"/>
  <c r="B52" i="3"/>
  <c r="M51" i="3"/>
  <c r="K51" i="3"/>
  <c r="L51" i="3"/>
  <c r="H52" i="3"/>
  <c r="I52" i="3"/>
  <c r="B53" i="3"/>
  <c r="B54" i="3"/>
  <c r="H53" i="3"/>
  <c r="I53" i="3"/>
  <c r="K52" i="3"/>
  <c r="L52" i="3"/>
  <c r="M52" i="3"/>
  <c r="K53" i="3"/>
  <c r="L53" i="3"/>
  <c r="M53" i="3"/>
  <c r="B55" i="3"/>
  <c r="H54" i="3"/>
  <c r="I54" i="3"/>
  <c r="K54" i="3"/>
  <c r="L54" i="3"/>
  <c r="M54" i="3"/>
  <c r="H55" i="3"/>
  <c r="I55" i="3"/>
  <c r="B56" i="3"/>
  <c r="H56" i="3"/>
  <c r="I56" i="3"/>
  <c r="B57" i="3"/>
  <c r="K55" i="3"/>
  <c r="L55" i="3"/>
  <c r="M55" i="3"/>
  <c r="H57" i="3"/>
  <c r="I57" i="3"/>
  <c r="B58" i="3"/>
  <c r="M56" i="3"/>
  <c r="K56" i="3"/>
  <c r="L56" i="3"/>
  <c r="H58" i="3"/>
  <c r="I58" i="3"/>
  <c r="B59" i="3"/>
  <c r="K57" i="3"/>
  <c r="L57" i="3"/>
  <c r="M57" i="3"/>
  <c r="B60" i="3"/>
  <c r="H59" i="3"/>
  <c r="I59" i="3"/>
  <c r="M58" i="3"/>
  <c r="K58" i="3"/>
  <c r="L58" i="3"/>
  <c r="M59" i="3"/>
  <c r="K59" i="3"/>
  <c r="L59" i="3"/>
  <c r="B61" i="3"/>
  <c r="H60" i="3"/>
  <c r="I60" i="3"/>
  <c r="M60" i="3"/>
  <c r="K60" i="3"/>
  <c r="L60" i="3"/>
  <c r="B62" i="3"/>
  <c r="H61" i="3"/>
  <c r="I61" i="3"/>
  <c r="M61" i="3"/>
  <c r="K61" i="3"/>
  <c r="L61" i="3"/>
  <c r="B63" i="3"/>
  <c r="H62" i="3"/>
  <c r="I62" i="3"/>
  <c r="B64" i="3"/>
  <c r="H63" i="3"/>
  <c r="I63" i="3"/>
  <c r="K62" i="3"/>
  <c r="L62" i="3"/>
  <c r="M62" i="3"/>
  <c r="M63" i="3"/>
  <c r="K63" i="3"/>
  <c r="L63" i="3"/>
  <c r="H64" i="3"/>
  <c r="I64" i="3"/>
  <c r="B65" i="3"/>
  <c r="B66" i="3"/>
  <c r="H65" i="3"/>
  <c r="I65" i="3"/>
  <c r="K64" i="3"/>
  <c r="L64" i="3"/>
  <c r="M64" i="3"/>
  <c r="K65" i="3"/>
  <c r="L65" i="3"/>
  <c r="M65" i="3"/>
  <c r="H66" i="3"/>
  <c r="I66" i="3"/>
  <c r="B67" i="3"/>
  <c r="H67" i="3"/>
  <c r="I67" i="3"/>
  <c r="B68" i="3"/>
  <c r="M66" i="3"/>
  <c r="K66" i="3"/>
  <c r="L66" i="3"/>
  <c r="H68" i="3"/>
  <c r="I68" i="3"/>
  <c r="B69" i="3"/>
  <c r="M67" i="3"/>
  <c r="K67" i="3"/>
  <c r="L67" i="3"/>
  <c r="H69" i="3"/>
  <c r="I69" i="3"/>
  <c r="B70" i="3"/>
  <c r="M68" i="3"/>
  <c r="K68" i="3"/>
  <c r="L68" i="3"/>
  <c r="H70" i="3"/>
  <c r="I70" i="3"/>
  <c r="B71" i="3"/>
  <c r="M69" i="3"/>
  <c r="K69" i="3"/>
  <c r="L69" i="3"/>
  <c r="B72" i="3"/>
  <c r="H71" i="3"/>
  <c r="I71" i="3"/>
  <c r="K70" i="3"/>
  <c r="L70" i="3"/>
  <c r="M70" i="3"/>
  <c r="M71" i="3"/>
  <c r="K71" i="3"/>
  <c r="L71" i="3"/>
  <c r="H72" i="3"/>
  <c r="I72" i="3"/>
  <c r="B73" i="3"/>
  <c r="B74" i="3"/>
  <c r="H73" i="3"/>
  <c r="I73" i="3"/>
  <c r="K72" i="3"/>
  <c r="L72" i="3"/>
  <c r="M72" i="3"/>
  <c r="K73" i="3"/>
  <c r="L73" i="3"/>
  <c r="M73" i="3"/>
  <c r="H74" i="3"/>
  <c r="I74" i="3"/>
  <c r="B75" i="3"/>
  <c r="B76" i="3"/>
  <c r="H75" i="3"/>
  <c r="I75" i="3"/>
  <c r="M74" i="3"/>
  <c r="K74" i="3"/>
  <c r="L74" i="3"/>
  <c r="M75" i="3"/>
  <c r="K75" i="3"/>
  <c r="L75" i="3"/>
  <c r="B77" i="3"/>
  <c r="H76" i="3"/>
  <c r="I76" i="3"/>
  <c r="M76" i="3"/>
  <c r="K76" i="3"/>
  <c r="L76" i="3"/>
  <c r="H77" i="3"/>
  <c r="I77" i="3"/>
  <c r="B78" i="3"/>
  <c r="B79" i="3"/>
  <c r="H78" i="3"/>
  <c r="I78" i="3"/>
  <c r="K77" i="3"/>
  <c r="L77" i="3"/>
  <c r="M77" i="3"/>
  <c r="M78" i="3"/>
  <c r="K78" i="3"/>
  <c r="L78" i="3"/>
  <c r="B80" i="3"/>
  <c r="H79" i="3"/>
  <c r="I79" i="3"/>
  <c r="M79" i="3"/>
  <c r="K79" i="3"/>
  <c r="L79" i="3"/>
  <c r="H80" i="3"/>
  <c r="I80" i="3"/>
  <c r="B81" i="3"/>
  <c r="H81" i="3"/>
  <c r="I81" i="3"/>
  <c r="B82" i="3"/>
  <c r="K80" i="3"/>
  <c r="L80" i="3"/>
  <c r="M80" i="3"/>
  <c r="H82" i="3"/>
  <c r="I82" i="3"/>
  <c r="B83" i="3"/>
  <c r="K81" i="3"/>
  <c r="L81" i="3"/>
  <c r="M81" i="3"/>
  <c r="B84" i="3"/>
  <c r="H83" i="3"/>
  <c r="I83" i="3"/>
  <c r="K82" i="3"/>
  <c r="L82" i="3"/>
  <c r="M82" i="3"/>
  <c r="M83" i="3"/>
  <c r="K83" i="3"/>
  <c r="L83" i="3"/>
  <c r="B85" i="3"/>
  <c r="H84" i="3"/>
  <c r="I84" i="3"/>
  <c r="K84" i="3"/>
  <c r="L84" i="3"/>
  <c r="M84" i="3"/>
  <c r="H85" i="3"/>
  <c r="I85" i="3"/>
  <c r="B86" i="3"/>
  <c r="M85" i="3"/>
  <c r="K85" i="3"/>
  <c r="L85" i="3"/>
  <c r="H86" i="3"/>
  <c r="I86" i="3"/>
  <c r="B87" i="3"/>
  <c r="H87" i="3"/>
  <c r="I87" i="3"/>
  <c r="B88" i="3"/>
  <c r="K86" i="3"/>
  <c r="L86" i="3"/>
  <c r="M86" i="3"/>
  <c r="H88" i="3"/>
  <c r="I88" i="3"/>
  <c r="B89" i="3"/>
  <c r="K87" i="3"/>
  <c r="L87" i="3"/>
  <c r="M87" i="3"/>
  <c r="B90" i="3"/>
  <c r="H89" i="3"/>
  <c r="I89" i="3"/>
  <c r="K88" i="3"/>
  <c r="L88" i="3"/>
  <c r="M88" i="3"/>
  <c r="K89" i="3"/>
  <c r="L89" i="3"/>
  <c r="M89" i="3"/>
  <c r="B91" i="3"/>
  <c r="H90" i="3"/>
  <c r="I90" i="3"/>
  <c r="K90" i="3"/>
  <c r="L90" i="3"/>
  <c r="M90" i="3"/>
  <c r="B92" i="3"/>
  <c r="H91" i="3"/>
  <c r="I91" i="3"/>
  <c r="H92" i="3"/>
  <c r="I92" i="3"/>
  <c r="B93" i="3"/>
  <c r="K91" i="3"/>
  <c r="L91" i="3"/>
  <c r="M91" i="3"/>
  <c r="H93" i="3"/>
  <c r="I93" i="3"/>
  <c r="B94" i="3"/>
  <c r="H94" i="3"/>
  <c r="I94" i="3"/>
  <c r="K92" i="3"/>
  <c r="L92" i="3"/>
  <c r="M92" i="3"/>
  <c r="K94" i="3"/>
  <c r="L94" i="3"/>
  <c r="M94" i="3"/>
  <c r="M93" i="3"/>
  <c r="K93" i="3"/>
  <c r="L9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Oliver Gillson</author>
  </authors>
  <commentList>
    <comment ref="I3" authorId="0" shapeId="0" xr:uid="{EA80BE6D-305F-48A3-B376-EC996F6ABA2F}">
      <text>
        <r>
          <rPr>
            <b/>
            <sz val="9"/>
            <color indexed="81"/>
            <rFont val="Tahoma"/>
            <charset val="1"/>
          </rPr>
          <t xml:space="preserve">Oliver Gillson:
</t>
        </r>
        <r>
          <rPr>
            <sz val="9"/>
            <color indexed="81"/>
            <rFont val="Tahoma"/>
            <family val="2"/>
          </rPr>
          <t>Power corrected to reflect atmospheric conditions on test day.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<sst xmlns="http://schemas.openxmlformats.org/spreadsheetml/2006/main" count="40" uniqueCount="31">
  <si>
    <t>Load (N)</t>
  </si>
  <si>
    <t>Dyno Speed (RPM)</t>
  </si>
  <si>
    <t>Fuel Flow Rate (L/min)</t>
  </si>
  <si>
    <r>
      <t>Lambda (</t>
    </r>
    <r>
      <rPr>
        <b/>
        <sz val="11"/>
        <color theme="1"/>
        <rFont val="Calibri"/>
        <family val="2"/>
      </rPr>
      <t>ʎ)</t>
    </r>
  </si>
  <si>
    <t>Dyno Results</t>
  </si>
  <si>
    <t>Key</t>
  </si>
  <si>
    <t>Baro (mBar)</t>
  </si>
  <si>
    <t>Humidity (%)</t>
  </si>
  <si>
    <t>Ambient Temp (°C)</t>
  </si>
  <si>
    <t>Ambient Temp (K)</t>
  </si>
  <si>
    <t>Calculated Data</t>
  </si>
  <si>
    <t>Torque (Nm)</t>
  </si>
  <si>
    <t>Engine Displacement (cc)</t>
  </si>
  <si>
    <t>Stroke (mm)</t>
  </si>
  <si>
    <t>Bore (mm)</t>
  </si>
  <si>
    <t>Crank Shaft Radius (mm)</t>
  </si>
  <si>
    <t>Dyno Torque Arm Radius (mm)</t>
  </si>
  <si>
    <t>Specific Gravity of Fuel</t>
  </si>
  <si>
    <t>Overall Thermal Efficiency (%)</t>
  </si>
  <si>
    <t>Brake Power (Watts)</t>
  </si>
  <si>
    <t>Corrected Power (kWh)</t>
  </si>
  <si>
    <t>Fuel Rate (kg/sec)</t>
  </si>
  <si>
    <t>Fuel Flow Rate (Kg/min)</t>
  </si>
  <si>
    <t>Calorific Value (E5) (kJ/kg)</t>
  </si>
  <si>
    <t>Calorific Value (Ethanol) (kJ/kg)</t>
  </si>
  <si>
    <t>Calorific Value (Gasoline) (kJ/kg)</t>
  </si>
  <si>
    <t>Engine Displacement (m³)</t>
  </si>
  <si>
    <r>
      <t>Lambda 1 (</t>
    </r>
    <r>
      <rPr>
        <b/>
        <sz val="11"/>
        <color theme="1"/>
        <rFont val="Calibri"/>
        <family val="2"/>
      </rPr>
      <t>ʎ)</t>
    </r>
  </si>
  <si>
    <t>BMEP (KPa)</t>
  </si>
  <si>
    <t>BSFC (kg/kWh)</t>
  </si>
  <si>
    <t>BSFC (g/kWh)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</si>
</sst>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00"/>
    <numFmt numFmtId="166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2" borderId="0" xfId="0" applyFont="1" applyFill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BSFC/Engine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&amp;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Data'!$L$4:$L$94</c:f>
              <c:numCache>
                <c:formatCode>0.00</c:formatCode>
                <c:ptCount val="91"/>
                <c:pt idx="0">
                  <c:v>360.33319717039376</c:v>
                </c:pt>
                <c:pt idx="1">
                  <c:v>351.27171511629558</c:v>
                </c:pt>
                <c:pt idx="2">
                  <c:v>338.25421789891567</c:v>
                </c:pt>
                <c:pt idx="3">
                  <c:v>318.00168026526205</c:v>
                </c:pt>
                <c:pt idx="4">
                  <c:v>306.73404003543374</c:v>
                </c:pt>
                <c:pt idx="5">
                  <c:v>307.53486859790303</c:v>
                </c:pt>
                <c:pt idx="6">
                  <c:v>290.54828779687847</c:v>
                </c:pt>
                <c:pt idx="7">
                  <c:v>276.089731059104</c:v>
                </c:pt>
                <c:pt idx="8">
                  <c:v>273.23411188218097</c:v>
                </c:pt>
                <c:pt idx="9">
                  <c:v>264.10201459902135</c:v>
                </c:pt>
                <c:pt idx="10">
                  <c:v>264.45903302355919</c:v>
                </c:pt>
                <c:pt idx="11">
                  <c:v>267.22942097647916</c:v>
                </c:pt>
                <c:pt idx="12">
                  <c:v>264.84249730531161</c:v>
                </c:pt>
                <c:pt idx="13">
                  <c:v>263.77898611061789</c:v>
                </c:pt>
                <c:pt idx="14">
                  <c:v>259.64476574657334</c:v>
                </c:pt>
                <c:pt idx="15">
                  <c:v>259.34129303612514</c:v>
                </c:pt>
                <c:pt idx="16">
                  <c:v>265.81267429476014</c:v>
                </c:pt>
                <c:pt idx="17">
                  <c:v>269.31650706988722</c:v>
                </c:pt>
                <c:pt idx="18">
                  <c:v>269.26678171616908</c:v>
                </c:pt>
                <c:pt idx="19">
                  <c:v>267.56851988352656</c:v>
                </c:pt>
                <c:pt idx="20">
                  <c:v>269.01064575969161</c:v>
                </c:pt>
                <c:pt idx="21">
                  <c:v>265.76053586988053</c:v>
                </c:pt>
                <c:pt idx="22">
                  <c:v>263.58145052741088</c:v>
                </c:pt>
                <c:pt idx="23">
                  <c:v>262.12389320188896</c:v>
                </c:pt>
                <c:pt idx="24">
                  <c:v>261.83435211624266</c:v>
                </c:pt>
                <c:pt idx="25">
                  <c:v>260.39019824758742</c:v>
                </c:pt>
                <c:pt idx="26">
                  <c:v>260.46657788229737</c:v>
                </c:pt>
                <c:pt idx="27">
                  <c:v>263.20576134436658</c:v>
                </c:pt>
                <c:pt idx="28">
                  <c:v>264.61922538017677</c:v>
                </c:pt>
                <c:pt idx="29">
                  <c:v>262.79381023050388</c:v>
                </c:pt>
                <c:pt idx="30">
                  <c:v>264.31168597365371</c:v>
                </c:pt>
                <c:pt idx="31">
                  <c:v>264.41611462962925</c:v>
                </c:pt>
                <c:pt idx="32">
                  <c:v>268.18911692553456</c:v>
                </c:pt>
                <c:pt idx="33">
                  <c:v>269.12240337969985</c:v>
                </c:pt>
                <c:pt idx="34">
                  <c:v>271.08484858206174</c:v>
                </c:pt>
                <c:pt idx="35">
                  <c:v>274.02950351117295</c:v>
                </c:pt>
                <c:pt idx="36">
                  <c:v>272.14798314443442</c:v>
                </c:pt>
                <c:pt idx="37">
                  <c:v>272.56378024154856</c:v>
                </c:pt>
                <c:pt idx="38">
                  <c:v>276.83847162506191</c:v>
                </c:pt>
                <c:pt idx="39">
                  <c:v>280.44223160578377</c:v>
                </c:pt>
                <c:pt idx="40">
                  <c:v>285.30555769184269</c:v>
                </c:pt>
                <c:pt idx="41">
                  <c:v>291.97607404257326</c:v>
                </c:pt>
                <c:pt idx="42">
                  <c:v>292.84100703308542</c:v>
                </c:pt>
                <c:pt idx="43">
                  <c:v>297.09447309352737</c:v>
                </c:pt>
                <c:pt idx="44">
                  <c:v>295.64810255593432</c:v>
                </c:pt>
                <c:pt idx="45">
                  <c:v>297.30982011558945</c:v>
                </c:pt>
                <c:pt idx="46">
                  <c:v>294.09137780807049</c:v>
                </c:pt>
                <c:pt idx="47">
                  <c:v>292.23943946040589</c:v>
                </c:pt>
                <c:pt idx="48">
                  <c:v>293.31927155358767</c:v>
                </c:pt>
                <c:pt idx="49">
                  <c:v>290.07278123372294</c:v>
                </c:pt>
                <c:pt idx="50">
                  <c:v>293.18719223798297</c:v>
                </c:pt>
                <c:pt idx="51">
                  <c:v>291.4048048350237</c:v>
                </c:pt>
                <c:pt idx="52">
                  <c:v>298.93113483279592</c:v>
                </c:pt>
                <c:pt idx="53">
                  <c:v>297.96393598729946</c:v>
                </c:pt>
                <c:pt idx="54">
                  <c:v>302.18276411803447</c:v>
                </c:pt>
                <c:pt idx="55">
                  <c:v>299.00241769767274</c:v>
                </c:pt>
                <c:pt idx="56">
                  <c:v>300.36910155313819</c:v>
                </c:pt>
                <c:pt idx="57">
                  <c:v>303.42339026305132</c:v>
                </c:pt>
                <c:pt idx="58">
                  <c:v>303.15856248955424</c:v>
                </c:pt>
                <c:pt idx="59">
                  <c:v>309.32491920391988</c:v>
                </c:pt>
                <c:pt idx="60">
                  <c:v>310.31586562787828</c:v>
                </c:pt>
                <c:pt idx="61">
                  <c:v>312.53896854800166</c:v>
                </c:pt>
                <c:pt idx="62">
                  <c:v>314.13513076931224</c:v>
                </c:pt>
                <c:pt idx="63">
                  <c:v>317.29907628612642</c:v>
                </c:pt>
                <c:pt idx="64">
                  <c:v>317.04945010509454</c:v>
                </c:pt>
                <c:pt idx="65">
                  <c:v>318.17180168901615</c:v>
                </c:pt>
                <c:pt idx="66">
                  <c:v>321.6142269512531</c:v>
                </c:pt>
                <c:pt idx="67">
                  <c:v>323.02670716152085</c:v>
                </c:pt>
                <c:pt idx="68">
                  <c:v>323.05374378307943</c:v>
                </c:pt>
                <c:pt idx="69">
                  <c:v>319.82688325175008</c:v>
                </c:pt>
                <c:pt idx="70">
                  <c:v>322.83995742233776</c:v>
                </c:pt>
                <c:pt idx="71">
                  <c:v>322.64370332232301</c:v>
                </c:pt>
                <c:pt idx="72">
                  <c:v>323.96991456889975</c:v>
                </c:pt>
                <c:pt idx="73">
                  <c:v>324.92442039719452</c:v>
                </c:pt>
                <c:pt idx="74">
                  <c:v>324.80008455178574</c:v>
                </c:pt>
                <c:pt idx="75">
                  <c:v>329.4918270489805</c:v>
                </c:pt>
                <c:pt idx="76">
                  <c:v>330.5592703459123</c:v>
                </c:pt>
                <c:pt idx="77">
                  <c:v>334.03831531281463</c:v>
                </c:pt>
                <c:pt idx="78">
                  <c:v>337.82173323638023</c:v>
                </c:pt>
                <c:pt idx="79">
                  <c:v>339.42277323746526</c:v>
                </c:pt>
                <c:pt idx="80">
                  <c:v>340.37203791227785</c:v>
                </c:pt>
                <c:pt idx="81">
                  <c:v>344.28000832991177</c:v>
                </c:pt>
                <c:pt idx="82">
                  <c:v>346.80263253792998</c:v>
                </c:pt>
                <c:pt idx="83">
                  <c:v>350.97039683292383</c:v>
                </c:pt>
                <c:pt idx="84">
                  <c:v>354.45461720197306</c:v>
                </c:pt>
                <c:pt idx="85">
                  <c:v>354.83361136689359</c:v>
                </c:pt>
                <c:pt idx="86">
                  <c:v>357.68234471845039</c:v>
                </c:pt>
                <c:pt idx="87">
                  <c:v>357.28464033116035</c:v>
                </c:pt>
                <c:pt idx="88">
                  <c:v>366.40508733302221</c:v>
                </c:pt>
                <c:pt idx="89">
                  <c:v>371.35020677873047</c:v>
                </c:pt>
                <c:pt idx="90">
                  <c:v>374.49747037796533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16-4F8D-9F54-D336D0F4BD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179504"/>
        <c:axId val="566173744"/>
      </c:scatterChart>
      <c:valAx>
        <c:axId val="566179504"/>
        <c:scaling>
          <c:orientation val="minMax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173744"/>
        <c:crosses val="autoZero"/>
        <c:crossBetween val="midCat"/>
      </c:valAx>
      <c:valAx>
        <c:axId val="566173744"/>
        <c:scaling>
          <c:orientation val="minMax"/>
          <c:min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179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Torque/Engine Speed</c:v>
          </c:tx>
          <c:spPr>
            <a:ln w="19050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Data'!$J$4:$J$94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3B-4142-8E8C-7EC011D15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237824"/>
        <c:axId val="566233864"/>
      </c:scatterChart>
      <c:valAx>
        <c:axId val="566237824"/>
        <c:scaling>
          <c:orientation val="minMax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233864"/>
        <c:crossesAt val="0"/>
        <c:crossBetween val="midCat"/>
      </c:valAx>
      <c:valAx>
        <c:axId val="566233864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237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layout>
        <c:manualLayout>
          <c:xMode val="edge"/>
          <c:yMode val="edge"/>
          <c:x val="0.41940042671183669"/>
          <c:y val="1.903593910358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Power/Engine Speed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Data'!$I$4:$I$94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21.648248040923797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41.148479187378392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2D-4511-B809-5903C13625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5225216"/>
        <c:axId val="735226296"/>
      </c:scatterChart>
      <c:valAx>
        <c:axId val="735225216"/>
        <c:scaling>
          <c:orientation val="minMax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27098396362442"/>
              <c:y val="0.955827028365497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226296"/>
        <c:crosses val="autoZero"/>
        <c:crossBetween val="midCat"/>
      </c:valAx>
      <c:valAx>
        <c:axId val="735226296"/>
        <c:scaling>
          <c:orientation val="minMax"/>
          <c:min val="7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2382059496762397E-3"/>
              <c:y val="0.417556921579875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225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Thermal Efficiency/Engine Speed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Data'!$M$4:$M$94</c:f>
              <c:numCache>
                <c:formatCode>0.00%</c:formatCode>
                <c:ptCount val="91"/>
                <c:pt idx="0">
                  <c:v>0.23073332751752237</c:v>
                </c:pt>
                <c:pt idx="1">
                  <c:v>0.23668537494010003</c:v>
                </c:pt>
                <c:pt idx="2">
                  <c:v>0.24579406020296352</c:v>
                </c:pt>
                <c:pt idx="3">
                  <c:v>0.26144791917074217</c:v>
                </c:pt>
                <c:pt idx="4">
                  <c:v>0.27105200840620114</c:v>
                </c:pt>
                <c:pt idx="5">
                  <c:v>0.27034618213279021</c:v>
                </c:pt>
                <c:pt idx="6">
                  <c:v>0.28615166941295489</c:v>
                </c:pt>
                <c:pt idx="7">
                  <c:v>0.30113716029646176</c:v>
                </c:pt>
                <c:pt idx="8">
                  <c:v>0.30428439928467982</c:v>
                </c:pt>
                <c:pt idx="9">
                  <c:v>0.31480591969123328</c:v>
                </c:pt>
                <c:pt idx="10">
                  <c:v>0.31438093321148103</c:v>
                </c:pt>
                <c:pt idx="11">
                  <c:v>0.31112172190602572</c:v>
                </c:pt>
                <c:pt idx="12">
                  <c:v>0.31392574244724497</c:v>
                </c:pt>
                <c:pt idx="13">
                  <c:v>0.31519143667982186</c:v>
                </c:pt>
                <c:pt idx="14">
                  <c:v>0.32021010459845822</c:v>
                </c:pt>
                <c:pt idx="15">
                  <c:v>0.32058480400408601</c:v>
                </c:pt>
                <c:pt idx="16">
                  <c:v>0.31277995986736651</c:v>
                </c:pt>
                <c:pt idx="17">
                  <c:v>0.30871066353380816</c:v>
                </c:pt>
                <c:pt idx="18">
                  <c:v>0.30876767296825436</c:v>
                </c:pt>
                <c:pt idx="19">
                  <c:v>0.31072742650870855</c:v>
                </c:pt>
                <c:pt idx="20">
                  <c:v>0.30906166320429768</c:v>
                </c:pt>
                <c:pt idx="21">
                  <c:v>0.31284132283229282</c:v>
                </c:pt>
                <c:pt idx="22">
                  <c:v>0.31542765028340364</c:v>
                </c:pt>
                <c:pt idx="23">
                  <c:v>0.31718160669205753</c:v>
                </c:pt>
                <c:pt idx="24">
                  <c:v>0.31753235175666183</c:v>
                </c:pt>
                <c:pt idx="25">
                  <c:v>0.31929342255463627</c:v>
                </c:pt>
                <c:pt idx="26">
                  <c:v>0.31919979244217311</c:v>
                </c:pt>
                <c:pt idx="27">
                  <c:v>0.31587787886365692</c:v>
                </c:pt>
                <c:pt idx="28">
                  <c:v>0.31419061664436682</c:v>
                </c:pt>
                <c:pt idx="29">
                  <c:v>0.31637304366197672</c:v>
                </c:pt>
                <c:pt idx="30">
                  <c:v>0.3145561925946771</c:v>
                </c:pt>
                <c:pt idx="31">
                  <c:v>0.31443196158679221</c:v>
                </c:pt>
                <c:pt idx="32">
                  <c:v>0.31000839464055263</c:v>
                </c:pt>
                <c:pt idx="33">
                  <c:v>0.30893332013258845</c:v>
                </c:pt>
                <c:pt idx="34">
                  <c:v>0.30669688119062966</c:v>
                </c:pt>
                <c:pt idx="35">
                  <c:v>0.30340119050269537</c:v>
                </c:pt>
                <c:pt idx="36">
                  <c:v>0.3054987828222408</c:v>
                </c:pt>
                <c:pt idx="37">
                  <c:v>0.3050327432517711</c:v>
                </c:pt>
                <c:pt idx="38">
                  <c:v>0.30032270121312776</c:v>
                </c:pt>
                <c:pt idx="39">
                  <c:v>0.29646347171785137</c:v>
                </c:pt>
                <c:pt idx="40">
                  <c:v>0.29140994753404886</c:v>
                </c:pt>
                <c:pt idx="41">
                  <c:v>0.28475236496956807</c:v>
                </c:pt>
                <c:pt idx="42">
                  <c:v>0.28391132253127072</c:v>
                </c:pt>
                <c:pt idx="43">
                  <c:v>0.27984659806168499</c:v>
                </c:pt>
                <c:pt idx="44">
                  <c:v>0.28121566443140905</c:v>
                </c:pt>
                <c:pt idx="45">
                  <c:v>0.27964389997554923</c:v>
                </c:pt>
                <c:pt idx="46">
                  <c:v>0.28270423369029096</c:v>
                </c:pt>
                <c:pt idx="47">
                  <c:v>0.2844957468836673</c:v>
                </c:pt>
                <c:pt idx="48">
                  <c:v>0.28344839791054466</c:v>
                </c:pt>
                <c:pt idx="49">
                  <c:v>0.28662074822926109</c:v>
                </c:pt>
                <c:pt idx="50">
                  <c:v>0.28357608994961192</c:v>
                </c:pt>
                <c:pt idx="51">
                  <c:v>0.28531059275162568</c:v>
                </c:pt>
                <c:pt idx="52">
                  <c:v>0.27812719355799592</c:v>
                </c:pt>
                <c:pt idx="53">
                  <c:v>0.27903000181101195</c:v>
                </c:pt>
                <c:pt idx="54">
                  <c:v>0.27513441357521329</c:v>
                </c:pt>
                <c:pt idx="55">
                  <c:v>0.27806088739462237</c:v>
                </c:pt>
                <c:pt idx="56">
                  <c:v>0.27679570624358646</c:v>
                </c:pt>
                <c:pt idx="57">
                  <c:v>0.27400945433400459</c:v>
                </c:pt>
                <c:pt idx="58">
                  <c:v>0.2742488185568473</c:v>
                </c:pt>
                <c:pt idx="59">
                  <c:v>0.26878169987766976</c:v>
                </c:pt>
                <c:pt idx="60">
                  <c:v>0.26792338648212249</c:v>
                </c:pt>
                <c:pt idx="61">
                  <c:v>0.26601763608682016</c:v>
                </c:pt>
                <c:pt idx="62">
                  <c:v>0.26466596523140107</c:v>
                </c:pt>
                <c:pt idx="63">
                  <c:v>0.26202685041282509</c:v>
                </c:pt>
                <c:pt idx="64">
                  <c:v>0.26223315501917177</c:v>
                </c:pt>
                <c:pt idx="65">
                  <c:v>0.26130812710868401</c:v>
                </c:pt>
                <c:pt idx="66">
                  <c:v>0.25851119332091627</c:v>
                </c:pt>
                <c:pt idx="67">
                  <c:v>0.25738081636878424</c:v>
                </c:pt>
                <c:pt idx="68">
                  <c:v>0.25735927596610347</c:v>
                </c:pt>
                <c:pt idx="69">
                  <c:v>0.2599558759815338</c:v>
                </c:pt>
                <c:pt idx="70">
                  <c:v>0.25752970066647574</c:v>
                </c:pt>
                <c:pt idx="71">
                  <c:v>0.25768634794987522</c:v>
                </c:pt>
                <c:pt idx="72">
                  <c:v>0.25663147674927256</c:v>
                </c:pt>
                <c:pt idx="73">
                  <c:v>0.2558775899223556</c:v>
                </c:pt>
                <c:pt idx="74">
                  <c:v>0.25597554173326126</c:v>
                </c:pt>
                <c:pt idx="75">
                  <c:v>0.25233062180262567</c:v>
                </c:pt>
                <c:pt idx="76">
                  <c:v>0.25151579476548946</c:v>
                </c:pt>
                <c:pt idx="77">
                  <c:v>0.24889623072219733</c:v>
                </c:pt>
                <c:pt idx="78">
                  <c:v>0.24610872960022728</c:v>
                </c:pt>
                <c:pt idx="79">
                  <c:v>0.24494784720878415</c:v>
                </c:pt>
                <c:pt idx="80">
                  <c:v>0.24426471136732994</c:v>
                </c:pt>
                <c:pt idx="81">
                  <c:v>0.24149202854230603</c:v>
                </c:pt>
                <c:pt idx="82">
                  <c:v>0.23973542815900992</c:v>
                </c:pt>
                <c:pt idx="83">
                  <c:v>0.23688857621154544</c:v>
                </c:pt>
                <c:pt idx="84">
                  <c:v>0.23456000729926346</c:v>
                </c:pt>
                <c:pt idx="85">
                  <c:v>0.2343094761453863</c:v>
                </c:pt>
                <c:pt idx="86">
                  <c:v>0.23244333645709225</c:v>
                </c:pt>
                <c:pt idx="87">
                  <c:v>0.23270207619642061</c:v>
                </c:pt>
                <c:pt idx="88">
                  <c:v>0.22690972498039164</c:v>
                </c:pt>
                <c:pt idx="89">
                  <c:v>0.22388806059745117</c:v>
                </c:pt>
                <c:pt idx="90">
                  <c:v>0.22200651319284387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43-4B07-B661-9015FCD887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7537968"/>
        <c:axId val="797477128"/>
      </c:scatterChart>
      <c:valAx>
        <c:axId val="797537968"/>
        <c:scaling>
          <c:orientation val="minMax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7477128"/>
        <c:crosses val="autoZero"/>
        <c:crossBetween val="midCat"/>
      </c:valAx>
      <c:valAx>
        <c:axId val="797477128"/>
        <c:scaling>
          <c:orientation val="minMax"/>
          <c:min val="0.2200000000000000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7537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&amp; Overall</a:t>
            </a:r>
            <a:r>
              <a:rPr lang="en-GB" baseline="0"/>
              <a:t> Thermal Efficiency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'Calculated Data'!$L$3</c:f>
              <c:strCache>
                <c:ptCount val="1"/>
                <c:pt idx="0">
                  <c:v>BSFC (g/kWh)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'Calculated Data'!$L$4:$L$94</c:f>
              <c:numCache>
                <c:formatCode>0.00</c:formatCode>
                <c:ptCount val="91"/>
                <c:pt idx="0">
                  <c:v>360.33319717039376</c:v>
                </c:pt>
                <c:pt idx="1">
                  <c:v>351.27171511629558</c:v>
                </c:pt>
                <c:pt idx="2">
                  <c:v>338.25421789891567</c:v>
                </c:pt>
                <c:pt idx="3">
                  <c:v>318.00168026526205</c:v>
                </c:pt>
                <c:pt idx="4">
                  <c:v>306.73404003543374</c:v>
                </c:pt>
                <c:pt idx="5">
                  <c:v>307.53486859790303</c:v>
                </c:pt>
                <c:pt idx="6">
                  <c:v>290.54828779687847</c:v>
                </c:pt>
                <c:pt idx="7">
                  <c:v>276.089731059104</c:v>
                </c:pt>
                <c:pt idx="8">
                  <c:v>273.23411188218097</c:v>
                </c:pt>
                <c:pt idx="9">
                  <c:v>264.10201459902135</c:v>
                </c:pt>
                <c:pt idx="10">
                  <c:v>264.45903302355919</c:v>
                </c:pt>
                <c:pt idx="11">
                  <c:v>267.22942097647916</c:v>
                </c:pt>
                <c:pt idx="12">
                  <c:v>264.84249730531161</c:v>
                </c:pt>
                <c:pt idx="13">
                  <c:v>263.77898611061789</c:v>
                </c:pt>
                <c:pt idx="14">
                  <c:v>259.64476574657334</c:v>
                </c:pt>
                <c:pt idx="15">
                  <c:v>259.34129303612514</c:v>
                </c:pt>
                <c:pt idx="16">
                  <c:v>265.81267429476014</c:v>
                </c:pt>
                <c:pt idx="17">
                  <c:v>269.31650706988722</c:v>
                </c:pt>
                <c:pt idx="18">
                  <c:v>269.26678171616908</c:v>
                </c:pt>
                <c:pt idx="19">
                  <c:v>267.56851988352656</c:v>
                </c:pt>
                <c:pt idx="20">
                  <c:v>269.01064575969161</c:v>
                </c:pt>
                <c:pt idx="21">
                  <c:v>265.76053586988053</c:v>
                </c:pt>
                <c:pt idx="22">
                  <c:v>263.58145052741088</c:v>
                </c:pt>
                <c:pt idx="23">
                  <c:v>262.12389320188896</c:v>
                </c:pt>
                <c:pt idx="24">
                  <c:v>261.83435211624266</c:v>
                </c:pt>
                <c:pt idx="25">
                  <c:v>260.39019824758742</c:v>
                </c:pt>
                <c:pt idx="26">
                  <c:v>260.46657788229737</c:v>
                </c:pt>
                <c:pt idx="27">
                  <c:v>263.20576134436658</c:v>
                </c:pt>
                <c:pt idx="28">
                  <c:v>264.61922538017677</c:v>
                </c:pt>
                <c:pt idx="29">
                  <c:v>262.79381023050388</c:v>
                </c:pt>
                <c:pt idx="30">
                  <c:v>264.31168597365371</c:v>
                </c:pt>
                <c:pt idx="31">
                  <c:v>264.41611462962925</c:v>
                </c:pt>
                <c:pt idx="32">
                  <c:v>268.18911692553456</c:v>
                </c:pt>
                <c:pt idx="33">
                  <c:v>269.12240337969985</c:v>
                </c:pt>
                <c:pt idx="34">
                  <c:v>271.08484858206174</c:v>
                </c:pt>
                <c:pt idx="35">
                  <c:v>274.02950351117295</c:v>
                </c:pt>
                <c:pt idx="36">
                  <c:v>272.14798314443442</c:v>
                </c:pt>
                <c:pt idx="37">
                  <c:v>272.56378024154856</c:v>
                </c:pt>
                <c:pt idx="38">
                  <c:v>276.83847162506191</c:v>
                </c:pt>
                <c:pt idx="39">
                  <c:v>280.44223160578377</c:v>
                </c:pt>
                <c:pt idx="40">
                  <c:v>285.30555769184269</c:v>
                </c:pt>
                <c:pt idx="41">
                  <c:v>291.97607404257326</c:v>
                </c:pt>
                <c:pt idx="42">
                  <c:v>292.84100703308542</c:v>
                </c:pt>
                <c:pt idx="43">
                  <c:v>297.09447309352737</c:v>
                </c:pt>
                <c:pt idx="44">
                  <c:v>295.64810255593432</c:v>
                </c:pt>
                <c:pt idx="45">
                  <c:v>297.30982011558945</c:v>
                </c:pt>
                <c:pt idx="46">
                  <c:v>294.09137780807049</c:v>
                </c:pt>
                <c:pt idx="47">
                  <c:v>292.23943946040589</c:v>
                </c:pt>
                <c:pt idx="48">
                  <c:v>293.31927155358767</c:v>
                </c:pt>
                <c:pt idx="49">
                  <c:v>290.07278123372294</c:v>
                </c:pt>
                <c:pt idx="50">
                  <c:v>293.18719223798297</c:v>
                </c:pt>
                <c:pt idx="51">
                  <c:v>291.4048048350237</c:v>
                </c:pt>
                <c:pt idx="52">
                  <c:v>298.93113483279592</c:v>
                </c:pt>
                <c:pt idx="53">
                  <c:v>297.96393598729946</c:v>
                </c:pt>
                <c:pt idx="54">
                  <c:v>302.18276411803447</c:v>
                </c:pt>
                <c:pt idx="55">
                  <c:v>299.00241769767274</c:v>
                </c:pt>
                <c:pt idx="56">
                  <c:v>300.36910155313819</c:v>
                </c:pt>
                <c:pt idx="57">
                  <c:v>303.42339026305132</c:v>
                </c:pt>
                <c:pt idx="58">
                  <c:v>303.15856248955424</c:v>
                </c:pt>
                <c:pt idx="59">
                  <c:v>309.32491920391988</c:v>
                </c:pt>
                <c:pt idx="60">
                  <c:v>310.31586562787828</c:v>
                </c:pt>
                <c:pt idx="61">
                  <c:v>312.53896854800166</c:v>
                </c:pt>
                <c:pt idx="62">
                  <c:v>314.13513076931224</c:v>
                </c:pt>
                <c:pt idx="63">
                  <c:v>317.29907628612642</c:v>
                </c:pt>
                <c:pt idx="64">
                  <c:v>317.04945010509454</c:v>
                </c:pt>
                <c:pt idx="65">
                  <c:v>318.17180168901615</c:v>
                </c:pt>
                <c:pt idx="66">
                  <c:v>321.6142269512531</c:v>
                </c:pt>
                <c:pt idx="67">
                  <c:v>323.02670716152085</c:v>
                </c:pt>
                <c:pt idx="68">
                  <c:v>323.05374378307943</c:v>
                </c:pt>
                <c:pt idx="69">
                  <c:v>319.82688325175008</c:v>
                </c:pt>
                <c:pt idx="70">
                  <c:v>322.83995742233776</c:v>
                </c:pt>
                <c:pt idx="71">
                  <c:v>322.64370332232301</c:v>
                </c:pt>
                <c:pt idx="72">
                  <c:v>323.96991456889975</c:v>
                </c:pt>
                <c:pt idx="73">
                  <c:v>324.92442039719452</c:v>
                </c:pt>
                <c:pt idx="74">
                  <c:v>324.80008455178574</c:v>
                </c:pt>
                <c:pt idx="75">
                  <c:v>329.4918270489805</c:v>
                </c:pt>
                <c:pt idx="76">
                  <c:v>330.5592703459123</c:v>
                </c:pt>
                <c:pt idx="77">
                  <c:v>334.03831531281463</c:v>
                </c:pt>
                <c:pt idx="78">
                  <c:v>337.82173323638023</c:v>
                </c:pt>
                <c:pt idx="79">
                  <c:v>339.42277323746526</c:v>
                </c:pt>
                <c:pt idx="80">
                  <c:v>340.37203791227785</c:v>
                </c:pt>
                <c:pt idx="81">
                  <c:v>344.28000832991177</c:v>
                </c:pt>
                <c:pt idx="82">
                  <c:v>346.80263253792998</c:v>
                </c:pt>
                <c:pt idx="83">
                  <c:v>350.97039683292383</c:v>
                </c:pt>
                <c:pt idx="84">
                  <c:v>354.45461720197306</c:v>
                </c:pt>
                <c:pt idx="85">
                  <c:v>354.83361136689359</c:v>
                </c:pt>
                <c:pt idx="86">
                  <c:v>357.68234471845039</c:v>
                </c:pt>
                <c:pt idx="87">
                  <c:v>357.28464033116035</c:v>
                </c:pt>
                <c:pt idx="88">
                  <c:v>366.40508733302221</c:v>
                </c:pt>
                <c:pt idx="89">
                  <c:v>371.35020677873047</c:v>
                </c:pt>
                <c:pt idx="90">
                  <c:v>374.49747037796533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08-4EC1-9A38-5D94BD03F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8068808"/>
        <c:axId val="778069168"/>
      </c:lineChart>
      <c:lineChart>
        <c:grouping val="standard"/>
        <c:varyColors val="0"/>
        <c:ser>
          <c:idx val="1"/>
          <c:order val="1"/>
          <c:tx>
            <c:strRef>
              <c:f>'Calculated Data'!$M$3</c:f>
              <c:strCache>
                <c:ptCount val="1"/>
                <c:pt idx="0">
                  <c:v>Overall Thermal Efficiency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'Calculated Data'!$M$4:$M$94</c:f>
              <c:numCache>
                <c:formatCode>0.00%</c:formatCode>
                <c:ptCount val="91"/>
                <c:pt idx="0">
                  <c:v>0.23073332751752237</c:v>
                </c:pt>
                <c:pt idx="1">
                  <c:v>0.23668537494010003</c:v>
                </c:pt>
                <c:pt idx="2">
                  <c:v>0.24579406020296352</c:v>
                </c:pt>
                <c:pt idx="3">
                  <c:v>0.26144791917074217</c:v>
                </c:pt>
                <c:pt idx="4">
                  <c:v>0.27105200840620114</c:v>
                </c:pt>
                <c:pt idx="5">
                  <c:v>0.27034618213279021</c:v>
                </c:pt>
                <c:pt idx="6">
                  <c:v>0.28615166941295489</c:v>
                </c:pt>
                <c:pt idx="7">
                  <c:v>0.30113716029646176</c:v>
                </c:pt>
                <c:pt idx="8">
                  <c:v>0.30428439928467982</c:v>
                </c:pt>
                <c:pt idx="9">
                  <c:v>0.31480591969123328</c:v>
                </c:pt>
                <c:pt idx="10">
                  <c:v>0.31438093321148103</c:v>
                </c:pt>
                <c:pt idx="11">
                  <c:v>0.31112172190602572</c:v>
                </c:pt>
                <c:pt idx="12">
                  <c:v>0.31392574244724497</c:v>
                </c:pt>
                <c:pt idx="13">
                  <c:v>0.31519143667982186</c:v>
                </c:pt>
                <c:pt idx="14">
                  <c:v>0.32021010459845822</c:v>
                </c:pt>
                <c:pt idx="15">
                  <c:v>0.32058480400408601</c:v>
                </c:pt>
                <c:pt idx="16">
                  <c:v>0.31277995986736651</c:v>
                </c:pt>
                <c:pt idx="17">
                  <c:v>0.30871066353380816</c:v>
                </c:pt>
                <c:pt idx="18">
                  <c:v>0.30876767296825436</c:v>
                </c:pt>
                <c:pt idx="19">
                  <c:v>0.31072742650870855</c:v>
                </c:pt>
                <c:pt idx="20">
                  <c:v>0.30906166320429768</c:v>
                </c:pt>
                <c:pt idx="21">
                  <c:v>0.31284132283229282</c:v>
                </c:pt>
                <c:pt idx="22">
                  <c:v>0.31542765028340364</c:v>
                </c:pt>
                <c:pt idx="23">
                  <c:v>0.31718160669205753</c:v>
                </c:pt>
                <c:pt idx="24">
                  <c:v>0.31753235175666183</c:v>
                </c:pt>
                <c:pt idx="25">
                  <c:v>0.31929342255463627</c:v>
                </c:pt>
                <c:pt idx="26">
                  <c:v>0.31919979244217311</c:v>
                </c:pt>
                <c:pt idx="27">
                  <c:v>0.31587787886365692</c:v>
                </c:pt>
                <c:pt idx="28">
                  <c:v>0.31419061664436682</c:v>
                </c:pt>
                <c:pt idx="29">
                  <c:v>0.31637304366197672</c:v>
                </c:pt>
                <c:pt idx="30">
                  <c:v>0.3145561925946771</c:v>
                </c:pt>
                <c:pt idx="31">
                  <c:v>0.31443196158679221</c:v>
                </c:pt>
                <c:pt idx="32">
                  <c:v>0.31000839464055263</c:v>
                </c:pt>
                <c:pt idx="33">
                  <c:v>0.30893332013258845</c:v>
                </c:pt>
                <c:pt idx="34">
                  <c:v>0.30669688119062966</c:v>
                </c:pt>
                <c:pt idx="35">
                  <c:v>0.30340119050269537</c:v>
                </c:pt>
                <c:pt idx="36">
                  <c:v>0.3054987828222408</c:v>
                </c:pt>
                <c:pt idx="37">
                  <c:v>0.3050327432517711</c:v>
                </c:pt>
                <c:pt idx="38">
                  <c:v>0.30032270121312776</c:v>
                </c:pt>
                <c:pt idx="39">
                  <c:v>0.29646347171785137</c:v>
                </c:pt>
                <c:pt idx="40">
                  <c:v>0.29140994753404886</c:v>
                </c:pt>
                <c:pt idx="41">
                  <c:v>0.28475236496956807</c:v>
                </c:pt>
                <c:pt idx="42">
                  <c:v>0.28391132253127072</c:v>
                </c:pt>
                <c:pt idx="43">
                  <c:v>0.27984659806168499</c:v>
                </c:pt>
                <c:pt idx="44">
                  <c:v>0.28121566443140905</c:v>
                </c:pt>
                <c:pt idx="45">
                  <c:v>0.27964389997554923</c:v>
                </c:pt>
                <c:pt idx="46">
                  <c:v>0.28270423369029096</c:v>
                </c:pt>
                <c:pt idx="47">
                  <c:v>0.2844957468836673</c:v>
                </c:pt>
                <c:pt idx="48">
                  <c:v>0.28344839791054466</c:v>
                </c:pt>
                <c:pt idx="49">
                  <c:v>0.28662074822926109</c:v>
                </c:pt>
                <c:pt idx="50">
                  <c:v>0.28357608994961192</c:v>
                </c:pt>
                <c:pt idx="51">
                  <c:v>0.28531059275162568</c:v>
                </c:pt>
                <c:pt idx="52">
                  <c:v>0.27812719355799592</c:v>
                </c:pt>
                <c:pt idx="53">
                  <c:v>0.27903000181101195</c:v>
                </c:pt>
                <c:pt idx="54">
                  <c:v>0.27513441357521329</c:v>
                </c:pt>
                <c:pt idx="55">
                  <c:v>0.27806088739462237</c:v>
                </c:pt>
                <c:pt idx="56">
                  <c:v>0.27679570624358646</c:v>
                </c:pt>
                <c:pt idx="57">
                  <c:v>0.27400945433400459</c:v>
                </c:pt>
                <c:pt idx="58">
                  <c:v>0.2742488185568473</c:v>
                </c:pt>
                <c:pt idx="59">
                  <c:v>0.26878169987766976</c:v>
                </c:pt>
                <c:pt idx="60">
                  <c:v>0.26792338648212249</c:v>
                </c:pt>
                <c:pt idx="61">
                  <c:v>0.26601763608682016</c:v>
                </c:pt>
                <c:pt idx="62">
                  <c:v>0.26466596523140107</c:v>
                </c:pt>
                <c:pt idx="63">
                  <c:v>0.26202685041282509</c:v>
                </c:pt>
                <c:pt idx="64">
                  <c:v>0.26223315501917177</c:v>
                </c:pt>
                <c:pt idx="65">
                  <c:v>0.26130812710868401</c:v>
                </c:pt>
                <c:pt idx="66">
                  <c:v>0.25851119332091627</c:v>
                </c:pt>
                <c:pt idx="67">
                  <c:v>0.25738081636878424</c:v>
                </c:pt>
                <c:pt idx="68">
                  <c:v>0.25735927596610347</c:v>
                </c:pt>
                <c:pt idx="69">
                  <c:v>0.2599558759815338</c:v>
                </c:pt>
                <c:pt idx="70">
                  <c:v>0.25752970066647574</c:v>
                </c:pt>
                <c:pt idx="71">
                  <c:v>0.25768634794987522</c:v>
                </c:pt>
                <c:pt idx="72">
                  <c:v>0.25663147674927256</c:v>
                </c:pt>
                <c:pt idx="73">
                  <c:v>0.2558775899223556</c:v>
                </c:pt>
                <c:pt idx="74">
                  <c:v>0.25597554173326126</c:v>
                </c:pt>
                <c:pt idx="75">
                  <c:v>0.25233062180262567</c:v>
                </c:pt>
                <c:pt idx="76">
                  <c:v>0.25151579476548946</c:v>
                </c:pt>
                <c:pt idx="77">
                  <c:v>0.24889623072219733</c:v>
                </c:pt>
                <c:pt idx="78">
                  <c:v>0.24610872960022728</c:v>
                </c:pt>
                <c:pt idx="79">
                  <c:v>0.24494784720878415</c:v>
                </c:pt>
                <c:pt idx="80">
                  <c:v>0.24426471136732994</c:v>
                </c:pt>
                <c:pt idx="81">
                  <c:v>0.24149202854230603</c:v>
                </c:pt>
                <c:pt idx="82">
                  <c:v>0.23973542815900992</c:v>
                </c:pt>
                <c:pt idx="83">
                  <c:v>0.23688857621154544</c:v>
                </c:pt>
                <c:pt idx="84">
                  <c:v>0.23456000729926346</c:v>
                </c:pt>
                <c:pt idx="85">
                  <c:v>0.2343094761453863</c:v>
                </c:pt>
                <c:pt idx="86">
                  <c:v>0.23244333645709225</c:v>
                </c:pt>
                <c:pt idx="87">
                  <c:v>0.23270207619642061</c:v>
                </c:pt>
                <c:pt idx="88">
                  <c:v>0.22690972498039164</c:v>
                </c:pt>
                <c:pt idx="89">
                  <c:v>0.22388806059745117</c:v>
                </c:pt>
                <c:pt idx="90">
                  <c:v>0.22200651319284387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08-4EC1-9A38-5D94BD03F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3618616"/>
        <c:axId val="863618256"/>
      </c:lineChart>
      <c:catAx>
        <c:axId val="778068808"/>
        <c:scaling>
          <c:orientation val="minMax"/>
        </c:scaling>
        <c:delete val="1"/>
        <c:axPos val="b"/>
        <c:majorTickMark val="out"/>
        <c:minorTickMark val="none"/>
        <c:tickLblPos val="nextTo"/>
        <c:crossAx val="778069168"/>
        <c:crosses val="autoZero"/>
        <c:auto val="1"/>
        <c:lblAlgn val="ctr"/>
        <c:lblOffset val="100"/>
        <c:noMultiLvlLbl val="0"/>
      </c:catAx>
      <c:valAx>
        <c:axId val="778069168"/>
        <c:scaling>
          <c:orientation val="minMax"/>
          <c:min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8068808"/>
        <c:crosses val="autoZero"/>
        <c:crossBetween val="between"/>
      </c:valAx>
      <c:valAx>
        <c:axId val="863618256"/>
        <c:scaling>
          <c:orientation val="minMax"/>
          <c:min val="0.22000000000000003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</a:t>
                </a:r>
                <a:r>
                  <a:rPr lang="en-GB" baseline="0"/>
                  <a:t> Thermal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618616"/>
        <c:crosses val="max"/>
        <c:crossBetween val="between"/>
      </c:valAx>
      <c:catAx>
        <c:axId val="863618616"/>
        <c:scaling>
          <c:orientation val="minMax"/>
        </c:scaling>
        <c:delete val="1"/>
        <c:axPos val="b"/>
        <c:majorTickMark val="out"/>
        <c:minorTickMark val="none"/>
        <c:tickLblPos val="nextTo"/>
        <c:crossAx val="8636182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&amp;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'Calculated Data'!$C$3</c:f>
              <c:strCache>
                <c:ptCount val="1"/>
                <c:pt idx="0">
                  <c:v>Fuel Flow Rate (L/min)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Data'!$C$4:$C$94</c:f>
              <c:numCache>
                <c:formatCode>0.0000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81-47F0-827E-F25525D6E5A8}"/>
            </c:ext>
          </c:extLst>
        </c:ser>
        <c:ser>
          <c:idx val="1"/>
          <c:order val="1"/>
          <c:tx>
            <c:strRef>
              <c:f>'Calculated Data'!$D$3</c:f>
              <c:strCache>
                <c:ptCount val="1"/>
                <c:pt idx="0">
                  <c:v>Lambda (ʎ)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Data'!$D$4:$D$94</c:f>
              <c:numCache>
                <c:formatCode>0.0000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81-47F0-827E-F25525D6E5A8}"/>
            </c:ext>
          </c:extLst>
        </c:ser>
        <c:ser>
          <c:idx val="2"/>
          <c:order val="2"/>
          <c:tx>
            <c:strRef>
              <c:f>'Calculated Data'!$E$3</c:f>
              <c:strCache>
                <c:ptCount val="1"/>
                <c:pt idx="0">
                  <c:v>Lambda 1 (ʎ)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Data'!$E$4:$E$94</c:f>
            </c:numRef>
          </c:yVal>
          <c:smooth val="0"/>
          <c:extLst>
            <c:ext xmlns:c16="http://schemas.microsoft.com/office/drawing/2014/chart" uri="{C3380CC4-5D6E-409C-BE32-E72D297353CC}">
              <c16:uniqueId val="{00000002-B281-47F0-827E-F25525D6E5A8}"/>
            </c:ext>
          </c:extLst>
        </c:ser>
        <c:ser>
          <c:idx val="3"/>
          <c:order val="3"/>
          <c:tx>
            <c:strRef>
              <c:f>'Calculated Data'!$F$3</c:f>
              <c:strCache>
                <c:ptCount val="1"/>
                <c:pt idx="0">
                  <c:v>Fuel Flow Rate (Kg/min)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Data'!$F$4:$F$94</c:f>
              <c:numCache>
                <c:formatCode>0.000</c:formatCode>
                <c:ptCount val="91"/>
                <c:pt idx="0">
                  <c:v>5.28E-2</c:v>
                </c:pt>
                <c:pt idx="1">
                  <c:v>5.4300000000000001E-2</c:v>
                </c:pt>
                <c:pt idx="2">
                  <c:v>5.5275000000000005E-2</c:v>
                </c:pt>
                <c:pt idx="3">
                  <c:v>5.4600000000000003E-2</c:v>
                </c:pt>
                <c:pt idx="4">
                  <c:v>5.5799999999999995E-2</c:v>
                </c:pt>
                <c:pt idx="5">
                  <c:v>5.9212500000000001E-2</c:v>
                </c:pt>
                <c:pt idx="6">
                  <c:v>5.9249999999999997E-2</c:v>
                </c:pt>
                <c:pt idx="7">
                  <c:v>5.9700000000000003E-2</c:v>
                </c:pt>
                <c:pt idx="8">
                  <c:v>6.2625E-2</c:v>
                </c:pt>
                <c:pt idx="9">
                  <c:v>6.3524999999999998E-2</c:v>
                </c:pt>
                <c:pt idx="10">
                  <c:v>6.6487500000000005E-2</c:v>
                </c:pt>
                <c:pt idx="11">
                  <c:v>6.9900000000000004E-2</c:v>
                </c:pt>
                <c:pt idx="12">
                  <c:v>7.1925000000000003E-2</c:v>
                </c:pt>
                <c:pt idx="13">
                  <c:v>7.4062500000000003E-2</c:v>
                </c:pt>
                <c:pt idx="14">
                  <c:v>7.5037500000000007E-2</c:v>
                </c:pt>
                <c:pt idx="15">
                  <c:v>7.7287500000000009E-2</c:v>
                </c:pt>
                <c:pt idx="16">
                  <c:v>8.1974999999999992E-2</c:v>
                </c:pt>
                <c:pt idx="17">
                  <c:v>8.5612500000000008E-2</c:v>
                </c:pt>
                <c:pt idx="18">
                  <c:v>8.8087499999999999E-2</c:v>
                </c:pt>
                <c:pt idx="19">
                  <c:v>9.0412500000000007E-2</c:v>
                </c:pt>
                <c:pt idx="20">
                  <c:v>9.4162499999999996E-2</c:v>
                </c:pt>
                <c:pt idx="21">
                  <c:v>9.5887499999999987E-2</c:v>
                </c:pt>
                <c:pt idx="22">
                  <c:v>9.8174999999999985E-2</c:v>
                </c:pt>
                <c:pt idx="23">
                  <c:v>0.1007625</c:v>
                </c:pt>
                <c:pt idx="24">
                  <c:v>0.10327499999999999</c:v>
                </c:pt>
                <c:pt idx="25">
                  <c:v>0.10578750000000001</c:v>
                </c:pt>
                <c:pt idx="26">
                  <c:v>0.10871249999999999</c:v>
                </c:pt>
                <c:pt idx="27">
                  <c:v>0.1123875</c:v>
                </c:pt>
                <c:pt idx="28">
                  <c:v>0.115275</c:v>
                </c:pt>
                <c:pt idx="29">
                  <c:v>0.11673750000000001</c:v>
                </c:pt>
                <c:pt idx="30">
                  <c:v>0.1197</c:v>
                </c:pt>
                <c:pt idx="31">
                  <c:v>0.12195</c:v>
                </c:pt>
                <c:pt idx="32">
                  <c:v>0.1260375</c:v>
                </c:pt>
                <c:pt idx="33">
                  <c:v>0.12858749999999999</c:v>
                </c:pt>
                <c:pt idx="34">
                  <c:v>0.13098750000000001</c:v>
                </c:pt>
                <c:pt idx="35">
                  <c:v>0.1338</c:v>
                </c:pt>
                <c:pt idx="36">
                  <c:v>0.13503749999999998</c:v>
                </c:pt>
                <c:pt idx="37">
                  <c:v>0.137325</c:v>
                </c:pt>
                <c:pt idx="38">
                  <c:v>0.14092500000000002</c:v>
                </c:pt>
                <c:pt idx="39">
                  <c:v>0.1444125</c:v>
                </c:pt>
                <c:pt idx="40">
                  <c:v>0.14924999999999999</c:v>
                </c:pt>
                <c:pt idx="41">
                  <c:v>0.15453749999999999</c:v>
                </c:pt>
                <c:pt idx="42">
                  <c:v>0.1575375</c:v>
                </c:pt>
                <c:pt idx="43">
                  <c:v>0.1620375</c:v>
                </c:pt>
                <c:pt idx="44">
                  <c:v>0.16346250000000001</c:v>
                </c:pt>
                <c:pt idx="45">
                  <c:v>0.16728750000000001</c:v>
                </c:pt>
                <c:pt idx="46">
                  <c:v>0.169125</c:v>
                </c:pt>
                <c:pt idx="47">
                  <c:v>0.171375</c:v>
                </c:pt>
                <c:pt idx="48">
                  <c:v>0.17565</c:v>
                </c:pt>
                <c:pt idx="49">
                  <c:v>0.17703750000000001</c:v>
                </c:pt>
                <c:pt idx="50">
                  <c:v>0.1814625</c:v>
                </c:pt>
                <c:pt idx="51">
                  <c:v>0.18408750000000002</c:v>
                </c:pt>
                <c:pt idx="52">
                  <c:v>0.1912875</c:v>
                </c:pt>
                <c:pt idx="53">
                  <c:v>0.19316250000000001</c:v>
                </c:pt>
                <c:pt idx="54">
                  <c:v>0.1983375</c:v>
                </c:pt>
                <c:pt idx="55">
                  <c:v>0.198825</c:v>
                </c:pt>
                <c:pt idx="56">
                  <c:v>0.20197499999999999</c:v>
                </c:pt>
                <c:pt idx="57">
                  <c:v>0.20531250000000001</c:v>
                </c:pt>
                <c:pt idx="58">
                  <c:v>0.20692499999999997</c:v>
                </c:pt>
                <c:pt idx="59">
                  <c:v>0.21213749999999998</c:v>
                </c:pt>
                <c:pt idx="60">
                  <c:v>0.2134125</c:v>
                </c:pt>
                <c:pt idx="61">
                  <c:v>0.21532500000000002</c:v>
                </c:pt>
                <c:pt idx="62">
                  <c:v>0.21671249999999997</c:v>
                </c:pt>
                <c:pt idx="63">
                  <c:v>0.21978749999999997</c:v>
                </c:pt>
                <c:pt idx="64">
                  <c:v>0.22117500000000001</c:v>
                </c:pt>
                <c:pt idx="65">
                  <c:v>0.22286250000000002</c:v>
                </c:pt>
                <c:pt idx="66">
                  <c:v>0.22665000000000002</c:v>
                </c:pt>
                <c:pt idx="67">
                  <c:v>0.22953750000000001</c:v>
                </c:pt>
                <c:pt idx="68">
                  <c:v>0.2319</c:v>
                </c:pt>
                <c:pt idx="69">
                  <c:v>0.23242499999999999</c:v>
                </c:pt>
                <c:pt idx="70">
                  <c:v>0.23583750000000001</c:v>
                </c:pt>
                <c:pt idx="71">
                  <c:v>0.23782500000000001</c:v>
                </c:pt>
                <c:pt idx="72">
                  <c:v>0.23955000000000001</c:v>
                </c:pt>
                <c:pt idx="73">
                  <c:v>0.2404125</c:v>
                </c:pt>
                <c:pt idx="74">
                  <c:v>0.24052499999999999</c:v>
                </c:pt>
                <c:pt idx="75">
                  <c:v>0.24363750000000001</c:v>
                </c:pt>
                <c:pt idx="76">
                  <c:v>0.2434125</c:v>
                </c:pt>
                <c:pt idx="77">
                  <c:v>0.24427499999999999</c:v>
                </c:pt>
                <c:pt idx="78">
                  <c:v>0.24577499999999999</c:v>
                </c:pt>
                <c:pt idx="79">
                  <c:v>0.24633750000000001</c:v>
                </c:pt>
                <c:pt idx="80">
                  <c:v>0.24652499999999999</c:v>
                </c:pt>
                <c:pt idx="81">
                  <c:v>0.24738749999999998</c:v>
                </c:pt>
                <c:pt idx="82">
                  <c:v>0.24727499999999999</c:v>
                </c:pt>
                <c:pt idx="83">
                  <c:v>0.2482125</c:v>
                </c:pt>
                <c:pt idx="84">
                  <c:v>0.25034999999999996</c:v>
                </c:pt>
                <c:pt idx="85">
                  <c:v>0.248475</c:v>
                </c:pt>
                <c:pt idx="86">
                  <c:v>0.24929999999999997</c:v>
                </c:pt>
                <c:pt idx="87">
                  <c:v>0.24809999999999999</c:v>
                </c:pt>
                <c:pt idx="88">
                  <c:v>0.25409999999999999</c:v>
                </c:pt>
                <c:pt idx="89">
                  <c:v>0.25785000000000002</c:v>
                </c:pt>
                <c:pt idx="90">
                  <c:v>0.2616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281-47F0-827E-F25525D6E5A8}"/>
            </c:ext>
          </c:extLst>
        </c:ser>
        <c:ser>
          <c:idx val="4"/>
          <c:order val="4"/>
          <c:tx>
            <c:strRef>
              <c:f>'Calculated Data'!$G$3</c:f>
              <c:strCache>
                <c:ptCount val="1"/>
                <c:pt idx="0">
                  <c:v>Fuel Rate (kg/sec)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Data'!$G$4:$G$94</c:f>
              <c:numCache>
                <c:formatCode>0.00000</c:formatCode>
                <c:ptCount val="91"/>
                <c:pt idx="0">
                  <c:v>8.8000000000000003E-4</c:v>
                </c:pt>
                <c:pt idx="1">
                  <c:v>9.0499999999999999E-4</c:v>
                </c:pt>
                <c:pt idx="2">
                  <c:v>9.2125000000000009E-4</c:v>
                </c:pt>
                <c:pt idx="3">
                  <c:v>9.1E-4</c:v>
                </c:pt>
                <c:pt idx="4">
                  <c:v>9.2999999999999995E-4</c:v>
                </c:pt>
                <c:pt idx="5">
                  <c:v>9.8687500000000012E-4</c:v>
                </c:pt>
                <c:pt idx="6">
                  <c:v>9.8749999999999988E-4</c:v>
                </c:pt>
                <c:pt idx="7">
                  <c:v>9.9500000000000001E-4</c:v>
                </c:pt>
                <c:pt idx="8">
                  <c:v>1.04375E-3</c:v>
                </c:pt>
                <c:pt idx="9">
                  <c:v>1.05875E-3</c:v>
                </c:pt>
                <c:pt idx="10">
                  <c:v>1.1081250000000002E-3</c:v>
                </c:pt>
                <c:pt idx="11">
                  <c:v>1.165E-3</c:v>
                </c:pt>
                <c:pt idx="12">
                  <c:v>1.1987499999999999E-3</c:v>
                </c:pt>
                <c:pt idx="13">
                  <c:v>1.234375E-3</c:v>
                </c:pt>
                <c:pt idx="14">
                  <c:v>1.2506250000000002E-3</c:v>
                </c:pt>
                <c:pt idx="15">
                  <c:v>1.2881250000000002E-3</c:v>
                </c:pt>
                <c:pt idx="16">
                  <c:v>1.3662499999999998E-3</c:v>
                </c:pt>
                <c:pt idx="17">
                  <c:v>1.4268750000000002E-3</c:v>
                </c:pt>
                <c:pt idx="18">
                  <c:v>1.468125E-3</c:v>
                </c:pt>
                <c:pt idx="19">
                  <c:v>1.5068750000000002E-3</c:v>
                </c:pt>
                <c:pt idx="20">
                  <c:v>1.569375E-3</c:v>
                </c:pt>
                <c:pt idx="21">
                  <c:v>1.5981249999999997E-3</c:v>
                </c:pt>
                <c:pt idx="22">
                  <c:v>1.6362499999999997E-3</c:v>
                </c:pt>
                <c:pt idx="23">
                  <c:v>1.6793750000000001E-3</c:v>
                </c:pt>
                <c:pt idx="24">
                  <c:v>1.7212499999999999E-3</c:v>
                </c:pt>
                <c:pt idx="25">
                  <c:v>1.7631250000000002E-3</c:v>
                </c:pt>
                <c:pt idx="26">
                  <c:v>1.8118749999999999E-3</c:v>
                </c:pt>
                <c:pt idx="27">
                  <c:v>1.873125E-3</c:v>
                </c:pt>
                <c:pt idx="28">
                  <c:v>1.92125E-3</c:v>
                </c:pt>
                <c:pt idx="29">
                  <c:v>1.9456250000000001E-3</c:v>
                </c:pt>
                <c:pt idx="30">
                  <c:v>1.9949999999999998E-3</c:v>
                </c:pt>
                <c:pt idx="31">
                  <c:v>2.0325E-3</c:v>
                </c:pt>
                <c:pt idx="32">
                  <c:v>2.1006250000000001E-3</c:v>
                </c:pt>
                <c:pt idx="33">
                  <c:v>2.1431250000000001E-3</c:v>
                </c:pt>
                <c:pt idx="34">
                  <c:v>2.1831250000000002E-3</c:v>
                </c:pt>
                <c:pt idx="35">
                  <c:v>2.2300000000000002E-3</c:v>
                </c:pt>
                <c:pt idx="36">
                  <c:v>2.2506249999999996E-3</c:v>
                </c:pt>
                <c:pt idx="37">
                  <c:v>2.28875E-3</c:v>
                </c:pt>
                <c:pt idx="38">
                  <c:v>2.3487500000000006E-3</c:v>
                </c:pt>
                <c:pt idx="39">
                  <c:v>2.4068750000000002E-3</c:v>
                </c:pt>
                <c:pt idx="40">
                  <c:v>2.4874999999999997E-3</c:v>
                </c:pt>
                <c:pt idx="41">
                  <c:v>2.5756249999999998E-3</c:v>
                </c:pt>
                <c:pt idx="42">
                  <c:v>2.6256249999999999E-3</c:v>
                </c:pt>
                <c:pt idx="43">
                  <c:v>2.7006249999999999E-3</c:v>
                </c:pt>
                <c:pt idx="44">
                  <c:v>2.7243750000000002E-3</c:v>
                </c:pt>
                <c:pt idx="45">
                  <c:v>2.7881250000000002E-3</c:v>
                </c:pt>
                <c:pt idx="46">
                  <c:v>2.8187500000000001E-3</c:v>
                </c:pt>
                <c:pt idx="47">
                  <c:v>2.8562499999999998E-3</c:v>
                </c:pt>
                <c:pt idx="48">
                  <c:v>2.9275E-3</c:v>
                </c:pt>
                <c:pt idx="49">
                  <c:v>2.9506250000000001E-3</c:v>
                </c:pt>
                <c:pt idx="50">
                  <c:v>3.0243750000000002E-3</c:v>
                </c:pt>
                <c:pt idx="51">
                  <c:v>3.0681250000000001E-3</c:v>
                </c:pt>
                <c:pt idx="52">
                  <c:v>3.188125E-3</c:v>
                </c:pt>
                <c:pt idx="53">
                  <c:v>3.2193750000000004E-3</c:v>
                </c:pt>
                <c:pt idx="54">
                  <c:v>3.305625E-3</c:v>
                </c:pt>
                <c:pt idx="55">
                  <c:v>3.3137499999999999E-3</c:v>
                </c:pt>
                <c:pt idx="56">
                  <c:v>3.3662499999999999E-3</c:v>
                </c:pt>
                <c:pt idx="57">
                  <c:v>3.421875E-3</c:v>
                </c:pt>
                <c:pt idx="58">
                  <c:v>3.4487499999999996E-3</c:v>
                </c:pt>
                <c:pt idx="59">
                  <c:v>3.5356249999999997E-3</c:v>
                </c:pt>
                <c:pt idx="60">
                  <c:v>3.5568750000000001E-3</c:v>
                </c:pt>
                <c:pt idx="61">
                  <c:v>3.5887500000000004E-3</c:v>
                </c:pt>
                <c:pt idx="62">
                  <c:v>3.6118749999999996E-3</c:v>
                </c:pt>
                <c:pt idx="63">
                  <c:v>3.6631249999999993E-3</c:v>
                </c:pt>
                <c:pt idx="64">
                  <c:v>3.6862500000000003E-3</c:v>
                </c:pt>
                <c:pt idx="65">
                  <c:v>3.7143750000000002E-3</c:v>
                </c:pt>
                <c:pt idx="66">
                  <c:v>3.7775000000000005E-3</c:v>
                </c:pt>
                <c:pt idx="67">
                  <c:v>3.825625E-3</c:v>
                </c:pt>
                <c:pt idx="68">
                  <c:v>3.8649999999999999E-3</c:v>
                </c:pt>
                <c:pt idx="69">
                  <c:v>3.87375E-3</c:v>
                </c:pt>
                <c:pt idx="70">
                  <c:v>3.9306250000000001E-3</c:v>
                </c:pt>
                <c:pt idx="71">
                  <c:v>3.9637500000000003E-3</c:v>
                </c:pt>
                <c:pt idx="72">
                  <c:v>3.9925000000000004E-3</c:v>
                </c:pt>
                <c:pt idx="73">
                  <c:v>4.006875E-3</c:v>
                </c:pt>
                <c:pt idx="74">
                  <c:v>4.0087500000000002E-3</c:v>
                </c:pt>
                <c:pt idx="75">
                  <c:v>4.060625E-3</c:v>
                </c:pt>
                <c:pt idx="76">
                  <c:v>4.0568749999999997E-3</c:v>
                </c:pt>
                <c:pt idx="77">
                  <c:v>4.0712500000000002E-3</c:v>
                </c:pt>
                <c:pt idx="78">
                  <c:v>4.0962500000000001E-3</c:v>
                </c:pt>
                <c:pt idx="79">
                  <c:v>4.1056249999999999E-3</c:v>
                </c:pt>
                <c:pt idx="80">
                  <c:v>4.1087499999999996E-3</c:v>
                </c:pt>
                <c:pt idx="81">
                  <c:v>4.1231250000000001E-3</c:v>
                </c:pt>
                <c:pt idx="82">
                  <c:v>4.1212499999999999E-3</c:v>
                </c:pt>
                <c:pt idx="83">
                  <c:v>4.1368749999999999E-3</c:v>
                </c:pt>
                <c:pt idx="84">
                  <c:v>4.1724999999999991E-3</c:v>
                </c:pt>
                <c:pt idx="85">
                  <c:v>4.14125E-3</c:v>
                </c:pt>
                <c:pt idx="86">
                  <c:v>4.1549999999999998E-3</c:v>
                </c:pt>
                <c:pt idx="87">
                  <c:v>4.1349999999999998E-3</c:v>
                </c:pt>
                <c:pt idx="88">
                  <c:v>4.235E-3</c:v>
                </c:pt>
                <c:pt idx="89">
                  <c:v>4.2975000000000001E-3</c:v>
                </c:pt>
                <c:pt idx="90">
                  <c:v>4.3600000000000002E-3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281-47F0-827E-F25525D6E5A8}"/>
            </c:ext>
          </c:extLst>
        </c:ser>
        <c:ser>
          <c:idx val="5"/>
          <c:order val="5"/>
          <c:tx>
            <c:strRef>
              <c:f>'Calculated Data'!$H$3</c:f>
              <c:strCache>
                <c:ptCount val="1"/>
                <c:pt idx="0">
                  <c:v>Brake Power (Watts)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Data'!$H$4:$H$94</c:f>
              <c:numCache>
                <c:formatCode>0.00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281-47F0-827E-F25525D6E5A8}"/>
            </c:ext>
          </c:extLst>
        </c:ser>
        <c:ser>
          <c:idx val="6"/>
          <c:order val="6"/>
          <c:tx>
            <c:strRef>
              <c:f>'Calculated Data'!$I$3</c:f>
              <c:strCache>
                <c:ptCount val="1"/>
                <c:pt idx="0">
                  <c:v>Corrected Power (kWh)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Data'!$I$4:$I$94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21.648248040923797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41.148479187378392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281-47F0-827E-F25525D6E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5117896"/>
        <c:axId val="665118976"/>
      </c:scatterChart>
      <c:scatterChart>
        <c:scatterStyle val="lineMarker"/>
        <c:varyColors val="0"/>
        <c:ser>
          <c:idx val="7"/>
          <c:order val="7"/>
          <c:tx>
            <c:strRef>
              <c:f>'Calculated Data'!$J$3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Data'!$J$4:$J$94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281-47F0-827E-F25525D6E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5149936"/>
        <c:axId val="665147416"/>
      </c:scatterChart>
      <c:valAx>
        <c:axId val="665117896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118976"/>
        <c:crosses val="autoZero"/>
        <c:crossBetween val="midCat"/>
      </c:valAx>
      <c:valAx>
        <c:axId val="665118976"/>
        <c:scaling>
          <c:orientation val="minMax"/>
          <c:min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(Watts)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117896"/>
        <c:crosses val="autoZero"/>
        <c:crossBetween val="midCat"/>
      </c:valAx>
      <c:valAx>
        <c:axId val="6651474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149936"/>
        <c:crosses val="max"/>
        <c:crossBetween val="midCat"/>
      </c:valAx>
      <c:valAx>
        <c:axId val="665149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65147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 &amp; Engine Speed</a:t>
            </a:r>
          </a:p>
        </c:rich>
      </c:tx>
      <c:layout>
        <c:manualLayout>
          <c:xMode val="edge"/>
          <c:yMode val="edge"/>
          <c:x val="0.40770189376552146"/>
          <c:y val="2.4313970576213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Lambda Value (λ)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'Calculated Data'!$D$4:$D$94</c:f>
              <c:numCache>
                <c:formatCode>0.0000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18-4D34-A969-CA73875A2778}"/>
            </c:ext>
          </c:extLst>
        </c:ser>
        <c:ser>
          <c:idx val="1"/>
          <c:order val="1"/>
          <c:tx>
            <c:strRef>
              <c:f>'Calculated Data'!$E$3</c:f>
              <c:strCache>
                <c:ptCount val="1"/>
                <c:pt idx="0">
                  <c:v>Lambda 1 (ʎ)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'Calculated Data'!$E$4:$E$94</c:f>
            </c:numRef>
          </c:val>
          <c:smooth val="0"/>
          <c:extLst>
            <c:ext xmlns:c16="http://schemas.microsoft.com/office/drawing/2014/chart" uri="{C3380CC4-5D6E-409C-BE32-E72D297353CC}">
              <c16:uniqueId val="{00000001-D218-4D34-A969-CA73875A27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006296"/>
        <c:axId val="726008096"/>
      </c:lineChart>
      <c:catAx>
        <c:axId val="726006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5660487506326281"/>
              <c:y val="0.904559360373875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08096"/>
        <c:crosses val="autoZero"/>
        <c:auto val="1"/>
        <c:lblAlgn val="ctr"/>
        <c:lblOffset val="100"/>
        <c:noMultiLvlLbl val="0"/>
      </c:catAx>
      <c:valAx>
        <c:axId val="726008096"/>
        <c:scaling>
          <c:orientation val="minMax"/>
          <c:min val="0.9500000000000000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Lambda (ʎ)</a:t>
                </a:r>
                <a:r>
                  <a:rPr lang="en-GB" sz="1000" b="0" i="0" u="none" strike="noStrike" baseline="0"/>
                  <a:t> 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1.1885142729334124E-2"/>
              <c:y val="0.378713917381446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06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372849357955815"/>
          <c:y val="0.9467538927011232"/>
          <c:w val="0.22767350493744334"/>
          <c:h val="3.61218123908768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BMEP &amp;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'Calculated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'Calculated Data'!$N$4:$N$94</c:f>
              <c:numCache>
                <c:formatCode>0.00</c:formatCode>
                <c:ptCount val="91"/>
                <c:pt idx="0">
                  <c:v>659.22757846913578</c:v>
                </c:pt>
                <c:pt idx="1">
                  <c:v>662.32793012148147</c:v>
                </c:pt>
                <c:pt idx="2">
                  <c:v>668.34170993777775</c:v>
                </c:pt>
                <c:pt idx="3">
                  <c:v>671.69344145382706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720.60293903802449</c:v>
                </c:pt>
                <c:pt idx="8">
                  <c:v>736.53010937679005</c:v>
                </c:pt>
                <c:pt idx="9">
                  <c:v>746.29525023604924</c:v>
                </c:pt>
                <c:pt idx="10">
                  <c:v>754.04290654814804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765.56126081580248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779.58696808296293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797.94414377086423</c:v>
                </c:pt>
                <c:pt idx="23">
                  <c:v>804.3768900266665</c:v>
                </c:pt>
                <c:pt idx="24">
                  <c:v>806.5877436997531</c:v>
                </c:pt>
                <c:pt idx="25">
                  <c:v>812.33080673975314</c:v>
                </c:pt>
                <c:pt idx="26">
                  <c:v>816.40444965925906</c:v>
                </c:pt>
                <c:pt idx="27">
                  <c:v>817.44864293925923</c:v>
                </c:pt>
                <c:pt idx="28">
                  <c:v>816.59781878518515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813.69083625876544</c:v>
                </c:pt>
                <c:pt idx="32">
                  <c:v>813.18807653135798</c:v>
                </c:pt>
                <c:pt idx="33">
                  <c:v>811.16414634666648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789.71306464395059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780.72140028839488</c:v>
                </c:pt>
                <c:pt idx="43">
                  <c:v>778.96174124246897</c:v>
                </c:pt>
                <c:pt idx="44">
                  <c:v>777.31810367209869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787.53443915851835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800.5804095209877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798.06661088395049</c:v>
                </c:pt>
                <c:pt idx="55">
                  <c:v>797.75722028246901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781.10813854024673</c:v>
                </c:pt>
                <c:pt idx="60">
                  <c:v>773.50228625382704</c:v>
                </c:pt>
                <c:pt idx="61">
                  <c:v>765.31632658962951</c:v>
                </c:pt>
                <c:pt idx="62">
                  <c:v>756.98856289975299</c:v>
                </c:pt>
                <c:pt idx="63">
                  <c:v>750.91677234567896</c:v>
                </c:pt>
                <c:pt idx="64">
                  <c:v>747.24920459061707</c:v>
                </c:pt>
                <c:pt idx="65">
                  <c:v>741.46746772543202</c:v>
                </c:pt>
                <c:pt idx="66">
                  <c:v>737.32292279308638</c:v>
                </c:pt>
                <c:pt idx="67">
                  <c:v>734.90580871901216</c:v>
                </c:pt>
                <c:pt idx="68">
                  <c:v>733.97119127703695</c:v>
                </c:pt>
                <c:pt idx="69">
                  <c:v>734.70599395555541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723.16830277530846</c:v>
                </c:pt>
                <c:pt idx="73">
                  <c:v>715.85894981530862</c:v>
                </c:pt>
                <c:pt idx="74">
                  <c:v>708.84609618172829</c:v>
                </c:pt>
                <c:pt idx="75">
                  <c:v>700.34430027851852</c:v>
                </c:pt>
                <c:pt idx="76">
                  <c:v>690.17308425481463</c:v>
                </c:pt>
                <c:pt idx="77">
                  <c:v>678.33889374814794</c:v>
                </c:pt>
                <c:pt idx="78">
                  <c:v>667.97430859851841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640.14784681402466</c:v>
                </c:pt>
                <c:pt idx="82">
                  <c:v>628.97497871802454</c:v>
                </c:pt>
                <c:pt idx="83">
                  <c:v>617.80533344079004</c:v>
                </c:pt>
                <c:pt idx="84">
                  <c:v>611.06770852977775</c:v>
                </c:pt>
                <c:pt idx="85">
                  <c:v>600.07338459338257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FB-4100-AD0F-4EEF96A59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245408"/>
        <c:axId val="959247568"/>
      </c:scatterChart>
      <c:valAx>
        <c:axId val="959245408"/>
        <c:scaling>
          <c:orientation val="minMax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</a:p>
            </c:rich>
          </c:tx>
          <c:layout>
            <c:manualLayout>
              <c:xMode val="edge"/>
              <c:yMode val="edge"/>
              <c:x val="0.44342811524456144"/>
              <c:y val="0.926016134640271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247568"/>
        <c:crosses val="autoZero"/>
        <c:crossBetween val="midCat"/>
      </c:valAx>
      <c:valAx>
        <c:axId val="959247568"/>
        <c:scaling>
          <c:orientation val="minMax"/>
          <c:min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245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'Calculated Data'!$J$3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'Calculated Data'!$J$4:$J$94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E6-4030-B049-68332C44B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3185256"/>
        <c:axId val="613185616"/>
      </c:lineChart>
      <c:lineChart>
        <c:grouping val="standard"/>
        <c:varyColors val="0"/>
        <c:ser>
          <c:idx val="1"/>
          <c:order val="1"/>
          <c:tx>
            <c:strRef>
              <c:f>'Calculated Data'!$N$3</c:f>
              <c:strCache>
                <c:ptCount val="1"/>
                <c:pt idx="0">
                  <c:v>BMEP (KPa)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'Calculated Data'!$N$4:$N$94</c:f>
              <c:numCache>
                <c:formatCode>0.00</c:formatCode>
                <c:ptCount val="91"/>
                <c:pt idx="0">
                  <c:v>659.22757846913578</c:v>
                </c:pt>
                <c:pt idx="1">
                  <c:v>662.32793012148147</c:v>
                </c:pt>
                <c:pt idx="2">
                  <c:v>668.34170993777775</c:v>
                </c:pt>
                <c:pt idx="3">
                  <c:v>671.69344145382706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720.60293903802449</c:v>
                </c:pt>
                <c:pt idx="8">
                  <c:v>736.53010937679005</c:v>
                </c:pt>
                <c:pt idx="9">
                  <c:v>746.29525023604924</c:v>
                </c:pt>
                <c:pt idx="10">
                  <c:v>754.04290654814804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765.56126081580248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779.58696808296293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797.94414377086423</c:v>
                </c:pt>
                <c:pt idx="23">
                  <c:v>804.3768900266665</c:v>
                </c:pt>
                <c:pt idx="24">
                  <c:v>806.5877436997531</c:v>
                </c:pt>
                <c:pt idx="25">
                  <c:v>812.33080673975314</c:v>
                </c:pt>
                <c:pt idx="26">
                  <c:v>816.40444965925906</c:v>
                </c:pt>
                <c:pt idx="27">
                  <c:v>817.44864293925923</c:v>
                </c:pt>
                <c:pt idx="28">
                  <c:v>816.59781878518515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813.69083625876544</c:v>
                </c:pt>
                <c:pt idx="32">
                  <c:v>813.18807653135798</c:v>
                </c:pt>
                <c:pt idx="33">
                  <c:v>811.16414634666648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789.71306464395059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780.72140028839488</c:v>
                </c:pt>
                <c:pt idx="43">
                  <c:v>778.96174124246897</c:v>
                </c:pt>
                <c:pt idx="44">
                  <c:v>777.31810367209869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787.53443915851835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800.5804095209877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798.06661088395049</c:v>
                </c:pt>
                <c:pt idx="55">
                  <c:v>797.75722028246901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781.10813854024673</c:v>
                </c:pt>
                <c:pt idx="60">
                  <c:v>773.50228625382704</c:v>
                </c:pt>
                <c:pt idx="61">
                  <c:v>765.31632658962951</c:v>
                </c:pt>
                <c:pt idx="62">
                  <c:v>756.98856289975299</c:v>
                </c:pt>
                <c:pt idx="63">
                  <c:v>750.91677234567896</c:v>
                </c:pt>
                <c:pt idx="64">
                  <c:v>747.24920459061707</c:v>
                </c:pt>
                <c:pt idx="65">
                  <c:v>741.46746772543202</c:v>
                </c:pt>
                <c:pt idx="66">
                  <c:v>737.32292279308638</c:v>
                </c:pt>
                <c:pt idx="67">
                  <c:v>734.90580871901216</c:v>
                </c:pt>
                <c:pt idx="68">
                  <c:v>733.97119127703695</c:v>
                </c:pt>
                <c:pt idx="69">
                  <c:v>734.70599395555541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723.16830277530846</c:v>
                </c:pt>
                <c:pt idx="73">
                  <c:v>715.85894981530862</c:v>
                </c:pt>
                <c:pt idx="74">
                  <c:v>708.84609618172829</c:v>
                </c:pt>
                <c:pt idx="75">
                  <c:v>700.34430027851852</c:v>
                </c:pt>
                <c:pt idx="76">
                  <c:v>690.17308425481463</c:v>
                </c:pt>
                <c:pt idx="77">
                  <c:v>678.33889374814794</c:v>
                </c:pt>
                <c:pt idx="78">
                  <c:v>667.97430859851841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640.14784681402466</c:v>
                </c:pt>
                <c:pt idx="82">
                  <c:v>628.97497871802454</c:v>
                </c:pt>
                <c:pt idx="83">
                  <c:v>617.80533344079004</c:v>
                </c:pt>
                <c:pt idx="84">
                  <c:v>611.06770852977775</c:v>
                </c:pt>
                <c:pt idx="85">
                  <c:v>600.07338459338257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E6-4030-B049-68332C44B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9498008"/>
        <c:axId val="729499448"/>
      </c:lineChart>
      <c:catAx>
        <c:axId val="6131852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185616"/>
        <c:crosses val="autoZero"/>
        <c:auto val="1"/>
        <c:lblAlgn val="ctr"/>
        <c:lblOffset val="100"/>
        <c:noMultiLvlLbl val="0"/>
      </c:catAx>
      <c:valAx>
        <c:axId val="61318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185256"/>
        <c:crosses val="autoZero"/>
        <c:crossBetween val="between"/>
      </c:valAx>
      <c:valAx>
        <c:axId val="729499448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98008"/>
        <c:crosses val="max"/>
        <c:crossBetween val="between"/>
      </c:valAx>
      <c:catAx>
        <c:axId val="729498008"/>
        <c:scaling>
          <c:orientation val="minMax"/>
        </c:scaling>
        <c:delete val="1"/>
        <c:axPos val="b"/>
        <c:majorTickMark val="out"/>
        <c:minorTickMark val="none"/>
        <c:tickLblPos val="nextTo"/>
        <c:crossAx val="729499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</xdr:colOff>
      <xdr:row>0</xdr:row>
      <xdr:rowOff>189138</xdr:rowOff>
    </xdr:from>
    <xdr:to>
      <xdr:col>20</xdr:col>
      <xdr:colOff>9525</xdr:colOff>
      <xdr:row>35</xdr:row>
      <xdr:rowOff>179293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DD3BA54-2E44-302A-5677-91B5AC8A81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2</xdr:row>
      <xdr:rowOff>27622</xdr:rowOff>
    </xdr:from>
    <xdr:to>
      <xdr:col>19</xdr:col>
      <xdr:colOff>447675</xdr:colOff>
      <xdr:row>33</xdr:row>
      <xdr:rowOff>48577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D08E41-3BE9-21B2-BF1A-D63C2008EF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0</xdr:rowOff>
    </xdr:from>
    <xdr:to>
      <xdr:col>20</xdr:col>
      <xdr:colOff>400051</xdr:colOff>
      <xdr:row>36</xdr:row>
      <xdr:rowOff>4091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59F9482-E51D-4163-1D78-3FEDDBE571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605988</xdr:colOff>
      <xdr:row>1</xdr:row>
      <xdr:rowOff>7390</xdr:rowOff>
    </xdr:from>
    <xdr:to>
      <xdr:col>19</xdr:col>
      <xdr:colOff>304800</xdr:colOff>
      <xdr:row>36</xdr:row>
      <xdr:rowOff>106674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88AA143-8A26-0A79-8431-F99246076E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47625</xdr:rowOff>
    </xdr:from>
    <xdr:to>
      <xdr:col>20</xdr:col>
      <xdr:colOff>307975</xdr:colOff>
      <xdr:row>33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76A9B5-BA13-4D3A-9265-75D05C788B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1</xdr:row>
      <xdr:rowOff>38099</xdr:rowOff>
    </xdr:from>
    <xdr:to>
      <xdr:col>20</xdr:col>
      <xdr:colOff>352424</xdr:colOff>
      <xdr:row>35</xdr:row>
      <xdr:rowOff>59054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77856A-9276-4921-8BFE-CED40CD53A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</xdr:row>
      <xdr:rowOff>161924</xdr:rowOff>
    </xdr:from>
    <xdr:to>
      <xdr:col>20</xdr:col>
      <xdr:colOff>276225</xdr:colOff>
      <xdr:row>32</xdr:row>
      <xdr:rowOff>189515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246D41-73D6-4CF7-9F77-CFFE55DCEC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14287</xdr:rowOff>
    </xdr:from>
    <xdr:to>
      <xdr:col>11</xdr:col>
      <xdr:colOff>561975</xdr:colOff>
      <xdr:row>21</xdr:row>
      <xdr:rowOff>187642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B587718-6CAB-C123-C5D2-B61E821ACD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9524</xdr:colOff>
      <xdr:row>1</xdr:row>
      <xdr:rowOff>9524</xdr:rowOff>
    </xdr:from>
    <xdr:to>
      <xdr:col>23</xdr:col>
      <xdr:colOff>565149</xdr:colOff>
      <xdr:row>21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DB4E77A-CFAA-420C-BCE3-0E1424D05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C132-B67D-48AC-AF97-1E343C066F05}">
  <dimension ref="A1:I94"/>
  <sheetViews>
    <sheetView workbookViewId="0">
      <selection activeCell="C26" sqref="C26"/>
    </sheetView>
  </sheetViews>
  <sheetFormatPr defaultRowHeight="15" x14ac:dyDescent="0.25"/>
  <cols>
    <col min="1" max="1" width="8.42578125" bestFit="1" customWidth="1"/>
    <col min="2" max="2" width="17.85546875" bestFit="1" customWidth="1"/>
    <col min="3" max="3" width="21.42578125" bestFit="1" customWidth="1"/>
    <col min="4" max="4" width="10.7109375" bestFit="1" customWidth="1"/>
    <col min="6" max="6" width="11.42578125" bestFit="1" customWidth="1"/>
    <col min="7" max="7" width="14" customWidth="1"/>
    <col min="8" max="8" width="19.5703125" customWidth="1"/>
    <col min="9" max="9" width="18.140625" bestFit="1" customWidth="1"/>
    <col min="10" max="10" width="21.7109375" customWidth="1"/>
  </cols>
  <sheetData>
    <row r="1" spans="1:9" x14ac:dyDescent="0.25">
      <c r="A1" s="23" t="s">
        <v>4</v>
      </c>
      <c r="B1" s="23"/>
      <c r="C1" s="23"/>
      <c r="D1" s="23"/>
      <c r="F1" s="23" t="s">
        <v>5</v>
      </c>
      <c r="G1" s="23"/>
      <c r="H1" s="23"/>
      <c r="I1" s="3"/>
    </row>
    <row r="2" spans="1:9" x14ac:dyDescent="0.25">
      <c r="A2" s="23"/>
      <c r="B2" s="23"/>
      <c r="C2" s="23"/>
      <c r="D2" s="23"/>
      <c r="F2" s="23"/>
      <c r="G2" s="23"/>
      <c r="H2" s="23"/>
      <c r="I2" s="3"/>
    </row>
    <row r="3" spans="1:9" x14ac:dyDescent="0.25">
      <c r="A3" s="4" t="s">
        <v>0</v>
      </c>
      <c r="B3" s="4" t="s">
        <v>1</v>
      </c>
      <c r="C3" s="4" t="s">
        <v>2</v>
      </c>
      <c r="D3" s="4" t="s">
        <v>3</v>
      </c>
      <c r="F3" s="2" t="s">
        <v>6</v>
      </c>
      <c r="G3" s="2" t="s">
        <v>7</v>
      </c>
      <c r="H3" s="2" t="s">
        <v>8</v>
      </c>
      <c r="I3" s="7"/>
    </row>
    <row r="4" spans="1:9" x14ac:dyDescent="0.25">
      <c r="A4" s="1">
        <v>102.27500000000001</v>
      </c>
      <c r="B4" s="1">
        <v>1000</v>
      </c>
      <c r="C4" s="1">
        <v>7.0400000000000004E-2</v>
      </c>
      <c r="D4" s="1">
        <v>1.2658</v>
      </c>
      <c r="F4" s="1">
        <v>1018.9</v>
      </c>
      <c r="G4" s="1">
        <v>46</v>
      </c>
      <c r="H4" s="1">
        <v>27</v>
      </c>
      <c r="I4" s="1"/>
    </row>
    <row r="5" spans="1:9" x14ac:dyDescent="0.25">
      <c r="A5" s="1">
        <v>102.756</v>
      </c>
      <c r="B5" s="1">
        <f t="shared" ref="B5:B68" si="0">B4+50</f>
        <v>1050</v>
      </c>
      <c r="C5" s="1">
        <v>7.2400000000000006E-2</v>
      </c>
      <c r="D5" s="1">
        <v>1.26783</v>
      </c>
    </row>
    <row r="6" spans="1:9" x14ac:dyDescent="0.25">
      <c r="A6" s="1">
        <v>103.68899999999999</v>
      </c>
      <c r="B6" s="1">
        <f t="shared" si="0"/>
        <v>1100</v>
      </c>
      <c r="C6" s="1">
        <v>7.3700000000000002E-2</v>
      </c>
      <c r="D6" s="1">
        <v>1.2734399999999999</v>
      </c>
    </row>
    <row r="7" spans="1:9" x14ac:dyDescent="0.25">
      <c r="A7" s="1">
        <v>104.209</v>
      </c>
      <c r="B7" s="1">
        <f t="shared" si="0"/>
        <v>1150</v>
      </c>
      <c r="C7" s="1">
        <v>7.2800000000000004E-2</v>
      </c>
      <c r="D7" s="1">
        <v>1.2847599999999999</v>
      </c>
    </row>
    <row r="8" spans="1:9" x14ac:dyDescent="0.25">
      <c r="A8" s="1">
        <v>105.81100000000001</v>
      </c>
      <c r="B8" s="1">
        <f t="shared" si="0"/>
        <v>1200</v>
      </c>
      <c r="C8" s="1">
        <v>7.4399999999999994E-2</v>
      </c>
      <c r="D8" s="1">
        <v>1.2918099999999999</v>
      </c>
    </row>
    <row r="9" spans="1:9" x14ac:dyDescent="0.25">
      <c r="A9" s="1">
        <v>107.51</v>
      </c>
      <c r="B9" s="1">
        <f t="shared" si="0"/>
        <v>1250</v>
      </c>
      <c r="C9" s="1">
        <v>7.8950000000000006E-2</v>
      </c>
      <c r="D9" s="1">
        <v>1.2972900000000001</v>
      </c>
    </row>
    <row r="10" spans="1:9" x14ac:dyDescent="0.25">
      <c r="A10" s="1">
        <v>109.488</v>
      </c>
      <c r="B10" s="1">
        <f t="shared" si="0"/>
        <v>1300</v>
      </c>
      <c r="C10" s="1">
        <v>7.9000000000000001E-2</v>
      </c>
      <c r="D10" s="1">
        <v>1.29895</v>
      </c>
    </row>
    <row r="11" spans="1:9" x14ac:dyDescent="0.25">
      <c r="A11" s="1">
        <v>111.797</v>
      </c>
      <c r="B11" s="1">
        <f t="shared" si="0"/>
        <v>1350</v>
      </c>
      <c r="C11" s="1">
        <v>7.9600000000000004E-2</v>
      </c>
      <c r="D11" s="1">
        <v>1.2946899999999999</v>
      </c>
    </row>
    <row r="12" spans="1:9" x14ac:dyDescent="0.25">
      <c r="A12" s="1">
        <v>114.268</v>
      </c>
      <c r="B12" s="1">
        <f t="shared" si="0"/>
        <v>1400</v>
      </c>
      <c r="C12" s="1">
        <v>8.3500000000000005E-2</v>
      </c>
      <c r="D12" s="1">
        <v>1.2855000000000001</v>
      </c>
    </row>
    <row r="13" spans="1:9" x14ac:dyDescent="0.25">
      <c r="A13" s="1">
        <v>115.783</v>
      </c>
      <c r="B13" s="1">
        <f t="shared" si="0"/>
        <v>1450</v>
      </c>
      <c r="C13" s="1">
        <v>8.4699999999999998E-2</v>
      </c>
      <c r="D13" s="1">
        <v>1.2781800000000001</v>
      </c>
    </row>
    <row r="14" spans="1:9" x14ac:dyDescent="0.25">
      <c r="A14" s="1">
        <v>116.985</v>
      </c>
      <c r="B14" s="1">
        <f t="shared" si="0"/>
        <v>1500</v>
      </c>
      <c r="C14" s="1">
        <v>8.8650000000000007E-2</v>
      </c>
      <c r="D14" s="1">
        <v>1.2795000000000001</v>
      </c>
    </row>
    <row r="15" spans="1:9" x14ac:dyDescent="0.25">
      <c r="A15" s="1">
        <v>117.788</v>
      </c>
      <c r="B15" s="1">
        <f t="shared" si="0"/>
        <v>1550</v>
      </c>
      <c r="C15" s="1">
        <v>9.3200000000000005E-2</v>
      </c>
      <c r="D15" s="1">
        <v>1.27766</v>
      </c>
    </row>
    <row r="16" spans="1:9" x14ac:dyDescent="0.25">
      <c r="A16" s="1">
        <v>118.471</v>
      </c>
      <c r="B16" s="1">
        <f t="shared" si="0"/>
        <v>1600</v>
      </c>
      <c r="C16" s="1">
        <v>9.5899999999999999E-2</v>
      </c>
      <c r="D16" s="1">
        <v>1.2823500000000001</v>
      </c>
    </row>
    <row r="17" spans="1:4" x14ac:dyDescent="0.25">
      <c r="A17" s="1">
        <v>118.77200000000001</v>
      </c>
      <c r="B17" s="1">
        <f t="shared" si="0"/>
        <v>1650</v>
      </c>
      <c r="C17" s="1">
        <v>9.8750000000000004E-2</v>
      </c>
      <c r="D17" s="1">
        <v>1.2902800000000001</v>
      </c>
    </row>
    <row r="18" spans="1:4" x14ac:dyDescent="0.25">
      <c r="A18" s="1">
        <v>118.65600000000001</v>
      </c>
      <c r="B18" s="1">
        <f t="shared" si="0"/>
        <v>1700</v>
      </c>
      <c r="C18" s="1">
        <v>0.10005</v>
      </c>
      <c r="D18" s="1">
        <v>1.29942</v>
      </c>
    </row>
    <row r="19" spans="1:4" x14ac:dyDescent="0.25">
      <c r="A19" s="1">
        <v>118.861</v>
      </c>
      <c r="B19" s="1">
        <f t="shared" si="0"/>
        <v>1750</v>
      </c>
      <c r="C19" s="1">
        <v>0.10305</v>
      </c>
      <c r="D19" s="1">
        <v>1.31053</v>
      </c>
    </row>
    <row r="20" spans="1:4" x14ac:dyDescent="0.25">
      <c r="A20" s="1">
        <v>119.584</v>
      </c>
      <c r="B20" s="1">
        <f t="shared" si="0"/>
        <v>1800</v>
      </c>
      <c r="C20" s="1">
        <v>0.10929999999999999</v>
      </c>
      <c r="D20" s="1">
        <v>1.3149</v>
      </c>
    </row>
    <row r="21" spans="1:4" x14ac:dyDescent="0.25">
      <c r="A21" s="1">
        <v>119.934</v>
      </c>
      <c r="B21" s="1">
        <f t="shared" si="0"/>
        <v>1850</v>
      </c>
      <c r="C21" s="1">
        <v>0.11415</v>
      </c>
      <c r="D21" s="1">
        <v>1.3184899999999999</v>
      </c>
    </row>
    <row r="22" spans="1:4" x14ac:dyDescent="0.25">
      <c r="A22" s="1">
        <v>120.176</v>
      </c>
      <c r="B22" s="1">
        <f t="shared" si="0"/>
        <v>1900</v>
      </c>
      <c r="C22" s="1">
        <v>0.11745</v>
      </c>
      <c r="D22" s="1">
        <v>1.3189200000000001</v>
      </c>
    </row>
    <row r="23" spans="1:4" x14ac:dyDescent="0.25">
      <c r="A23" s="1">
        <v>120.94799999999999</v>
      </c>
      <c r="B23" s="1">
        <f t="shared" si="0"/>
        <v>1950</v>
      </c>
      <c r="C23" s="1">
        <v>0.12055</v>
      </c>
      <c r="D23" s="1">
        <v>1.31484</v>
      </c>
    </row>
    <row r="24" spans="1:4" x14ac:dyDescent="0.25">
      <c r="A24" s="1">
        <v>122.157</v>
      </c>
      <c r="B24" s="1">
        <f t="shared" si="0"/>
        <v>2000</v>
      </c>
      <c r="C24" s="1">
        <v>0.12554999999999999</v>
      </c>
      <c r="D24" s="1">
        <v>1.31653</v>
      </c>
    </row>
    <row r="25" spans="1:4" x14ac:dyDescent="0.25">
      <c r="A25" s="1">
        <v>122.845</v>
      </c>
      <c r="B25" s="1">
        <f t="shared" si="0"/>
        <v>2050</v>
      </c>
      <c r="C25" s="1">
        <v>0.12784999999999999</v>
      </c>
      <c r="D25" s="1">
        <v>1.32098</v>
      </c>
    </row>
    <row r="26" spans="1:4" x14ac:dyDescent="0.25">
      <c r="A26" s="1">
        <v>123.79600000000001</v>
      </c>
      <c r="B26" s="1">
        <f t="shared" si="0"/>
        <v>2100</v>
      </c>
      <c r="C26" s="1">
        <v>0.13089999999999999</v>
      </c>
      <c r="D26" s="1">
        <v>1.32287</v>
      </c>
    </row>
    <row r="27" spans="1:4" x14ac:dyDescent="0.25">
      <c r="A27" s="1">
        <v>124.794</v>
      </c>
      <c r="B27" s="1">
        <f t="shared" si="0"/>
        <v>2150</v>
      </c>
      <c r="C27" s="1">
        <v>0.13435</v>
      </c>
      <c r="D27" s="1">
        <v>1.3216399999999999</v>
      </c>
    </row>
    <row r="28" spans="1:4" x14ac:dyDescent="0.25">
      <c r="A28" s="1">
        <v>125.137</v>
      </c>
      <c r="B28" s="1">
        <f t="shared" si="0"/>
        <v>2200</v>
      </c>
      <c r="C28" s="1">
        <v>0.13769999999999999</v>
      </c>
      <c r="D28" s="1">
        <v>1.3165199999999999</v>
      </c>
    </row>
    <row r="29" spans="1:4" x14ac:dyDescent="0.25">
      <c r="A29" s="1">
        <v>126.02800000000001</v>
      </c>
      <c r="B29" s="1">
        <f t="shared" si="0"/>
        <v>2250</v>
      </c>
      <c r="C29" s="1">
        <v>0.14105000000000001</v>
      </c>
      <c r="D29" s="1">
        <v>1.3046500000000001</v>
      </c>
    </row>
    <row r="30" spans="1:4" x14ac:dyDescent="0.25">
      <c r="A30" s="1">
        <v>126.66</v>
      </c>
      <c r="B30" s="1">
        <f t="shared" si="0"/>
        <v>2300</v>
      </c>
      <c r="C30" s="1">
        <v>0.14495</v>
      </c>
      <c r="D30" s="1">
        <v>1.2964599999999999</v>
      </c>
    </row>
    <row r="31" spans="1:4" x14ac:dyDescent="0.25">
      <c r="A31" s="1">
        <v>126.822</v>
      </c>
      <c r="B31" s="1">
        <f t="shared" si="0"/>
        <v>2350</v>
      </c>
      <c r="C31" s="1">
        <v>0.14985000000000001</v>
      </c>
      <c r="D31" s="1">
        <v>1.2822899999999999</v>
      </c>
    </row>
    <row r="32" spans="1:4" x14ac:dyDescent="0.25">
      <c r="A32" s="1">
        <v>126.69</v>
      </c>
      <c r="B32" s="1">
        <f t="shared" si="0"/>
        <v>2400</v>
      </c>
      <c r="C32" s="1">
        <v>0.1537</v>
      </c>
      <c r="D32" s="1">
        <v>1.2730399999999999</v>
      </c>
    </row>
    <row r="33" spans="1:4" x14ac:dyDescent="0.25">
      <c r="A33" s="1">
        <v>126.55200000000001</v>
      </c>
      <c r="B33" s="1">
        <f t="shared" si="0"/>
        <v>2450</v>
      </c>
      <c r="C33" s="1">
        <v>0.15565000000000001</v>
      </c>
      <c r="D33" s="1">
        <v>1.2698400000000001</v>
      </c>
    </row>
    <row r="34" spans="1:4" x14ac:dyDescent="0.25">
      <c r="A34" s="1">
        <v>126.438</v>
      </c>
      <c r="B34" s="1">
        <f t="shared" si="0"/>
        <v>2500</v>
      </c>
      <c r="C34" s="1">
        <v>0.15959999999999999</v>
      </c>
      <c r="D34" s="1">
        <v>1.2744599999999999</v>
      </c>
    </row>
    <row r="35" spans="1:4" x14ac:dyDescent="0.25">
      <c r="A35" s="1">
        <v>126.239</v>
      </c>
      <c r="B35" s="1">
        <f t="shared" si="0"/>
        <v>2550</v>
      </c>
      <c r="C35" s="1">
        <v>0.16259999999999999</v>
      </c>
      <c r="D35" s="1">
        <v>1.2787599999999999</v>
      </c>
    </row>
    <row r="36" spans="1:4" x14ac:dyDescent="0.25">
      <c r="A36" s="1">
        <v>126.161</v>
      </c>
      <c r="B36" s="1">
        <f t="shared" si="0"/>
        <v>2600</v>
      </c>
      <c r="C36" s="1">
        <v>0.16805</v>
      </c>
      <c r="D36" s="1">
        <v>1.27634</v>
      </c>
    </row>
    <row r="37" spans="1:4" x14ac:dyDescent="0.25">
      <c r="A37" s="1">
        <v>125.84699999999999</v>
      </c>
      <c r="B37" s="1">
        <f t="shared" si="0"/>
        <v>2650</v>
      </c>
      <c r="C37" s="1">
        <v>0.17144999999999999</v>
      </c>
      <c r="D37" s="1">
        <v>1.28027</v>
      </c>
    </row>
    <row r="38" spans="1:4" x14ac:dyDescent="0.25">
      <c r="A38" s="1">
        <v>124.911</v>
      </c>
      <c r="B38" s="1">
        <f t="shared" si="0"/>
        <v>2700</v>
      </c>
      <c r="C38" s="1">
        <v>0.17465</v>
      </c>
      <c r="D38" s="1">
        <v>1.2837099999999999</v>
      </c>
    </row>
    <row r="39" spans="1:4" x14ac:dyDescent="0.25">
      <c r="A39" s="1">
        <v>123.92700000000001</v>
      </c>
      <c r="B39" s="1">
        <f t="shared" si="0"/>
        <v>2750</v>
      </c>
      <c r="C39" s="1">
        <v>0.1784</v>
      </c>
      <c r="D39" s="1">
        <v>1.2811999999999999</v>
      </c>
    </row>
    <row r="40" spans="1:4" x14ac:dyDescent="0.25">
      <c r="A40" s="1">
        <v>123.68899999999999</v>
      </c>
      <c r="B40" s="1">
        <f t="shared" si="0"/>
        <v>2800</v>
      </c>
      <c r="C40" s="1">
        <v>0.18004999999999999</v>
      </c>
      <c r="D40" s="1">
        <v>1.2744800000000001</v>
      </c>
    </row>
    <row r="41" spans="1:4" x14ac:dyDescent="0.25">
      <c r="A41" s="1">
        <v>123.389</v>
      </c>
      <c r="B41" s="1">
        <f t="shared" si="0"/>
        <v>2850</v>
      </c>
      <c r="C41" s="1">
        <v>0.18310000000000001</v>
      </c>
      <c r="D41" s="1">
        <v>1.2603599999999999</v>
      </c>
    </row>
    <row r="42" spans="1:4" x14ac:dyDescent="0.25">
      <c r="A42" s="1">
        <v>122.51900000000001</v>
      </c>
      <c r="B42" s="1">
        <f t="shared" si="0"/>
        <v>2900</v>
      </c>
      <c r="C42" s="1">
        <v>0.18790000000000001</v>
      </c>
      <c r="D42" s="1">
        <v>1.2531000000000001</v>
      </c>
    </row>
    <row r="43" spans="1:4" x14ac:dyDescent="0.25">
      <c r="A43" s="1">
        <v>121.837</v>
      </c>
      <c r="B43" s="1">
        <f t="shared" si="0"/>
        <v>2950</v>
      </c>
      <c r="C43" s="1">
        <v>0.19255</v>
      </c>
      <c r="D43" s="1">
        <v>1.23943</v>
      </c>
    </row>
    <row r="44" spans="1:4" x14ac:dyDescent="0.25">
      <c r="A44" s="1">
        <v>121.709</v>
      </c>
      <c r="B44" s="1">
        <f t="shared" si="0"/>
        <v>3000</v>
      </c>
      <c r="C44" s="1">
        <v>0.19900000000000001</v>
      </c>
      <c r="D44" s="1">
        <v>1.2273499999999999</v>
      </c>
    </row>
    <row r="45" spans="1:4" x14ac:dyDescent="0.25">
      <c r="A45" s="1">
        <v>121.123</v>
      </c>
      <c r="B45" s="1">
        <f t="shared" si="0"/>
        <v>3050</v>
      </c>
      <c r="C45" s="1">
        <v>0.20605000000000001</v>
      </c>
      <c r="D45" s="1">
        <v>1.2193000000000001</v>
      </c>
    </row>
    <row r="46" spans="1:4" x14ac:dyDescent="0.25">
      <c r="A46" s="1">
        <v>121.124</v>
      </c>
      <c r="B46" s="1">
        <f t="shared" si="0"/>
        <v>3100</v>
      </c>
      <c r="C46" s="1">
        <v>0.21004999999999999</v>
      </c>
      <c r="D46" s="1">
        <v>1.20692</v>
      </c>
    </row>
    <row r="47" spans="1:4" x14ac:dyDescent="0.25">
      <c r="A47" s="1">
        <v>120.851</v>
      </c>
      <c r="B47" s="1">
        <f t="shared" si="0"/>
        <v>3150</v>
      </c>
      <c r="C47" s="1">
        <v>0.21604999999999999</v>
      </c>
      <c r="D47" s="1">
        <v>1.1927399999999999</v>
      </c>
    </row>
    <row r="48" spans="1:4" x14ac:dyDescent="0.25">
      <c r="A48" s="1">
        <v>120.596</v>
      </c>
      <c r="B48" s="1">
        <f t="shared" si="0"/>
        <v>3200</v>
      </c>
      <c r="C48" s="1">
        <v>0.21795</v>
      </c>
      <c r="D48" s="1">
        <v>1.1848099999999999</v>
      </c>
    </row>
    <row r="49" spans="1:4" x14ac:dyDescent="0.25">
      <c r="A49" s="1">
        <v>120.84</v>
      </c>
      <c r="B49" s="1">
        <f t="shared" si="0"/>
        <v>3250</v>
      </c>
      <c r="C49" s="1">
        <v>0.22305</v>
      </c>
      <c r="D49" s="1">
        <v>1.17378</v>
      </c>
    </row>
    <row r="50" spans="1:4" x14ac:dyDescent="0.25">
      <c r="A50" s="1">
        <v>121.633</v>
      </c>
      <c r="B50" s="1">
        <f t="shared" si="0"/>
        <v>3300</v>
      </c>
      <c r="C50" s="1">
        <v>0.22550000000000001</v>
      </c>
      <c r="D50" s="1">
        <v>1.1611800000000001</v>
      </c>
    </row>
    <row r="51" spans="1:4" x14ac:dyDescent="0.25">
      <c r="A51" s="1">
        <v>122.181</v>
      </c>
      <c r="B51" s="1">
        <f t="shared" si="0"/>
        <v>3350</v>
      </c>
      <c r="C51" s="1">
        <v>0.22850000000000001</v>
      </c>
      <c r="D51" s="1">
        <v>1.1510400000000001</v>
      </c>
    </row>
    <row r="52" spans="1:4" x14ac:dyDescent="0.25">
      <c r="A52" s="1">
        <v>122.93300000000001</v>
      </c>
      <c r="B52" s="1">
        <f t="shared" si="0"/>
        <v>3400</v>
      </c>
      <c r="C52" s="1">
        <v>0.23419999999999999</v>
      </c>
      <c r="D52" s="1">
        <v>1.14117</v>
      </c>
    </row>
    <row r="53" spans="1:4" x14ac:dyDescent="0.25">
      <c r="A53" s="1">
        <v>123.47499999999999</v>
      </c>
      <c r="B53" s="1">
        <f t="shared" si="0"/>
        <v>3450</v>
      </c>
      <c r="C53" s="1">
        <v>0.23605000000000001</v>
      </c>
      <c r="D53" s="1">
        <v>1.12669</v>
      </c>
    </row>
    <row r="54" spans="1:4" x14ac:dyDescent="0.25">
      <c r="A54" s="1">
        <v>123.428</v>
      </c>
      <c r="B54" s="1">
        <f t="shared" si="0"/>
        <v>3500</v>
      </c>
      <c r="C54" s="1">
        <v>0.24195</v>
      </c>
      <c r="D54" s="1">
        <v>1.11975</v>
      </c>
    </row>
    <row r="55" spans="1:4" x14ac:dyDescent="0.25">
      <c r="A55" s="1">
        <v>124.205</v>
      </c>
      <c r="B55" s="1">
        <f t="shared" si="0"/>
        <v>3550</v>
      </c>
      <c r="C55" s="1">
        <v>0.24545</v>
      </c>
      <c r="D55" s="1">
        <v>1.10622</v>
      </c>
    </row>
    <row r="56" spans="1:4" x14ac:dyDescent="0.25">
      <c r="A56" s="1">
        <v>124.066</v>
      </c>
      <c r="B56" s="1">
        <f t="shared" si="0"/>
        <v>3600</v>
      </c>
      <c r="C56" s="1">
        <v>0.25505</v>
      </c>
      <c r="D56" s="1">
        <v>1.09697</v>
      </c>
    </row>
    <row r="57" spans="1:4" x14ac:dyDescent="0.25">
      <c r="A57" s="1">
        <v>123.967</v>
      </c>
      <c r="B57" s="1">
        <f t="shared" si="0"/>
        <v>3650</v>
      </c>
      <c r="C57" s="1">
        <v>0.25755</v>
      </c>
      <c r="D57" s="1">
        <v>1.0940099999999999</v>
      </c>
    </row>
    <row r="58" spans="1:4" x14ac:dyDescent="0.25">
      <c r="A58" s="1">
        <v>123.815</v>
      </c>
      <c r="B58" s="1">
        <f t="shared" si="0"/>
        <v>3700</v>
      </c>
      <c r="C58" s="1">
        <v>0.26445000000000002</v>
      </c>
      <c r="D58" s="1">
        <v>1.09659</v>
      </c>
    </row>
    <row r="59" spans="1:4" x14ac:dyDescent="0.25">
      <c r="A59" s="1">
        <v>123.767</v>
      </c>
      <c r="B59" s="1">
        <f t="shared" si="0"/>
        <v>3750</v>
      </c>
      <c r="C59" s="1">
        <v>0.2651</v>
      </c>
      <c r="D59" s="1">
        <v>1.0980799999999999</v>
      </c>
    </row>
    <row r="60" spans="1:4" x14ac:dyDescent="0.25">
      <c r="A60" s="1">
        <v>123.509</v>
      </c>
      <c r="B60" s="1">
        <f t="shared" si="0"/>
        <v>3800</v>
      </c>
      <c r="C60" s="1">
        <v>0.26929999999999998</v>
      </c>
      <c r="D60" s="1">
        <v>1.09907</v>
      </c>
    </row>
    <row r="61" spans="1:4" x14ac:dyDescent="0.25">
      <c r="A61" s="1">
        <v>122.672</v>
      </c>
      <c r="B61" s="1">
        <f t="shared" si="0"/>
        <v>3850</v>
      </c>
      <c r="C61" s="1">
        <v>0.27374999999999999</v>
      </c>
      <c r="D61" s="1">
        <v>1.1053299999999999</v>
      </c>
    </row>
    <row r="62" spans="1:4" x14ac:dyDescent="0.25">
      <c r="A62" s="1">
        <v>122.157</v>
      </c>
      <c r="B62" s="1">
        <f t="shared" si="0"/>
        <v>3900</v>
      </c>
      <c r="C62" s="1">
        <v>0.27589999999999998</v>
      </c>
      <c r="D62" s="1">
        <v>1.11704</v>
      </c>
    </row>
    <row r="63" spans="1:4" x14ac:dyDescent="0.25">
      <c r="A63" s="1">
        <v>121.184</v>
      </c>
      <c r="B63" s="1">
        <f t="shared" si="0"/>
        <v>3950</v>
      </c>
      <c r="C63" s="1">
        <v>0.28284999999999999</v>
      </c>
      <c r="D63" s="1">
        <v>1.12259</v>
      </c>
    </row>
    <row r="64" spans="1:4" x14ac:dyDescent="0.25">
      <c r="A64" s="1">
        <v>120.004</v>
      </c>
      <c r="B64" s="1">
        <f t="shared" si="0"/>
        <v>4000</v>
      </c>
      <c r="C64" s="1">
        <v>0.28455000000000003</v>
      </c>
      <c r="D64" s="1">
        <v>1.1246100000000001</v>
      </c>
    </row>
    <row r="65" spans="1:4" x14ac:dyDescent="0.25">
      <c r="A65" s="1">
        <v>118.73399999999999</v>
      </c>
      <c r="B65" s="1">
        <f t="shared" si="0"/>
        <v>4050</v>
      </c>
      <c r="C65" s="1">
        <v>0.28710000000000002</v>
      </c>
      <c r="D65" s="1">
        <v>1.1222000000000001</v>
      </c>
    </row>
    <row r="66" spans="1:4" x14ac:dyDescent="0.25">
      <c r="A66" s="1">
        <v>117.44199999999999</v>
      </c>
      <c r="B66" s="1">
        <f t="shared" si="0"/>
        <v>4100</v>
      </c>
      <c r="C66" s="1">
        <v>0.28894999999999998</v>
      </c>
      <c r="D66" s="1">
        <v>1.1239399999999999</v>
      </c>
    </row>
    <row r="67" spans="1:4" x14ac:dyDescent="0.25">
      <c r="A67" s="1">
        <v>116.5</v>
      </c>
      <c r="B67" s="1">
        <f t="shared" si="0"/>
        <v>4150</v>
      </c>
      <c r="C67" s="1">
        <v>0.29304999999999998</v>
      </c>
      <c r="D67" s="1">
        <v>1.12233</v>
      </c>
    </row>
    <row r="68" spans="1:4" x14ac:dyDescent="0.25">
      <c r="A68" s="1">
        <v>115.931</v>
      </c>
      <c r="B68" s="1">
        <f t="shared" si="0"/>
        <v>4200</v>
      </c>
      <c r="C68" s="1">
        <v>0.2949</v>
      </c>
      <c r="D68" s="1">
        <v>1.1217900000000001</v>
      </c>
    </row>
    <row r="69" spans="1:4" x14ac:dyDescent="0.25">
      <c r="A69" s="1">
        <v>115.03400000000001</v>
      </c>
      <c r="B69" s="1">
        <f t="shared" ref="B69:B94" si="1">B68+50</f>
        <v>4250</v>
      </c>
      <c r="C69" s="1">
        <v>0.29715000000000003</v>
      </c>
      <c r="D69" s="1">
        <v>1.12456</v>
      </c>
    </row>
    <row r="70" spans="1:4" x14ac:dyDescent="0.25">
      <c r="A70" s="1">
        <v>114.39100000000001</v>
      </c>
      <c r="B70" s="1">
        <f t="shared" si="1"/>
        <v>4300</v>
      </c>
      <c r="C70" s="1">
        <v>0.30220000000000002</v>
      </c>
      <c r="D70" s="1">
        <v>1.1227799999999999</v>
      </c>
    </row>
    <row r="71" spans="1:4" x14ac:dyDescent="0.25">
      <c r="A71" s="1">
        <v>114.01600000000001</v>
      </c>
      <c r="B71" s="1">
        <f t="shared" si="1"/>
        <v>4350</v>
      </c>
      <c r="C71" s="1">
        <v>0.30604999999999999</v>
      </c>
      <c r="D71" s="1">
        <v>1.1194299999999999</v>
      </c>
    </row>
    <row r="72" spans="1:4" x14ac:dyDescent="0.25">
      <c r="A72" s="1">
        <v>113.871</v>
      </c>
      <c r="B72" s="1">
        <f t="shared" si="1"/>
        <v>4400</v>
      </c>
      <c r="C72" s="1">
        <v>0.30919999999999997</v>
      </c>
      <c r="D72" s="1">
        <v>1.1198600000000001</v>
      </c>
    </row>
    <row r="73" spans="1:4" x14ac:dyDescent="0.25">
      <c r="A73" s="1">
        <v>113.985</v>
      </c>
      <c r="B73" s="1">
        <f t="shared" si="1"/>
        <v>4450</v>
      </c>
      <c r="C73" s="1">
        <v>0.30990000000000001</v>
      </c>
      <c r="D73" s="1">
        <v>1.11873</v>
      </c>
    </row>
    <row r="74" spans="1:4" x14ac:dyDescent="0.25">
      <c r="A74" s="1">
        <v>113.306</v>
      </c>
      <c r="B74" s="1">
        <f t="shared" si="1"/>
        <v>4500</v>
      </c>
      <c r="C74" s="1">
        <v>0.31445000000000001</v>
      </c>
      <c r="D74" s="1">
        <v>1.1156299999999999</v>
      </c>
    </row>
    <row r="75" spans="1:4" x14ac:dyDescent="0.25">
      <c r="A75" s="1">
        <v>113.074</v>
      </c>
      <c r="B75" s="1">
        <f t="shared" si="1"/>
        <v>4550</v>
      </c>
      <c r="C75" s="1">
        <v>0.31709999999999999</v>
      </c>
      <c r="D75" s="1">
        <v>1.1095299999999999</v>
      </c>
    </row>
    <row r="76" spans="1:4" x14ac:dyDescent="0.25">
      <c r="A76" s="1">
        <v>112.19499999999999</v>
      </c>
      <c r="B76" s="1">
        <f t="shared" si="1"/>
        <v>4600</v>
      </c>
      <c r="C76" s="1">
        <v>0.31940000000000002</v>
      </c>
      <c r="D76" s="1">
        <v>1.1056900000000001</v>
      </c>
    </row>
    <row r="77" spans="1:4" x14ac:dyDescent="0.25">
      <c r="A77" s="1">
        <v>111.06100000000001</v>
      </c>
      <c r="B77" s="1">
        <f t="shared" si="1"/>
        <v>4650</v>
      </c>
      <c r="C77" s="1">
        <v>0.32055</v>
      </c>
      <c r="D77" s="1">
        <v>1.09782</v>
      </c>
    </row>
    <row r="78" spans="1:4" x14ac:dyDescent="0.25">
      <c r="A78" s="1">
        <v>109.973</v>
      </c>
      <c r="B78" s="1">
        <f t="shared" si="1"/>
        <v>4700</v>
      </c>
      <c r="C78" s="1">
        <v>0.32069999999999999</v>
      </c>
      <c r="D78" s="1">
        <v>1.09558</v>
      </c>
    </row>
    <row r="79" spans="1:4" x14ac:dyDescent="0.25">
      <c r="A79" s="1">
        <v>108.654</v>
      </c>
      <c r="B79" s="1">
        <f t="shared" si="1"/>
        <v>4750</v>
      </c>
      <c r="C79" s="1">
        <v>0.32485000000000003</v>
      </c>
      <c r="D79" s="1">
        <v>1.0882700000000001</v>
      </c>
    </row>
    <row r="80" spans="1:4" x14ac:dyDescent="0.25">
      <c r="A80" s="1">
        <v>107.07599999999999</v>
      </c>
      <c r="B80" s="1">
        <f t="shared" si="1"/>
        <v>4800</v>
      </c>
      <c r="C80" s="1">
        <v>0.32455000000000001</v>
      </c>
      <c r="D80" s="1">
        <v>1.08396</v>
      </c>
    </row>
    <row r="81" spans="1:4" x14ac:dyDescent="0.25">
      <c r="A81" s="1">
        <v>105.24</v>
      </c>
      <c r="B81" s="1">
        <f t="shared" si="1"/>
        <v>4850</v>
      </c>
      <c r="C81" s="1">
        <v>0.32569999999999999</v>
      </c>
      <c r="D81" s="1">
        <v>1.0822099999999999</v>
      </c>
    </row>
    <row r="82" spans="1:4" x14ac:dyDescent="0.25">
      <c r="A82" s="1">
        <v>103.63200000000001</v>
      </c>
      <c r="B82" s="1">
        <f t="shared" si="1"/>
        <v>4900</v>
      </c>
      <c r="C82" s="1">
        <v>0.32769999999999999</v>
      </c>
      <c r="D82" s="1">
        <v>1.0846</v>
      </c>
    </row>
    <row r="83" spans="1:4" x14ac:dyDescent="0.25">
      <c r="A83" s="1">
        <v>102.33499999999999</v>
      </c>
      <c r="B83" s="1">
        <f t="shared" si="1"/>
        <v>4950</v>
      </c>
      <c r="C83" s="1">
        <v>0.32845000000000002</v>
      </c>
      <c r="D83" s="1">
        <v>1.08823</v>
      </c>
    </row>
    <row r="84" spans="1:4" x14ac:dyDescent="0.25">
      <c r="A84" s="1">
        <v>101.10599999999999</v>
      </c>
      <c r="B84" s="1">
        <f t="shared" si="1"/>
        <v>5000</v>
      </c>
      <c r="C84" s="1">
        <v>0.32869999999999999</v>
      </c>
      <c r="D84" s="1">
        <v>1.08687</v>
      </c>
    </row>
    <row r="85" spans="1:4" x14ac:dyDescent="0.25">
      <c r="A85" s="1">
        <v>99.314899999999994</v>
      </c>
      <c r="B85" s="1">
        <f t="shared" si="1"/>
        <v>5050</v>
      </c>
      <c r="C85" s="1">
        <v>0.32984999999999998</v>
      </c>
      <c r="D85" s="1">
        <v>1.0891</v>
      </c>
    </row>
    <row r="86" spans="1:4" x14ac:dyDescent="0.25">
      <c r="A86" s="1">
        <v>97.581500000000005</v>
      </c>
      <c r="B86" s="1">
        <f t="shared" si="1"/>
        <v>5100</v>
      </c>
      <c r="C86" s="1">
        <v>0.32969999999999999</v>
      </c>
      <c r="D86" s="1">
        <v>1.09185</v>
      </c>
    </row>
    <row r="87" spans="1:4" x14ac:dyDescent="0.25">
      <c r="A87" s="1">
        <v>95.848600000000005</v>
      </c>
      <c r="B87" s="1">
        <f t="shared" si="1"/>
        <v>5150</v>
      </c>
      <c r="C87" s="1">
        <v>0.33095000000000002</v>
      </c>
      <c r="D87" s="1">
        <v>1.0940700000000001</v>
      </c>
    </row>
    <row r="88" spans="1:4" x14ac:dyDescent="0.25">
      <c r="A88" s="1">
        <v>94.803299999999993</v>
      </c>
      <c r="B88" s="1">
        <f t="shared" si="1"/>
        <v>5200</v>
      </c>
      <c r="C88" s="1">
        <v>0.33379999999999999</v>
      </c>
      <c r="D88" s="1">
        <v>1.0934600000000001</v>
      </c>
    </row>
    <row r="89" spans="1:4" x14ac:dyDescent="0.25">
      <c r="A89" s="1">
        <v>93.0976</v>
      </c>
      <c r="B89" s="1">
        <f t="shared" si="1"/>
        <v>5250</v>
      </c>
      <c r="C89" s="1">
        <v>0.33129999999999998</v>
      </c>
      <c r="D89" s="1">
        <v>1.0880399999999999</v>
      </c>
    </row>
    <row r="90" spans="1:4" x14ac:dyDescent="0.25">
      <c r="A90" s="1">
        <v>91.788600000000002</v>
      </c>
      <c r="B90" s="1">
        <f t="shared" si="1"/>
        <v>5300</v>
      </c>
      <c r="C90" s="1">
        <v>0.33239999999999997</v>
      </c>
      <c r="D90" s="1">
        <v>1.0833900000000001</v>
      </c>
    </row>
    <row r="91" spans="1:4" x14ac:dyDescent="0.25">
      <c r="A91" s="1">
        <v>90.593800000000002</v>
      </c>
      <c r="B91" s="1">
        <f t="shared" si="1"/>
        <v>5350</v>
      </c>
      <c r="C91" s="1">
        <v>0.33079999999999998</v>
      </c>
      <c r="D91" s="1">
        <v>1.0800700000000001</v>
      </c>
    </row>
    <row r="92" spans="1:4" x14ac:dyDescent="0.25">
      <c r="A92" s="1">
        <v>89.6374</v>
      </c>
      <c r="B92" s="1">
        <f t="shared" si="1"/>
        <v>5400</v>
      </c>
      <c r="C92" s="1">
        <v>0.33879999999999999</v>
      </c>
      <c r="D92" s="1">
        <v>1.0789500000000001</v>
      </c>
    </row>
    <row r="93" spans="1:4" x14ac:dyDescent="0.25">
      <c r="A93" s="1">
        <v>88.925600000000003</v>
      </c>
      <c r="B93" s="1">
        <f t="shared" si="1"/>
        <v>5450</v>
      </c>
      <c r="C93" s="1">
        <v>0.34379999999999999</v>
      </c>
      <c r="D93" s="1">
        <v>1.0792299999999999</v>
      </c>
    </row>
    <row r="94" spans="1:4" x14ac:dyDescent="0.25">
      <c r="A94" s="1">
        <v>88.647400000000005</v>
      </c>
      <c r="B94" s="1">
        <f t="shared" si="1"/>
        <v>5500</v>
      </c>
      <c r="C94" s="1">
        <v>0.3488</v>
      </c>
      <c r="D94" s="1">
        <v>1.0836600000000001</v>
      </c>
    </row>
  </sheetData>
  <mergeCells count="2">
    <mergeCell ref="A1:D2"/>
    <mergeCell ref="F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A285-7D05-4FAF-9B51-FA53825E8F45}">
  <dimension ref="A1:S94"/>
  <sheetViews>
    <sheetView tabSelected="1" zoomScale="85" zoomScaleNormal="85" workbookViewId="0">
      <selection activeCell="K23" sqref="K23"/>
    </sheetView>
  </sheetViews>
  <sheetFormatPr defaultRowHeight="15" x14ac:dyDescent="0.25"/>
  <cols>
    <col min="1" max="1" width="8.42578125" bestFit="1" customWidth="1"/>
    <col min="2" max="2" width="17.85546875" bestFit="1" customWidth="1"/>
    <col min="3" max="3" width="21.42578125" customWidth="1"/>
    <col min="4" max="4" width="10.7109375" customWidth="1"/>
    <col min="5" max="5" width="12.140625" hidden="1" customWidth="1"/>
    <col min="6" max="6" width="22.7109375" customWidth="1"/>
    <col min="7" max="7" width="17" customWidth="1"/>
    <col min="8" max="8" width="19.5703125" customWidth="1"/>
    <col min="9" max="9" width="22.28515625" customWidth="1"/>
    <col min="10" max="10" width="12.28515625" customWidth="1"/>
    <col min="11" max="11" width="14.28515625" bestFit="1" customWidth="1"/>
    <col min="12" max="12" width="13.28515625" bestFit="1" customWidth="1"/>
    <col min="13" max="13" width="28.140625" bestFit="1" customWidth="1"/>
    <col min="14" max="14" width="12" bestFit="1" customWidth="1"/>
    <col min="16" max="16" width="28.5703125" bestFit="1" customWidth="1"/>
    <col min="17" max="17" width="25" bestFit="1" customWidth="1"/>
    <col min="18" max="18" width="23.5703125" bestFit="1" customWidth="1"/>
    <col min="19" max="19" width="29.7109375" bestFit="1" customWidth="1"/>
    <col min="20" max="20" width="23" bestFit="1" customWidth="1"/>
  </cols>
  <sheetData>
    <row r="1" spans="1:19" x14ac:dyDescent="0.25">
      <c r="A1" s="23" t="s">
        <v>4</v>
      </c>
      <c r="B1" s="23"/>
      <c r="C1" s="23"/>
      <c r="D1" s="23"/>
      <c r="E1" s="21"/>
      <c r="F1" s="23" t="s">
        <v>10</v>
      </c>
      <c r="G1" s="23"/>
      <c r="H1" s="23"/>
      <c r="I1" s="23"/>
      <c r="J1" s="23"/>
      <c r="K1" s="23"/>
      <c r="L1" s="23"/>
      <c r="M1" s="23"/>
      <c r="N1" s="23"/>
      <c r="P1" s="23" t="s">
        <v>5</v>
      </c>
      <c r="Q1" s="23"/>
      <c r="R1" s="23"/>
      <c r="S1" s="23"/>
    </row>
    <row r="2" spans="1:19" x14ac:dyDescent="0.25">
      <c r="A2" s="24"/>
      <c r="B2" s="24"/>
      <c r="C2" s="24"/>
      <c r="D2" s="24"/>
      <c r="E2" s="22"/>
      <c r="F2" s="24"/>
      <c r="G2" s="24"/>
      <c r="H2" s="24"/>
      <c r="I2" s="24"/>
      <c r="J2" s="24"/>
      <c r="K2" s="24"/>
      <c r="L2" s="24"/>
      <c r="M2" s="24"/>
      <c r="N2" s="23"/>
      <c r="P2" s="23"/>
      <c r="Q2" s="23"/>
      <c r="R2" s="23"/>
      <c r="S2" s="23"/>
    </row>
    <row r="3" spans="1:19" x14ac:dyDescent="0.25">
      <c r="A3" s="19" t="s">
        <v>0</v>
      </c>
      <c r="B3" s="19" t="s">
        <v>1</v>
      </c>
      <c r="C3" s="19" t="s">
        <v>2</v>
      </c>
      <c r="D3" s="20" t="s">
        <v>3</v>
      </c>
      <c r="E3" s="20" t="s">
        <v>27</v>
      </c>
      <c r="F3" s="12" t="s">
        <v>22</v>
      </c>
      <c r="G3" s="12" t="s">
        <v>21</v>
      </c>
      <c r="H3" s="13" t="s">
        <v>19</v>
      </c>
      <c r="I3" s="12" t="s">
        <v>20</v>
      </c>
      <c r="J3" s="12" t="s">
        <v>11</v>
      </c>
      <c r="K3" s="12" t="s">
        <v>29</v>
      </c>
      <c r="L3" s="12" t="s">
        <v>30</v>
      </c>
      <c r="M3" s="14" t="s">
        <v>18</v>
      </c>
      <c r="N3" s="19" t="s">
        <v>28</v>
      </c>
      <c r="P3" s="2" t="s">
        <v>6</v>
      </c>
      <c r="Q3" s="2" t="s">
        <v>7</v>
      </c>
      <c r="R3" s="2" t="s">
        <v>8</v>
      </c>
      <c r="S3" s="2" t="s">
        <v>9</v>
      </c>
    </row>
    <row r="4" spans="1:19" x14ac:dyDescent="0.25">
      <c r="A4" s="6">
        <v>102.27500000000001</v>
      </c>
      <c r="B4" s="1">
        <v>1000</v>
      </c>
      <c r="C4" s="5">
        <v>7.0400000000000004E-2</v>
      </c>
      <c r="D4" s="5">
        <v>1.2658</v>
      </c>
      <c r="E4" s="5">
        <v>1</v>
      </c>
      <c r="F4" s="15">
        <f>C4*$Q$8</f>
        <v>5.28E-2</v>
      </c>
      <c r="G4" s="16">
        <f t="shared" ref="G4:G35" si="0">F4/60</f>
        <v>8.8000000000000003E-4</v>
      </c>
      <c r="H4" s="17">
        <f>(2*PI()*B4*J4)/60</f>
        <v>8737.1346834664837</v>
      </c>
      <c r="I4" s="17">
        <f t="shared" ref="I4:I35" si="1">((1.01325/$P$4)*SQRT($S$4/293)*H4)</f>
        <v>8.7918627117276724</v>
      </c>
      <c r="J4" s="17">
        <f t="shared" ref="J4:J35" si="2">A4*($P$8/1000)</f>
        <v>83.433490399999997</v>
      </c>
      <c r="K4" s="17">
        <f>(C4*0.75*3600)/(60*I4)</f>
        <v>0.36033319717039375</v>
      </c>
      <c r="L4" s="17">
        <f>K4*1000</f>
        <v>360.33319717039376</v>
      </c>
      <c r="M4" s="18">
        <f>((I4)/(G4*$R$8))</f>
        <v>0.23073332751752237</v>
      </c>
      <c r="N4" s="17">
        <f>(2*PI()*2*(J4/$Q$10)/1000)</f>
        <v>659.22757846913578</v>
      </c>
      <c r="P4" s="1">
        <v>1018.9</v>
      </c>
      <c r="Q4" s="1">
        <v>46</v>
      </c>
      <c r="R4" s="1">
        <v>27</v>
      </c>
      <c r="S4" s="1">
        <f>R4+273</f>
        <v>300</v>
      </c>
    </row>
    <row r="5" spans="1:19" x14ac:dyDescent="0.25">
      <c r="A5" s="6">
        <v>102.756</v>
      </c>
      <c r="B5" s="1">
        <f t="shared" ref="B5:B68" si="3">B4+50</f>
        <v>1050</v>
      </c>
      <c r="C5" s="5">
        <v>7.2400000000000006E-2</v>
      </c>
      <c r="D5" s="5">
        <v>1.26783</v>
      </c>
      <c r="E5" s="5">
        <v>1</v>
      </c>
      <c r="F5" s="11">
        <f t="shared" ref="F5:F35" si="4">C5*$Q$8</f>
        <v>5.4300000000000001E-2</v>
      </c>
      <c r="G5" s="9">
        <f t="shared" si="0"/>
        <v>9.0499999999999999E-4</v>
      </c>
      <c r="H5" s="6">
        <f t="shared" ref="H5:H35" si="5">(2*PI()*B5*J5)/60</f>
        <v>9217.1367598239667</v>
      </c>
      <c r="I5" s="6">
        <f t="shared" si="1"/>
        <v>9.2748714450902305</v>
      </c>
      <c r="J5" s="6">
        <f t="shared" si="2"/>
        <v>83.825878656</v>
      </c>
      <c r="K5" s="6">
        <f t="shared" ref="K5:K35" si="6">(C5*0.75*3600)/(60*I5)</f>
        <v>0.35127171511629557</v>
      </c>
      <c r="L5" s="6">
        <f t="shared" ref="L5:L68" si="7">K5*1000</f>
        <v>351.27171511629558</v>
      </c>
      <c r="M5" s="10">
        <f t="shared" ref="M5:M68" si="8">((I5)/(G5*$R$8))</f>
        <v>0.23668537494010003</v>
      </c>
      <c r="N5" s="6">
        <f t="shared" ref="N5:N68" si="9">(2*PI()*2*(J5/$Q$10)/1000)</f>
        <v>662.32793012148147</v>
      </c>
      <c r="P5" s="2" t="s">
        <v>15</v>
      </c>
      <c r="Q5" s="2" t="s">
        <v>14</v>
      </c>
      <c r="R5" s="2" t="s">
        <v>13</v>
      </c>
      <c r="S5" s="2" t="s">
        <v>12</v>
      </c>
    </row>
    <row r="6" spans="1:19" x14ac:dyDescent="0.25">
      <c r="A6" s="6">
        <v>103.68899999999999</v>
      </c>
      <c r="B6" s="1">
        <f t="shared" si="3"/>
        <v>1100</v>
      </c>
      <c r="C6" s="5">
        <v>7.3700000000000002E-2</v>
      </c>
      <c r="D6" s="5">
        <v>1.2734399999999999</v>
      </c>
      <c r="E6" s="5">
        <v>1</v>
      </c>
      <c r="F6" s="11">
        <f t="shared" si="4"/>
        <v>5.5275000000000005E-2</v>
      </c>
      <c r="G6" s="9">
        <f t="shared" si="0"/>
        <v>9.2125000000000009E-4</v>
      </c>
      <c r="H6" s="6">
        <f t="shared" si="5"/>
        <v>9743.7226498494456</v>
      </c>
      <c r="I6" s="6">
        <f t="shared" si="1"/>
        <v>9.8047557857537413</v>
      </c>
      <c r="J6" s="6">
        <f t="shared" si="2"/>
        <v>84.586997663999995</v>
      </c>
      <c r="K6" s="6">
        <f t="shared" si="6"/>
        <v>0.33825421789891569</v>
      </c>
      <c r="L6" s="6">
        <f t="shared" si="7"/>
        <v>338.25421789891567</v>
      </c>
      <c r="M6" s="10">
        <f t="shared" si="8"/>
        <v>0.24579406020296352</v>
      </c>
      <c r="N6" s="6">
        <f t="shared" si="9"/>
        <v>668.34170993777775</v>
      </c>
      <c r="P6" s="6">
        <f>(44.99/2)</f>
        <v>22.495000000000001</v>
      </c>
      <c r="Q6" s="1">
        <v>75</v>
      </c>
      <c r="R6" s="1">
        <v>90</v>
      </c>
      <c r="S6" s="8">
        <f>(((PI()*Q6^2)/4)*R6*4)/1000</f>
        <v>1590.4312808798329</v>
      </c>
    </row>
    <row r="7" spans="1:19" x14ac:dyDescent="0.25">
      <c r="A7" s="6">
        <v>104.209</v>
      </c>
      <c r="B7" s="1">
        <f t="shared" si="3"/>
        <v>1150</v>
      </c>
      <c r="C7" s="5">
        <v>7.2800000000000004E-2</v>
      </c>
      <c r="D7" s="5">
        <v>1.2847599999999999</v>
      </c>
      <c r="E7" s="5">
        <v>1</v>
      </c>
      <c r="F7" s="11">
        <f t="shared" si="4"/>
        <v>5.4600000000000003E-2</v>
      </c>
      <c r="G7" s="9">
        <f t="shared" si="0"/>
        <v>9.1E-4</v>
      </c>
      <c r="H7" s="6">
        <f t="shared" si="5"/>
        <v>10237.7049959791</v>
      </c>
      <c r="I7" s="6">
        <f t="shared" si="1"/>
        <v>10.301832359084754</v>
      </c>
      <c r="J7" s="6">
        <f t="shared" si="2"/>
        <v>85.011201184000001</v>
      </c>
      <c r="K7" s="6">
        <f t="shared" si="6"/>
        <v>0.31800168026526204</v>
      </c>
      <c r="L7" s="6">
        <f t="shared" si="7"/>
        <v>318.00168026526205</v>
      </c>
      <c r="M7" s="10">
        <f t="shared" si="8"/>
        <v>0.26144791917074217</v>
      </c>
      <c r="N7" s="6">
        <f t="shared" si="9"/>
        <v>671.69344145382706</v>
      </c>
      <c r="P7" s="2" t="s">
        <v>16</v>
      </c>
      <c r="Q7" s="2" t="s">
        <v>17</v>
      </c>
      <c r="R7" s="2" t="s">
        <v>23</v>
      </c>
      <c r="S7" s="2" t="s">
        <v>25</v>
      </c>
    </row>
    <row r="8" spans="1:19" x14ac:dyDescent="0.25">
      <c r="A8" s="6">
        <v>105.81100000000001</v>
      </c>
      <c r="B8" s="1">
        <f t="shared" si="3"/>
        <v>1200</v>
      </c>
      <c r="C8" s="5">
        <v>7.4399999999999994E-2</v>
      </c>
      <c r="D8" s="5">
        <v>1.2918099999999999</v>
      </c>
      <c r="E8" s="5">
        <v>1</v>
      </c>
      <c r="F8" s="11">
        <f t="shared" si="4"/>
        <v>5.5799999999999995E-2</v>
      </c>
      <c r="G8" s="9">
        <f t="shared" si="0"/>
        <v>9.2999999999999995E-4</v>
      </c>
      <c r="H8" s="6">
        <f t="shared" si="5"/>
        <v>10847.049128239809</v>
      </c>
      <c r="I8" s="6">
        <f t="shared" si="1"/>
        <v>10.914993326509313</v>
      </c>
      <c r="J8" s="6">
        <f t="shared" si="2"/>
        <v>86.318074335999995</v>
      </c>
      <c r="K8" s="6">
        <f t="shared" si="6"/>
        <v>0.30673404003543375</v>
      </c>
      <c r="L8" s="6">
        <f t="shared" si="7"/>
        <v>306.73404003543374</v>
      </c>
      <c r="M8" s="10">
        <f t="shared" si="8"/>
        <v>0.27105200840620114</v>
      </c>
      <c r="N8" s="6">
        <f t="shared" si="9"/>
        <v>682.01935277827158</v>
      </c>
      <c r="P8" s="1">
        <v>815.77599999999995</v>
      </c>
      <c r="Q8" s="1">
        <v>0.75</v>
      </c>
      <c r="R8" s="1">
        <f>(0.95*S8)+(0.05*P10)</f>
        <v>43300</v>
      </c>
      <c r="S8" s="1">
        <f>44*10^3</f>
        <v>44000</v>
      </c>
    </row>
    <row r="9" spans="1:19" x14ac:dyDescent="0.25">
      <c r="A9" s="6">
        <v>107.51</v>
      </c>
      <c r="B9" s="1">
        <f t="shared" si="3"/>
        <v>1250</v>
      </c>
      <c r="C9" s="5">
        <v>7.8950000000000006E-2</v>
      </c>
      <c r="D9" s="5">
        <v>1.2972900000000001</v>
      </c>
      <c r="E9" s="5">
        <v>1</v>
      </c>
      <c r="F9" s="11">
        <f t="shared" si="4"/>
        <v>5.9212500000000001E-2</v>
      </c>
      <c r="G9" s="9">
        <f t="shared" si="0"/>
        <v>9.8687500000000012E-4</v>
      </c>
      <c r="H9" s="6">
        <f t="shared" si="5"/>
        <v>11480.436932528499</v>
      </c>
      <c r="I9" s="6">
        <f t="shared" si="1"/>
        <v>11.552348571716477</v>
      </c>
      <c r="J9" s="6">
        <f t="shared" si="2"/>
        <v>87.704077760000004</v>
      </c>
      <c r="K9" s="6">
        <f t="shared" si="6"/>
        <v>0.30753486859790302</v>
      </c>
      <c r="L9" s="6">
        <f t="shared" si="7"/>
        <v>307.53486859790303</v>
      </c>
      <c r="M9" s="10">
        <f t="shared" si="8"/>
        <v>0.27034618213279021</v>
      </c>
      <c r="N9" s="6">
        <f t="shared" si="9"/>
        <v>692.97049094320982</v>
      </c>
      <c r="P9" s="2" t="s">
        <v>24</v>
      </c>
      <c r="Q9" s="2" t="s">
        <v>26</v>
      </c>
      <c r="R9" s="7"/>
    </row>
    <row r="10" spans="1:19" x14ac:dyDescent="0.25">
      <c r="A10" s="6">
        <v>109.488</v>
      </c>
      <c r="B10" s="1">
        <f t="shared" si="3"/>
        <v>1300</v>
      </c>
      <c r="C10" s="5">
        <v>7.9000000000000001E-2</v>
      </c>
      <c r="D10" s="5">
        <v>1.29895</v>
      </c>
      <c r="E10" s="5">
        <v>1</v>
      </c>
      <c r="F10" s="11">
        <f t="shared" si="4"/>
        <v>5.9249999999999997E-2</v>
      </c>
      <c r="G10" s="9">
        <f t="shared" si="0"/>
        <v>9.8749999999999988E-4</v>
      </c>
      <c r="H10" s="6">
        <f t="shared" si="5"/>
        <v>12159.323616625683</v>
      </c>
      <c r="I10" s="6">
        <f t="shared" si="1"/>
        <v>12.235487694511182</v>
      </c>
      <c r="J10" s="6">
        <f t="shared" si="2"/>
        <v>89.317682687999991</v>
      </c>
      <c r="K10" s="6">
        <f t="shared" si="6"/>
        <v>0.29054828779687847</v>
      </c>
      <c r="L10" s="6">
        <f t="shared" si="7"/>
        <v>290.54828779687847</v>
      </c>
      <c r="M10" s="10">
        <f t="shared" si="8"/>
        <v>0.28615166941295489</v>
      </c>
      <c r="N10" s="6">
        <f t="shared" si="9"/>
        <v>705.71996197925921</v>
      </c>
      <c r="P10" s="1">
        <v>30000</v>
      </c>
      <c r="Q10" s="5">
        <f>S6/1000000</f>
        <v>1.5904312808798329E-3</v>
      </c>
      <c r="R10" s="1"/>
    </row>
    <row r="11" spans="1:19" x14ac:dyDescent="0.25">
      <c r="A11" s="6">
        <v>111.797</v>
      </c>
      <c r="B11" s="1">
        <f t="shared" si="3"/>
        <v>1350</v>
      </c>
      <c r="C11" s="5">
        <v>7.9600000000000004E-2</v>
      </c>
      <c r="D11" s="5">
        <v>1.2946899999999999</v>
      </c>
      <c r="E11" s="5">
        <v>1</v>
      </c>
      <c r="F11" s="11">
        <f t="shared" si="4"/>
        <v>5.9700000000000003E-2</v>
      </c>
      <c r="G11" s="9">
        <f t="shared" si="0"/>
        <v>9.9500000000000001E-4</v>
      </c>
      <c r="H11" s="6">
        <f t="shared" si="5"/>
        <v>12893.281372575198</v>
      </c>
      <c r="I11" s="6">
        <f t="shared" si="1"/>
        <v>12.97404284563261</v>
      </c>
      <c r="J11" s="6">
        <f t="shared" si="2"/>
        <v>91.201309471999991</v>
      </c>
      <c r="K11" s="6">
        <f t="shared" si="6"/>
        <v>0.276089731059104</v>
      </c>
      <c r="L11" s="6">
        <f t="shared" si="7"/>
        <v>276.089731059104</v>
      </c>
      <c r="M11" s="10">
        <f t="shared" si="8"/>
        <v>0.30113716029646176</v>
      </c>
      <c r="N11" s="6">
        <f t="shared" si="9"/>
        <v>720.60293903802449</v>
      </c>
    </row>
    <row r="12" spans="1:19" x14ac:dyDescent="0.25">
      <c r="A12" s="6">
        <v>114.268</v>
      </c>
      <c r="B12" s="1">
        <f t="shared" si="3"/>
        <v>1400</v>
      </c>
      <c r="C12" s="5">
        <v>8.3500000000000005E-2</v>
      </c>
      <c r="D12" s="5">
        <v>1.2855000000000001</v>
      </c>
      <c r="E12" s="5">
        <v>1</v>
      </c>
      <c r="F12" s="11">
        <f t="shared" si="4"/>
        <v>6.2625E-2</v>
      </c>
      <c r="G12" s="9">
        <f t="shared" si="0"/>
        <v>1.04375E-3</v>
      </c>
      <c r="H12" s="6">
        <f t="shared" si="5"/>
        <v>13666.339461398067</v>
      </c>
      <c r="I12" s="6">
        <f t="shared" si="1"/>
        <v>13.751943247921551</v>
      </c>
      <c r="J12" s="6">
        <f t="shared" si="2"/>
        <v>93.217091967999991</v>
      </c>
      <c r="K12" s="6">
        <f t="shared" si="6"/>
        <v>0.27323411188218094</v>
      </c>
      <c r="L12" s="6">
        <f t="shared" si="7"/>
        <v>273.23411188218097</v>
      </c>
      <c r="M12" s="10">
        <f t="shared" si="8"/>
        <v>0.30428439928467982</v>
      </c>
      <c r="N12" s="6">
        <f t="shared" si="9"/>
        <v>736.53010937679005</v>
      </c>
    </row>
    <row r="13" spans="1:19" x14ac:dyDescent="0.25">
      <c r="A13" s="6">
        <v>115.783</v>
      </c>
      <c r="B13" s="1">
        <f t="shared" si="3"/>
        <v>1450</v>
      </c>
      <c r="C13" s="5">
        <v>8.4699999999999998E-2</v>
      </c>
      <c r="D13" s="5">
        <v>1.2781800000000001</v>
      </c>
      <c r="E13" s="5">
        <v>1</v>
      </c>
      <c r="F13" s="11">
        <f t="shared" si="4"/>
        <v>6.3524999999999998E-2</v>
      </c>
      <c r="G13" s="9">
        <f t="shared" si="0"/>
        <v>1.05875E-3</v>
      </c>
      <c r="H13" s="6">
        <f t="shared" si="5"/>
        <v>14342.08667153175</v>
      </c>
      <c r="I13" s="6">
        <f t="shared" si="1"/>
        <v>14.431923231584936</v>
      </c>
      <c r="J13" s="6">
        <f t="shared" si="2"/>
        <v>94.452992607999988</v>
      </c>
      <c r="K13" s="6">
        <f t="shared" si="6"/>
        <v>0.26410201459902133</v>
      </c>
      <c r="L13" s="6">
        <f t="shared" si="7"/>
        <v>264.10201459902135</v>
      </c>
      <c r="M13" s="10">
        <f t="shared" si="8"/>
        <v>0.31480591969123328</v>
      </c>
      <c r="N13" s="6">
        <f t="shared" si="9"/>
        <v>746.29525023604924</v>
      </c>
    </row>
    <row r="14" spans="1:19" x14ac:dyDescent="0.25">
      <c r="A14" s="6">
        <v>116.985</v>
      </c>
      <c r="B14" s="1">
        <f t="shared" si="3"/>
        <v>1500</v>
      </c>
      <c r="C14" s="5">
        <v>8.8650000000000007E-2</v>
      </c>
      <c r="D14" s="5">
        <v>1.2795000000000001</v>
      </c>
      <c r="E14" s="5">
        <v>1</v>
      </c>
      <c r="F14" s="11">
        <f t="shared" si="4"/>
        <v>6.6487500000000005E-2</v>
      </c>
      <c r="G14" s="9">
        <f t="shared" si="0"/>
        <v>1.1081250000000002E-3</v>
      </c>
      <c r="H14" s="6">
        <f t="shared" si="5"/>
        <v>14990.667821246541</v>
      </c>
      <c r="I14" s="6">
        <f t="shared" si="1"/>
        <v>15.084566990928309</v>
      </c>
      <c r="J14" s="6">
        <f t="shared" si="2"/>
        <v>95.43355536</v>
      </c>
      <c r="K14" s="6">
        <f t="shared" si="6"/>
        <v>0.26445903302355916</v>
      </c>
      <c r="L14" s="6">
        <f t="shared" si="7"/>
        <v>264.45903302355919</v>
      </c>
      <c r="M14" s="10">
        <f t="shared" si="8"/>
        <v>0.31438093321148103</v>
      </c>
      <c r="N14" s="6">
        <f t="shared" si="9"/>
        <v>754.04290654814804</v>
      </c>
    </row>
    <row r="15" spans="1:19" x14ac:dyDescent="0.25">
      <c r="A15" s="6">
        <v>117.788</v>
      </c>
      <c r="B15" s="1">
        <f t="shared" si="3"/>
        <v>1550</v>
      </c>
      <c r="C15" s="5">
        <v>9.3200000000000005E-2</v>
      </c>
      <c r="D15" s="5">
        <v>1.27766</v>
      </c>
      <c r="E15" s="5">
        <v>1</v>
      </c>
      <c r="F15" s="11">
        <f t="shared" si="4"/>
        <v>6.9900000000000004E-2</v>
      </c>
      <c r="G15" s="9">
        <f t="shared" si="0"/>
        <v>1.165E-3</v>
      </c>
      <c r="H15" s="6">
        <f t="shared" si="5"/>
        <v>15596.68453824525</v>
      </c>
      <c r="I15" s="6">
        <f t="shared" si="1"/>
        <v>15.694379700688515</v>
      </c>
      <c r="J15" s="6">
        <f t="shared" si="2"/>
        <v>96.088623487999996</v>
      </c>
      <c r="K15" s="6">
        <f t="shared" si="6"/>
        <v>0.26722942097647917</v>
      </c>
      <c r="L15" s="6">
        <f t="shared" si="7"/>
        <v>267.22942097647916</v>
      </c>
      <c r="M15" s="10">
        <f t="shared" si="8"/>
        <v>0.31112172190602572</v>
      </c>
      <c r="N15" s="6">
        <f t="shared" si="9"/>
        <v>759.21875348543199</v>
      </c>
    </row>
    <row r="16" spans="1:19" x14ac:dyDescent="0.25">
      <c r="A16" s="6">
        <v>118.471</v>
      </c>
      <c r="B16" s="1">
        <f t="shared" si="3"/>
        <v>1600</v>
      </c>
      <c r="C16" s="5">
        <v>9.5899999999999999E-2</v>
      </c>
      <c r="D16" s="5">
        <v>1.2823500000000001</v>
      </c>
      <c r="E16" s="5">
        <v>1</v>
      </c>
      <c r="F16" s="11">
        <f t="shared" si="4"/>
        <v>7.1925000000000003E-2</v>
      </c>
      <c r="G16" s="9">
        <f t="shared" si="0"/>
        <v>1.1987499999999999E-3</v>
      </c>
      <c r="H16" s="6">
        <f t="shared" si="5"/>
        <v>16193.158962952166</v>
      </c>
      <c r="I16" s="6">
        <f t="shared" si="1"/>
        <v>16.29459034674889</v>
      </c>
      <c r="J16" s="6">
        <f t="shared" si="2"/>
        <v>96.645798495999998</v>
      </c>
      <c r="K16" s="6">
        <f t="shared" si="6"/>
        <v>0.26484249730531162</v>
      </c>
      <c r="L16" s="6">
        <f t="shared" si="7"/>
        <v>264.84249730531161</v>
      </c>
      <c r="M16" s="10">
        <f t="shared" si="8"/>
        <v>0.31392574244724497</v>
      </c>
      <c r="N16" s="6">
        <f t="shared" si="9"/>
        <v>763.62112391901223</v>
      </c>
    </row>
    <row r="17" spans="1:14" x14ac:dyDescent="0.25">
      <c r="A17" s="6">
        <v>118.77200000000001</v>
      </c>
      <c r="B17" s="1">
        <f t="shared" si="3"/>
        <v>1650</v>
      </c>
      <c r="C17" s="5">
        <v>9.8750000000000004E-2</v>
      </c>
      <c r="D17" s="5">
        <v>1.2902800000000001</v>
      </c>
      <c r="E17" s="5">
        <v>1</v>
      </c>
      <c r="F17" s="11">
        <f t="shared" si="4"/>
        <v>7.4062500000000003E-2</v>
      </c>
      <c r="G17" s="9">
        <f t="shared" si="0"/>
        <v>1.234375E-3</v>
      </c>
      <c r="H17" s="6">
        <f t="shared" si="5"/>
        <v>16741.622928679779</v>
      </c>
      <c r="I17" s="6">
        <f t="shared" si="1"/>
        <v>16.846489803916665</v>
      </c>
      <c r="J17" s="6">
        <f t="shared" si="2"/>
        <v>96.891347072000002</v>
      </c>
      <c r="K17" s="6">
        <f t="shared" si="6"/>
        <v>0.2637789861106179</v>
      </c>
      <c r="L17" s="6">
        <f t="shared" si="7"/>
        <v>263.77898611061789</v>
      </c>
      <c r="M17" s="10">
        <f t="shared" si="8"/>
        <v>0.31519143667982186</v>
      </c>
      <c r="N17" s="6">
        <f t="shared" si="9"/>
        <v>765.56126081580248</v>
      </c>
    </row>
    <row r="18" spans="1:14" x14ac:dyDescent="0.25">
      <c r="A18" s="6">
        <v>118.65600000000001</v>
      </c>
      <c r="B18" s="1">
        <f t="shared" si="3"/>
        <v>1700</v>
      </c>
      <c r="C18" s="5">
        <v>0.10005</v>
      </c>
      <c r="D18" s="5">
        <v>1.29942</v>
      </c>
      <c r="E18" s="5">
        <v>1</v>
      </c>
      <c r="F18" s="11">
        <f t="shared" si="4"/>
        <v>7.5037500000000007E-2</v>
      </c>
      <c r="G18" s="9">
        <f t="shared" si="0"/>
        <v>1.2506250000000002E-3</v>
      </c>
      <c r="H18" s="6">
        <f t="shared" si="5"/>
        <v>17232.098461035232</v>
      </c>
      <c r="I18" s="6">
        <f t="shared" si="1"/>
        <v>17.340037597347248</v>
      </c>
      <c r="J18" s="6">
        <f t="shared" si="2"/>
        <v>96.796717055999991</v>
      </c>
      <c r="K18" s="6">
        <f t="shared" si="6"/>
        <v>0.25964476574657336</v>
      </c>
      <c r="L18" s="6">
        <f t="shared" si="7"/>
        <v>259.64476574657334</v>
      </c>
      <c r="M18" s="10">
        <f t="shared" si="8"/>
        <v>0.32021010459845822</v>
      </c>
      <c r="N18" s="6">
        <f t="shared" si="9"/>
        <v>764.81356686222205</v>
      </c>
    </row>
    <row r="19" spans="1:14" x14ac:dyDescent="0.25">
      <c r="A19" s="6">
        <v>118.861</v>
      </c>
      <c r="B19" s="1">
        <f t="shared" si="3"/>
        <v>1750</v>
      </c>
      <c r="C19" s="5">
        <v>0.10305</v>
      </c>
      <c r="D19" s="5">
        <v>1.31053</v>
      </c>
      <c r="E19" s="5">
        <v>1</v>
      </c>
      <c r="F19" s="11">
        <f t="shared" si="4"/>
        <v>7.7287500000000009E-2</v>
      </c>
      <c r="G19" s="9">
        <f t="shared" si="0"/>
        <v>1.2881250000000002E-3</v>
      </c>
      <c r="H19" s="6">
        <f t="shared" si="5"/>
        <v>17769.572132194007</v>
      </c>
      <c r="I19" s="6">
        <f t="shared" si="1"/>
        <v>17.880877918481154</v>
      </c>
      <c r="J19" s="6">
        <f t="shared" si="2"/>
        <v>96.963951135999991</v>
      </c>
      <c r="K19" s="6">
        <f t="shared" si="6"/>
        <v>0.25934129303612513</v>
      </c>
      <c r="L19" s="6">
        <f t="shared" si="7"/>
        <v>259.34129303612514</v>
      </c>
      <c r="M19" s="10">
        <f t="shared" si="8"/>
        <v>0.32058480400408601</v>
      </c>
      <c r="N19" s="6">
        <f t="shared" si="9"/>
        <v>766.13492255604933</v>
      </c>
    </row>
    <row r="20" spans="1:14" x14ac:dyDescent="0.25">
      <c r="A20" s="6">
        <v>119.584</v>
      </c>
      <c r="B20" s="1">
        <f t="shared" si="3"/>
        <v>1800</v>
      </c>
      <c r="C20" s="5">
        <v>0.10929999999999999</v>
      </c>
      <c r="D20" s="5">
        <v>1.3149</v>
      </c>
      <c r="E20" s="5">
        <v>1</v>
      </c>
      <c r="F20" s="11">
        <f t="shared" si="4"/>
        <v>8.1974999999999992E-2</v>
      </c>
      <c r="G20" s="9">
        <f t="shared" si="0"/>
        <v>1.3662499999999998E-3</v>
      </c>
      <c r="H20" s="6">
        <f t="shared" si="5"/>
        <v>18388.45001396021</v>
      </c>
      <c r="I20" s="6">
        <f t="shared" si="1"/>
        <v>18.503632353308582</v>
      </c>
      <c r="J20" s="6">
        <f t="shared" si="2"/>
        <v>97.553757183999991</v>
      </c>
      <c r="K20" s="6">
        <f t="shared" si="6"/>
        <v>0.26581267429476013</v>
      </c>
      <c r="L20" s="6">
        <f t="shared" si="7"/>
        <v>265.81267429476014</v>
      </c>
      <c r="M20" s="10">
        <f t="shared" si="8"/>
        <v>0.31277995986736651</v>
      </c>
      <c r="N20" s="6">
        <f t="shared" si="9"/>
        <v>770.79511849086407</v>
      </c>
    </row>
    <row r="21" spans="1:14" x14ac:dyDescent="0.25">
      <c r="A21" s="6">
        <v>119.934</v>
      </c>
      <c r="B21" s="1">
        <f t="shared" si="3"/>
        <v>1850</v>
      </c>
      <c r="C21" s="5">
        <v>0.11415</v>
      </c>
      <c r="D21" s="5">
        <v>1.3184899999999999</v>
      </c>
      <c r="E21" s="5">
        <v>1</v>
      </c>
      <c r="F21" s="11">
        <f t="shared" si="4"/>
        <v>8.5612500000000008E-2</v>
      </c>
      <c r="G21" s="9">
        <f t="shared" si="0"/>
        <v>1.4268750000000002E-3</v>
      </c>
      <c r="H21" s="6">
        <f t="shared" si="5"/>
        <v>18954.554833387512</v>
      </c>
      <c r="I21" s="6">
        <f t="shared" si="1"/>
        <v>19.073283163690451</v>
      </c>
      <c r="J21" s="6">
        <f t="shared" si="2"/>
        <v>97.839278783999987</v>
      </c>
      <c r="K21" s="6">
        <f t="shared" si="6"/>
        <v>0.26931650706988725</v>
      </c>
      <c r="L21" s="6">
        <f t="shared" si="7"/>
        <v>269.31650706988722</v>
      </c>
      <c r="M21" s="10">
        <f t="shared" si="8"/>
        <v>0.30871066353380816</v>
      </c>
      <c r="N21" s="6">
        <f t="shared" si="9"/>
        <v>773.05109162666645</v>
      </c>
    </row>
    <row r="22" spans="1:14" x14ac:dyDescent="0.25">
      <c r="A22" s="6">
        <v>120.176</v>
      </c>
      <c r="B22" s="1">
        <f t="shared" si="3"/>
        <v>1900</v>
      </c>
      <c r="C22" s="5">
        <v>0.11745</v>
      </c>
      <c r="D22" s="5">
        <v>1.3189200000000001</v>
      </c>
      <c r="E22" s="5">
        <v>1</v>
      </c>
      <c r="F22" s="11">
        <f t="shared" si="4"/>
        <v>8.8087499999999999E-2</v>
      </c>
      <c r="G22" s="9">
        <f t="shared" si="0"/>
        <v>1.468125E-3</v>
      </c>
      <c r="H22" s="6">
        <f t="shared" si="5"/>
        <v>19506.119830540305</v>
      </c>
      <c r="I22" s="6">
        <f t="shared" si="1"/>
        <v>19.62830307665325</v>
      </c>
      <c r="J22" s="6">
        <f t="shared" si="2"/>
        <v>98.036696575999997</v>
      </c>
      <c r="K22" s="6">
        <f t="shared" si="6"/>
        <v>0.26926678171616908</v>
      </c>
      <c r="L22" s="6">
        <f t="shared" si="7"/>
        <v>269.26678171616908</v>
      </c>
      <c r="M22" s="10">
        <f t="shared" si="8"/>
        <v>0.30876767296825436</v>
      </c>
      <c r="N22" s="6">
        <f t="shared" si="9"/>
        <v>774.61093590913572</v>
      </c>
    </row>
    <row r="23" spans="1:14" x14ac:dyDescent="0.25">
      <c r="A23" s="6">
        <v>120.94799999999999</v>
      </c>
      <c r="B23" s="1">
        <f t="shared" si="3"/>
        <v>1950</v>
      </c>
      <c r="C23" s="5">
        <v>0.12055</v>
      </c>
      <c r="D23" s="5">
        <v>1.31484</v>
      </c>
      <c r="E23" s="5">
        <v>1</v>
      </c>
      <c r="F23" s="11">
        <f t="shared" si="4"/>
        <v>9.0412500000000007E-2</v>
      </c>
      <c r="G23" s="9">
        <f t="shared" si="0"/>
        <v>1.5068750000000002E-3</v>
      </c>
      <c r="H23" s="6">
        <f t="shared" si="5"/>
        <v>20148.041878337946</v>
      </c>
      <c r="I23" s="6">
        <f t="shared" si="1"/>
        <v>20.274246022519435</v>
      </c>
      <c r="J23" s="6">
        <f t="shared" si="2"/>
        <v>98.666475647999988</v>
      </c>
      <c r="K23" s="6">
        <f t="shared" si="6"/>
        <v>0.26756851988352653</v>
      </c>
      <c r="L23" s="6">
        <f t="shared" si="7"/>
        <v>267.56851988352656</v>
      </c>
      <c r="M23" s="10">
        <f t="shared" si="8"/>
        <v>0.31072742650870855</v>
      </c>
      <c r="N23" s="6">
        <f t="shared" si="9"/>
        <v>779.58696808296293</v>
      </c>
    </row>
    <row r="24" spans="1:14" x14ac:dyDescent="0.25">
      <c r="A24" s="6">
        <v>122.157</v>
      </c>
      <c r="B24" s="1">
        <f t="shared" si="3"/>
        <v>2000</v>
      </c>
      <c r="C24" s="5">
        <v>0.12554999999999999</v>
      </c>
      <c r="D24" s="5">
        <v>1.31653</v>
      </c>
      <c r="E24" s="5">
        <v>1</v>
      </c>
      <c r="F24" s="11">
        <f t="shared" si="4"/>
        <v>9.4162499999999996E-2</v>
      </c>
      <c r="G24" s="9">
        <f t="shared" si="0"/>
        <v>1.569375E-3</v>
      </c>
      <c r="H24" s="6">
        <f t="shared" si="5"/>
        <v>20871.222909376</v>
      </c>
      <c r="I24" s="6">
        <f t="shared" si="1"/>
        <v>21.001956945030891</v>
      </c>
      <c r="J24" s="6">
        <f t="shared" si="2"/>
        <v>99.652748831999986</v>
      </c>
      <c r="K24" s="6">
        <f t="shared" si="6"/>
        <v>0.26901064575969164</v>
      </c>
      <c r="L24" s="6">
        <f t="shared" si="7"/>
        <v>269.01064575969161</v>
      </c>
      <c r="M24" s="10">
        <f t="shared" si="8"/>
        <v>0.30906166320429768</v>
      </c>
      <c r="N24" s="6">
        <f t="shared" si="9"/>
        <v>787.37974385777761</v>
      </c>
    </row>
    <row r="25" spans="1:14" x14ac:dyDescent="0.25">
      <c r="A25" s="6">
        <v>122.845</v>
      </c>
      <c r="B25" s="1">
        <f t="shared" si="3"/>
        <v>2050</v>
      </c>
      <c r="C25" s="5">
        <v>0.12784999999999999</v>
      </c>
      <c r="D25" s="5">
        <v>1.32098</v>
      </c>
      <c r="E25" s="5">
        <v>1</v>
      </c>
      <c r="F25" s="11">
        <f t="shared" si="4"/>
        <v>9.5887499999999987E-2</v>
      </c>
      <c r="G25" s="9">
        <f t="shared" si="0"/>
        <v>1.5981249999999997E-3</v>
      </c>
      <c r="H25" s="6">
        <f t="shared" si="5"/>
        <v>21513.490940018601</v>
      </c>
      <c r="I25" s="6">
        <f t="shared" si="1"/>
        <v>21.648248040923797</v>
      </c>
      <c r="J25" s="6">
        <f t="shared" si="2"/>
        <v>100.21400272</v>
      </c>
      <c r="K25" s="6">
        <f t="shared" si="6"/>
        <v>0.26576053586988052</v>
      </c>
      <c r="L25" s="6">
        <f t="shared" si="7"/>
        <v>265.76053586988053</v>
      </c>
      <c r="M25" s="10">
        <f t="shared" si="8"/>
        <v>0.31284132283229282</v>
      </c>
      <c r="N25" s="6">
        <f t="shared" si="9"/>
        <v>791.81434247901223</v>
      </c>
    </row>
    <row r="26" spans="1:14" x14ac:dyDescent="0.25">
      <c r="A26" s="6">
        <v>123.79600000000001</v>
      </c>
      <c r="B26" s="1">
        <f t="shared" si="3"/>
        <v>2100</v>
      </c>
      <c r="C26" s="5">
        <v>0.13089999999999999</v>
      </c>
      <c r="D26" s="5">
        <v>1.32287</v>
      </c>
      <c r="E26" s="5">
        <v>1</v>
      </c>
      <c r="F26" s="11">
        <f t="shared" si="4"/>
        <v>9.8174999999999985E-2</v>
      </c>
      <c r="G26" s="9">
        <f t="shared" si="0"/>
        <v>1.6362499999999997E-3</v>
      </c>
      <c r="H26" s="6">
        <f t="shared" si="5"/>
        <v>22208.818216340998</v>
      </c>
      <c r="I26" s="6">
        <f t="shared" si="1"/>
        <v>22.347930737210287</v>
      </c>
      <c r="J26" s="6">
        <f t="shared" si="2"/>
        <v>100.989805696</v>
      </c>
      <c r="K26" s="6">
        <f t="shared" si="6"/>
        <v>0.26358145052741089</v>
      </c>
      <c r="L26" s="6">
        <f t="shared" si="7"/>
        <v>263.58145052741088</v>
      </c>
      <c r="M26" s="10">
        <f t="shared" si="8"/>
        <v>0.31542765028340364</v>
      </c>
      <c r="N26" s="6">
        <f t="shared" si="9"/>
        <v>797.94414377086423</v>
      </c>
    </row>
    <row r="27" spans="1:14" x14ac:dyDescent="0.25">
      <c r="A27" s="6">
        <v>124.794</v>
      </c>
      <c r="B27" s="1">
        <f t="shared" si="3"/>
        <v>2150</v>
      </c>
      <c r="C27" s="5">
        <v>0.13435</v>
      </c>
      <c r="D27" s="5">
        <v>1.3216399999999999</v>
      </c>
      <c r="E27" s="5">
        <v>1</v>
      </c>
      <c r="F27" s="11">
        <f t="shared" si="4"/>
        <v>0.1007625</v>
      </c>
      <c r="G27" s="9">
        <f t="shared" si="0"/>
        <v>1.6793750000000001E-3</v>
      </c>
      <c r="H27" s="6">
        <f t="shared" si="5"/>
        <v>22920.902167981523</v>
      </c>
      <c r="I27" s="6">
        <f t="shared" si="1"/>
        <v>23.064475069975927</v>
      </c>
      <c r="J27" s="6">
        <f t="shared" si="2"/>
        <v>101.80395014399998</v>
      </c>
      <c r="K27" s="6">
        <f t="shared" si="6"/>
        <v>0.26212389320188895</v>
      </c>
      <c r="L27" s="6">
        <f t="shared" si="7"/>
        <v>262.12389320188896</v>
      </c>
      <c r="M27" s="10">
        <f t="shared" si="8"/>
        <v>0.31718160669205753</v>
      </c>
      <c r="N27" s="6">
        <f t="shared" si="9"/>
        <v>804.3768900266665</v>
      </c>
    </row>
    <row r="28" spans="1:14" x14ac:dyDescent="0.25">
      <c r="A28" s="6">
        <v>125.137</v>
      </c>
      <c r="B28" s="1">
        <f t="shared" si="3"/>
        <v>2200</v>
      </c>
      <c r="C28" s="5">
        <v>0.13769999999999999</v>
      </c>
      <c r="D28" s="5">
        <v>1.3165199999999999</v>
      </c>
      <c r="E28" s="5">
        <v>1</v>
      </c>
      <c r="F28" s="11">
        <f t="shared" si="4"/>
        <v>0.10327499999999999</v>
      </c>
      <c r="G28" s="9">
        <f t="shared" si="0"/>
        <v>1.7212499999999999E-3</v>
      </c>
      <c r="H28" s="6">
        <f t="shared" si="5"/>
        <v>23518.410269830161</v>
      </c>
      <c r="I28" s="6">
        <f t="shared" si="1"/>
        <v>23.665725867967975</v>
      </c>
      <c r="J28" s="6">
        <f t="shared" si="2"/>
        <v>102.08376131199999</v>
      </c>
      <c r="K28" s="6">
        <f t="shared" si="6"/>
        <v>0.26183435211624267</v>
      </c>
      <c r="L28" s="6">
        <f t="shared" si="7"/>
        <v>261.83435211624266</v>
      </c>
      <c r="M28" s="10">
        <f t="shared" si="8"/>
        <v>0.31753235175666183</v>
      </c>
      <c r="N28" s="6">
        <f t="shared" si="9"/>
        <v>806.5877436997531</v>
      </c>
    </row>
    <row r="29" spans="1:14" x14ac:dyDescent="0.25">
      <c r="A29" s="6">
        <v>126.02800000000001</v>
      </c>
      <c r="B29" s="1">
        <f t="shared" si="3"/>
        <v>2250</v>
      </c>
      <c r="C29" s="5">
        <v>0.14105000000000001</v>
      </c>
      <c r="D29" s="5">
        <v>1.3046500000000001</v>
      </c>
      <c r="E29" s="5">
        <v>1</v>
      </c>
      <c r="F29" s="11">
        <f t="shared" si="4"/>
        <v>0.10578750000000001</v>
      </c>
      <c r="G29" s="9">
        <f t="shared" si="0"/>
        <v>1.7631250000000002E-3</v>
      </c>
      <c r="H29" s="6">
        <f t="shared" si="5"/>
        <v>24224.181102398499</v>
      </c>
      <c r="I29" s="6">
        <f t="shared" si="1"/>
        <v>24.375917537283147</v>
      </c>
      <c r="J29" s="6">
        <f t="shared" si="2"/>
        <v>102.810617728</v>
      </c>
      <c r="K29" s="6">
        <f t="shared" si="6"/>
        <v>0.26039019824758741</v>
      </c>
      <c r="L29" s="6">
        <f t="shared" si="7"/>
        <v>260.39019824758742</v>
      </c>
      <c r="M29" s="10">
        <f t="shared" si="8"/>
        <v>0.31929342255463627</v>
      </c>
      <c r="N29" s="6">
        <f t="shared" si="9"/>
        <v>812.33080673975314</v>
      </c>
    </row>
    <row r="30" spans="1:14" x14ac:dyDescent="0.25">
      <c r="A30" s="6">
        <v>126.66</v>
      </c>
      <c r="B30" s="1">
        <f t="shared" si="3"/>
        <v>2300</v>
      </c>
      <c r="C30" s="5">
        <v>0.14495</v>
      </c>
      <c r="D30" s="5">
        <v>1.2964599999999999</v>
      </c>
      <c r="E30" s="5">
        <v>1</v>
      </c>
      <c r="F30" s="11">
        <f t="shared" si="4"/>
        <v>0.10871249999999999</v>
      </c>
      <c r="G30" s="9">
        <f t="shared" si="0"/>
        <v>1.8118749999999999E-3</v>
      </c>
      <c r="H30" s="6">
        <f t="shared" si="5"/>
        <v>24886.674179595098</v>
      </c>
      <c r="I30" s="6">
        <f t="shared" si="1"/>
        <v>25.042560366219327</v>
      </c>
      <c r="J30" s="6">
        <f t="shared" si="2"/>
        <v>103.32618815999999</v>
      </c>
      <c r="K30" s="6">
        <f t="shared" si="6"/>
        <v>0.26046657788229738</v>
      </c>
      <c r="L30" s="6">
        <f t="shared" si="7"/>
        <v>260.46657788229737</v>
      </c>
      <c r="M30" s="10">
        <f t="shared" si="8"/>
        <v>0.31919979244217311</v>
      </c>
      <c r="N30" s="6">
        <f t="shared" si="9"/>
        <v>816.40444965925906</v>
      </c>
    </row>
    <row r="31" spans="1:14" x14ac:dyDescent="0.25">
      <c r="A31" s="6">
        <v>126.822</v>
      </c>
      <c r="B31" s="1">
        <f t="shared" si="3"/>
        <v>2350</v>
      </c>
      <c r="C31" s="5">
        <v>0.14985000000000001</v>
      </c>
      <c r="D31" s="5">
        <v>1.2822899999999999</v>
      </c>
      <c r="E31" s="5">
        <v>1</v>
      </c>
      <c r="F31" s="11">
        <f t="shared" si="4"/>
        <v>0.1123875</v>
      </c>
      <c r="G31" s="9">
        <f t="shared" si="0"/>
        <v>1.873125E-3</v>
      </c>
      <c r="H31" s="6">
        <f t="shared" si="5"/>
        <v>25460.211223099272</v>
      </c>
      <c r="I31" s="6">
        <f t="shared" si="1"/>
        <v>25.619689954952904</v>
      </c>
      <c r="J31" s="6">
        <f t="shared" si="2"/>
        <v>103.458343872</v>
      </c>
      <c r="K31" s="6">
        <f t="shared" si="6"/>
        <v>0.26320576134436657</v>
      </c>
      <c r="L31" s="6">
        <f t="shared" si="7"/>
        <v>263.20576134436658</v>
      </c>
      <c r="M31" s="10">
        <f t="shared" si="8"/>
        <v>0.31587787886365692</v>
      </c>
      <c r="N31" s="6">
        <f t="shared" si="9"/>
        <v>817.44864293925923</v>
      </c>
    </row>
    <row r="32" spans="1:14" x14ac:dyDescent="0.25">
      <c r="A32" s="6">
        <v>126.69</v>
      </c>
      <c r="B32" s="1">
        <f t="shared" si="3"/>
        <v>2400</v>
      </c>
      <c r="C32" s="5">
        <v>0.1537</v>
      </c>
      <c r="D32" s="5">
        <v>1.2730399999999999</v>
      </c>
      <c r="E32" s="5">
        <v>1</v>
      </c>
      <c r="F32" s="11">
        <f t="shared" si="4"/>
        <v>0.115275</v>
      </c>
      <c r="G32" s="9">
        <f t="shared" si="0"/>
        <v>1.92125E-3</v>
      </c>
      <c r="H32" s="6">
        <f t="shared" si="5"/>
        <v>25974.854297883991</v>
      </c>
      <c r="I32" s="6">
        <f t="shared" si="1"/>
        <v>26.137556672471955</v>
      </c>
      <c r="J32" s="6">
        <f t="shared" si="2"/>
        <v>103.35066144</v>
      </c>
      <c r="K32" s="6">
        <f t="shared" si="6"/>
        <v>0.26461922538017679</v>
      </c>
      <c r="L32" s="6">
        <f t="shared" si="7"/>
        <v>264.61922538017677</v>
      </c>
      <c r="M32" s="10">
        <f t="shared" si="8"/>
        <v>0.31419061664436682</v>
      </c>
      <c r="N32" s="6">
        <f t="shared" si="9"/>
        <v>816.59781878518515</v>
      </c>
    </row>
    <row r="33" spans="1:14" x14ac:dyDescent="0.25">
      <c r="A33" s="6">
        <v>126.55200000000001</v>
      </c>
      <c r="B33" s="1">
        <f t="shared" si="3"/>
        <v>2450</v>
      </c>
      <c r="C33" s="5">
        <v>0.15565000000000001</v>
      </c>
      <c r="D33" s="5">
        <v>1.2698400000000001</v>
      </c>
      <c r="E33" s="5">
        <v>1</v>
      </c>
      <c r="F33" s="11">
        <f t="shared" si="4"/>
        <v>0.11673750000000001</v>
      </c>
      <c r="G33" s="9">
        <f t="shared" si="0"/>
        <v>1.9456250000000001E-3</v>
      </c>
      <c r="H33" s="6">
        <f t="shared" si="5"/>
        <v>26487.113935292338</v>
      </c>
      <c r="I33" s="6">
        <f t="shared" si="1"/>
        <v>26.653025023140291</v>
      </c>
      <c r="J33" s="6">
        <f t="shared" si="2"/>
        <v>103.238084352</v>
      </c>
      <c r="K33" s="6">
        <f t="shared" si="6"/>
        <v>0.26279381023050385</v>
      </c>
      <c r="L33" s="6">
        <f t="shared" si="7"/>
        <v>262.79381023050388</v>
      </c>
      <c r="M33" s="10">
        <f t="shared" si="8"/>
        <v>0.31637304366197672</v>
      </c>
      <c r="N33" s="6">
        <f t="shared" si="9"/>
        <v>815.70832080592584</v>
      </c>
    </row>
    <row r="34" spans="1:14" x14ac:dyDescent="0.25">
      <c r="A34" s="6">
        <v>126.438</v>
      </c>
      <c r="B34" s="1">
        <f t="shared" si="3"/>
        <v>2500</v>
      </c>
      <c r="C34" s="5">
        <v>0.15959999999999999</v>
      </c>
      <c r="D34" s="5">
        <v>1.2744599999999999</v>
      </c>
      <c r="E34" s="5">
        <v>1</v>
      </c>
      <c r="F34" s="11">
        <f t="shared" si="4"/>
        <v>0.1197</v>
      </c>
      <c r="G34" s="9">
        <f t="shared" si="0"/>
        <v>1.9949999999999998E-3</v>
      </c>
      <c r="H34" s="6">
        <f t="shared" si="5"/>
        <v>27003.320339969086</v>
      </c>
      <c r="I34" s="6">
        <f t="shared" si="1"/>
        <v>27.172464863002286</v>
      </c>
      <c r="J34" s="6">
        <f t="shared" si="2"/>
        <v>103.145085888</v>
      </c>
      <c r="K34" s="6">
        <f t="shared" si="6"/>
        <v>0.26431168597365373</v>
      </c>
      <c r="L34" s="6">
        <f t="shared" si="7"/>
        <v>264.31168597365371</v>
      </c>
      <c r="M34" s="10">
        <f t="shared" si="8"/>
        <v>0.3145561925946771</v>
      </c>
      <c r="N34" s="6">
        <f t="shared" si="9"/>
        <v>814.97351812740726</v>
      </c>
    </row>
    <row r="35" spans="1:14" x14ac:dyDescent="0.25">
      <c r="A35" s="6">
        <v>126.239</v>
      </c>
      <c r="B35" s="1">
        <f t="shared" si="3"/>
        <v>2550</v>
      </c>
      <c r="C35" s="5">
        <v>0.16259999999999999</v>
      </c>
      <c r="D35" s="5">
        <v>1.2787599999999999</v>
      </c>
      <c r="E35" s="5">
        <v>1</v>
      </c>
      <c r="F35" s="11">
        <f t="shared" si="4"/>
        <v>0.12195</v>
      </c>
      <c r="G35" s="9">
        <f t="shared" si="0"/>
        <v>2.0325E-3</v>
      </c>
      <c r="H35" s="6">
        <f t="shared" si="5"/>
        <v>27500.036377713226</v>
      </c>
      <c r="I35" s="6">
        <f t="shared" si="1"/>
        <v>27.672292251359217</v>
      </c>
      <c r="J35" s="6">
        <f t="shared" si="2"/>
        <v>102.982746464</v>
      </c>
      <c r="K35" s="6">
        <f t="shared" si="6"/>
        <v>0.26441611462962927</v>
      </c>
      <c r="L35" s="6">
        <f t="shared" si="7"/>
        <v>264.41611462962925</v>
      </c>
      <c r="M35" s="10">
        <f t="shared" si="8"/>
        <v>0.31443196158679221</v>
      </c>
      <c r="N35" s="6">
        <f t="shared" si="9"/>
        <v>813.69083625876544</v>
      </c>
    </row>
    <row r="36" spans="1:14" x14ac:dyDescent="0.25">
      <c r="A36" s="6">
        <v>126.161</v>
      </c>
      <c r="B36" s="1">
        <f t="shared" si="3"/>
        <v>2600</v>
      </c>
      <c r="C36" s="5">
        <v>0.16805</v>
      </c>
      <c r="D36" s="5">
        <v>1.27634</v>
      </c>
      <c r="E36" s="5">
        <v>1</v>
      </c>
      <c r="F36" s="11">
        <f t="shared" ref="F36:F67" si="10">C36*$Q$8</f>
        <v>0.1260375</v>
      </c>
      <c r="G36" s="9">
        <f t="shared" ref="G36:G67" si="11">F36/60</f>
        <v>2.1006250000000001E-3</v>
      </c>
      <c r="H36" s="6">
        <f t="shared" ref="H36:H67" si="12">(2*PI()*B36*J36)/60</f>
        <v>28021.928006669459</v>
      </c>
      <c r="I36" s="6">
        <f t="shared" ref="I36:I67" si="13">((1.01325/$P$4)*SQRT($S$4/293)*H36)</f>
        <v>28.197452926845411</v>
      </c>
      <c r="J36" s="6">
        <f t="shared" ref="J36:J67" si="14">A36*($P$8/1000)</f>
        <v>102.919115936</v>
      </c>
      <c r="K36" s="6">
        <f t="shared" ref="K36:K67" si="15">(C36*0.75*3600)/(60*I36)</f>
        <v>0.26818911692553454</v>
      </c>
      <c r="L36" s="6">
        <f t="shared" si="7"/>
        <v>268.18911692553456</v>
      </c>
      <c r="M36" s="10">
        <f t="shared" si="8"/>
        <v>0.31000839464055263</v>
      </c>
      <c r="N36" s="6">
        <f t="shared" si="9"/>
        <v>813.18807653135798</v>
      </c>
    </row>
    <row r="37" spans="1:14" x14ac:dyDescent="0.25">
      <c r="A37" s="6">
        <v>125.84699999999999</v>
      </c>
      <c r="B37" s="1">
        <f t="shared" si="3"/>
        <v>2650</v>
      </c>
      <c r="C37" s="5">
        <v>0.17144999999999999</v>
      </c>
      <c r="D37" s="5">
        <v>1.28027</v>
      </c>
      <c r="E37" s="5">
        <v>1</v>
      </c>
      <c r="F37" s="11">
        <f t="shared" si="10"/>
        <v>0.12858749999999999</v>
      </c>
      <c r="G37" s="9">
        <f t="shared" si="11"/>
        <v>2.1431250000000001E-3</v>
      </c>
      <c r="H37" s="6">
        <f t="shared" si="12"/>
        <v>28489.726712804179</v>
      </c>
      <c r="I37" s="6">
        <f t="shared" si="13"/>
        <v>28.668181850006352</v>
      </c>
      <c r="J37" s="6">
        <f t="shared" si="14"/>
        <v>102.66296227199999</v>
      </c>
      <c r="K37" s="6">
        <f t="shared" si="15"/>
        <v>0.26912240337969984</v>
      </c>
      <c r="L37" s="6">
        <f t="shared" si="7"/>
        <v>269.12240337969985</v>
      </c>
      <c r="M37" s="10">
        <f t="shared" si="8"/>
        <v>0.30893332013258845</v>
      </c>
      <c r="N37" s="6">
        <f t="shared" si="9"/>
        <v>811.16414634666648</v>
      </c>
    </row>
    <row r="38" spans="1:14" x14ac:dyDescent="0.25">
      <c r="A38" s="6">
        <v>124.911</v>
      </c>
      <c r="B38" s="1">
        <f t="shared" si="3"/>
        <v>2700</v>
      </c>
      <c r="C38" s="5">
        <v>0.17465</v>
      </c>
      <c r="D38" s="5">
        <v>1.2837099999999999</v>
      </c>
      <c r="E38" s="5">
        <v>1</v>
      </c>
      <c r="F38" s="11">
        <f t="shared" si="10"/>
        <v>0.13098750000000001</v>
      </c>
      <c r="G38" s="9">
        <f t="shared" si="11"/>
        <v>2.1831250000000002E-3</v>
      </c>
      <c r="H38" s="6">
        <f t="shared" si="12"/>
        <v>28811.375430999771</v>
      </c>
      <c r="I38" s="6">
        <f t="shared" si="13"/>
        <v>28.991845324844405</v>
      </c>
      <c r="J38" s="6">
        <f t="shared" si="14"/>
        <v>101.89939593599999</v>
      </c>
      <c r="K38" s="6">
        <f t="shared" si="15"/>
        <v>0.27108484858206172</v>
      </c>
      <c r="L38" s="6">
        <f t="shared" si="7"/>
        <v>271.08484858206174</v>
      </c>
      <c r="M38" s="10">
        <f t="shared" si="8"/>
        <v>0.30669688119062966</v>
      </c>
      <c r="N38" s="6">
        <f t="shared" si="9"/>
        <v>805.1310296177777</v>
      </c>
    </row>
    <row r="39" spans="1:14" x14ac:dyDescent="0.25">
      <c r="A39" s="6">
        <v>123.92700000000001</v>
      </c>
      <c r="B39" s="1">
        <f t="shared" si="3"/>
        <v>2750</v>
      </c>
      <c r="C39" s="5">
        <v>0.1784</v>
      </c>
      <c r="D39" s="5">
        <v>1.2811999999999999</v>
      </c>
      <c r="E39" s="5">
        <v>1</v>
      </c>
      <c r="F39" s="11">
        <f t="shared" si="10"/>
        <v>0.1338</v>
      </c>
      <c r="G39" s="9">
        <f t="shared" si="11"/>
        <v>2.2300000000000002E-3</v>
      </c>
      <c r="H39" s="6">
        <f t="shared" si="12"/>
        <v>29113.751623313274</v>
      </c>
      <c r="I39" s="6">
        <f t="shared" si="13"/>
        <v>29.296115553749765</v>
      </c>
      <c r="J39" s="6">
        <f t="shared" si="14"/>
        <v>101.096672352</v>
      </c>
      <c r="K39" s="6">
        <f t="shared" si="15"/>
        <v>0.27402950351117294</v>
      </c>
      <c r="L39" s="6">
        <f t="shared" si="7"/>
        <v>274.02950351117295</v>
      </c>
      <c r="M39" s="10">
        <f t="shared" si="8"/>
        <v>0.30340119050269537</v>
      </c>
      <c r="N39" s="6">
        <f t="shared" si="9"/>
        <v>798.78852228740732</v>
      </c>
    </row>
    <row r="40" spans="1:14" x14ac:dyDescent="0.25">
      <c r="A40" s="6">
        <v>123.68899999999999</v>
      </c>
      <c r="B40" s="1">
        <f t="shared" si="3"/>
        <v>2800</v>
      </c>
      <c r="C40" s="5">
        <v>0.18004999999999999</v>
      </c>
      <c r="D40" s="5">
        <v>1.2744800000000001</v>
      </c>
      <c r="E40" s="5">
        <v>1</v>
      </c>
      <c r="F40" s="11">
        <f t="shared" si="10"/>
        <v>0.13503749999999998</v>
      </c>
      <c r="G40" s="9">
        <f t="shared" si="11"/>
        <v>2.2506249999999996E-3</v>
      </c>
      <c r="H40" s="6">
        <f t="shared" si="12"/>
        <v>29586.163434047423</v>
      </c>
      <c r="I40" s="6">
        <f t="shared" si="13"/>
        <v>29.771486477266929</v>
      </c>
      <c r="J40" s="6">
        <f t="shared" si="14"/>
        <v>100.90251766399999</v>
      </c>
      <c r="K40" s="6">
        <f t="shared" si="15"/>
        <v>0.27214798314443445</v>
      </c>
      <c r="L40" s="6">
        <f t="shared" si="7"/>
        <v>272.14798314443442</v>
      </c>
      <c r="M40" s="10">
        <f t="shared" si="8"/>
        <v>0.3054987828222408</v>
      </c>
      <c r="N40" s="6">
        <f t="shared" si="9"/>
        <v>797.25446055506154</v>
      </c>
    </row>
    <row r="41" spans="1:14" x14ac:dyDescent="0.25">
      <c r="A41" s="6">
        <v>123.389</v>
      </c>
      <c r="B41" s="1">
        <f t="shared" si="3"/>
        <v>2850</v>
      </c>
      <c r="C41" s="5">
        <v>0.18310000000000001</v>
      </c>
      <c r="D41" s="5">
        <v>1.2603599999999999</v>
      </c>
      <c r="E41" s="5">
        <v>1</v>
      </c>
      <c r="F41" s="11">
        <f t="shared" si="10"/>
        <v>0.137325</v>
      </c>
      <c r="G41" s="9">
        <f t="shared" si="11"/>
        <v>2.28875E-3</v>
      </c>
      <c r="H41" s="6">
        <f t="shared" si="12"/>
        <v>30041.446958259603</v>
      </c>
      <c r="I41" s="6">
        <f t="shared" si="13"/>
        <v>30.229621825387362</v>
      </c>
      <c r="J41" s="6">
        <f t="shared" si="14"/>
        <v>100.65778486399999</v>
      </c>
      <c r="K41" s="6">
        <f t="shared" si="15"/>
        <v>0.27256378024154854</v>
      </c>
      <c r="L41" s="6">
        <f t="shared" si="7"/>
        <v>272.56378024154856</v>
      </c>
      <c r="M41" s="10">
        <f t="shared" si="8"/>
        <v>0.3050327432517711</v>
      </c>
      <c r="N41" s="6">
        <f t="shared" si="9"/>
        <v>795.32076929580239</v>
      </c>
    </row>
    <row r="42" spans="1:14" x14ac:dyDescent="0.25">
      <c r="A42" s="6">
        <v>122.51900000000001</v>
      </c>
      <c r="B42" s="1">
        <f t="shared" si="3"/>
        <v>2900</v>
      </c>
      <c r="C42" s="5">
        <v>0.18790000000000001</v>
      </c>
      <c r="D42" s="5">
        <v>1.2531000000000001</v>
      </c>
      <c r="E42" s="5">
        <v>1</v>
      </c>
      <c r="F42" s="11">
        <f t="shared" si="10"/>
        <v>0.14092500000000002</v>
      </c>
      <c r="G42" s="9">
        <f t="shared" si="11"/>
        <v>2.3487500000000006E-3</v>
      </c>
      <c r="H42" s="6">
        <f t="shared" si="12"/>
        <v>30352.95538912273</v>
      </c>
      <c r="I42" s="6">
        <f t="shared" si="13"/>
        <v>30.543081495738662</v>
      </c>
      <c r="J42" s="6">
        <f t="shared" si="14"/>
        <v>99.948059743999991</v>
      </c>
      <c r="K42" s="6">
        <f t="shared" si="15"/>
        <v>0.27683847162506192</v>
      </c>
      <c r="L42" s="6">
        <f t="shared" si="7"/>
        <v>276.83847162506191</v>
      </c>
      <c r="M42" s="10">
        <f t="shared" si="8"/>
        <v>0.30032270121312776</v>
      </c>
      <c r="N42" s="6">
        <f t="shared" si="9"/>
        <v>789.71306464395059</v>
      </c>
    </row>
    <row r="43" spans="1:14" x14ac:dyDescent="0.25">
      <c r="A43" s="6">
        <v>121.837</v>
      </c>
      <c r="B43" s="1">
        <f t="shared" si="3"/>
        <v>2950</v>
      </c>
      <c r="C43" s="5">
        <v>0.19255</v>
      </c>
      <c r="D43" s="5">
        <v>1.23943</v>
      </c>
      <c r="E43" s="5">
        <v>1</v>
      </c>
      <c r="F43" s="11">
        <f t="shared" si="10"/>
        <v>0.1444125</v>
      </c>
      <c r="G43" s="9">
        <f t="shared" si="11"/>
        <v>2.4068750000000002E-3</v>
      </c>
      <c r="H43" s="6">
        <f t="shared" si="12"/>
        <v>30704.409888702448</v>
      </c>
      <c r="I43" s="6">
        <f t="shared" si="13"/>
        <v>30.896737450656126</v>
      </c>
      <c r="J43" s="6">
        <f t="shared" si="14"/>
        <v>99.391700512</v>
      </c>
      <c r="K43" s="6">
        <f t="shared" si="15"/>
        <v>0.2804422316057838</v>
      </c>
      <c r="L43" s="6">
        <f t="shared" si="7"/>
        <v>280.44223160578377</v>
      </c>
      <c r="M43" s="10">
        <f t="shared" si="8"/>
        <v>0.29646347171785137</v>
      </c>
      <c r="N43" s="6">
        <f t="shared" si="9"/>
        <v>785.31713984790122</v>
      </c>
    </row>
    <row r="44" spans="1:14" x14ac:dyDescent="0.25">
      <c r="A44" s="6">
        <v>121.709</v>
      </c>
      <c r="B44" s="1">
        <f t="shared" si="3"/>
        <v>3000</v>
      </c>
      <c r="C44" s="5">
        <v>0.19900000000000001</v>
      </c>
      <c r="D44" s="5">
        <v>1.2273499999999999</v>
      </c>
      <c r="E44" s="5">
        <v>1</v>
      </c>
      <c r="F44" s="11">
        <f t="shared" si="10"/>
        <v>0.14924999999999999</v>
      </c>
      <c r="G44" s="9">
        <f t="shared" si="11"/>
        <v>2.4874999999999997E-3</v>
      </c>
      <c r="H44" s="6">
        <f t="shared" si="12"/>
        <v>31192.01931625585</v>
      </c>
      <c r="I44" s="6">
        <f t="shared" si="13"/>
        <v>31.387401186457982</v>
      </c>
      <c r="J44" s="6">
        <f t="shared" si="14"/>
        <v>99.287281183999994</v>
      </c>
      <c r="K44" s="6">
        <f t="shared" si="15"/>
        <v>0.28530555769184268</v>
      </c>
      <c r="L44" s="6">
        <f t="shared" si="7"/>
        <v>285.30555769184269</v>
      </c>
      <c r="M44" s="10">
        <f t="shared" si="8"/>
        <v>0.29140994753404886</v>
      </c>
      <c r="N44" s="6">
        <f t="shared" si="9"/>
        <v>784.49209824395052</v>
      </c>
    </row>
    <row r="45" spans="1:14" x14ac:dyDescent="0.25">
      <c r="A45" s="6">
        <v>121.123</v>
      </c>
      <c r="B45" s="1">
        <f t="shared" si="3"/>
        <v>3050</v>
      </c>
      <c r="C45" s="5">
        <v>0.20605000000000001</v>
      </c>
      <c r="D45" s="5">
        <v>1.2193000000000001</v>
      </c>
      <c r="E45" s="5">
        <v>1</v>
      </c>
      <c r="F45" s="11">
        <f t="shared" si="10"/>
        <v>0.15453749999999999</v>
      </c>
      <c r="G45" s="9">
        <f t="shared" si="11"/>
        <v>2.5756249999999998E-3</v>
      </c>
      <c r="H45" s="6">
        <f t="shared" si="12"/>
        <v>31559.201085405119</v>
      </c>
      <c r="I45" s="6">
        <f t="shared" si="13"/>
        <v>31.756882924071402</v>
      </c>
      <c r="J45" s="6">
        <f t="shared" si="14"/>
        <v>98.809236447999993</v>
      </c>
      <c r="K45" s="6">
        <f t="shared" si="15"/>
        <v>0.29197607404257325</v>
      </c>
      <c r="L45" s="6">
        <f t="shared" si="7"/>
        <v>291.97607404257326</v>
      </c>
      <c r="M45" s="10">
        <f t="shared" si="8"/>
        <v>0.28475236496956807</v>
      </c>
      <c r="N45" s="6">
        <f t="shared" si="9"/>
        <v>780.71495465086412</v>
      </c>
    </row>
    <row r="46" spans="1:14" x14ac:dyDescent="0.25">
      <c r="A46" s="6">
        <v>121.124</v>
      </c>
      <c r="B46" s="1">
        <f t="shared" si="3"/>
        <v>3100</v>
      </c>
      <c r="C46" s="5">
        <v>0.21004999999999999</v>
      </c>
      <c r="D46" s="5">
        <v>1.20692</v>
      </c>
      <c r="E46" s="5">
        <v>1</v>
      </c>
      <c r="F46" s="11">
        <f t="shared" si="10"/>
        <v>0.1575375</v>
      </c>
      <c r="G46" s="9">
        <f t="shared" si="11"/>
        <v>2.6256249999999999E-3</v>
      </c>
      <c r="H46" s="6">
        <f t="shared" si="12"/>
        <v>32076.829864000025</v>
      </c>
      <c r="I46" s="6">
        <f t="shared" si="13"/>
        <v>32.277754047376561</v>
      </c>
      <c r="J46" s="6">
        <f t="shared" si="14"/>
        <v>98.810052223999989</v>
      </c>
      <c r="K46" s="6">
        <f t="shared" si="15"/>
        <v>0.29284100703308541</v>
      </c>
      <c r="L46" s="6">
        <f t="shared" si="7"/>
        <v>292.84100703308542</v>
      </c>
      <c r="M46" s="10">
        <f t="shared" si="8"/>
        <v>0.28391132253127072</v>
      </c>
      <c r="N46" s="6">
        <f t="shared" si="9"/>
        <v>780.72140028839488</v>
      </c>
    </row>
    <row r="47" spans="1:14" x14ac:dyDescent="0.25">
      <c r="A47" s="6">
        <v>120.851</v>
      </c>
      <c r="B47" s="1">
        <f t="shared" si="3"/>
        <v>3150</v>
      </c>
      <c r="C47" s="5">
        <v>0.21604999999999999</v>
      </c>
      <c r="D47" s="5">
        <v>1.1927399999999999</v>
      </c>
      <c r="E47" s="5">
        <v>1</v>
      </c>
      <c r="F47" s="11">
        <f t="shared" si="10"/>
        <v>0.1620375</v>
      </c>
      <c r="G47" s="9">
        <f t="shared" si="11"/>
        <v>2.7006249999999999E-3</v>
      </c>
      <c r="H47" s="6">
        <f t="shared" si="12"/>
        <v>32520.73439686693</v>
      </c>
      <c r="I47" s="6">
        <f t="shared" si="13"/>
        <v>32.724439127951634</v>
      </c>
      <c r="J47" s="6">
        <f t="shared" si="14"/>
        <v>98.587345375999988</v>
      </c>
      <c r="K47" s="6">
        <f t="shared" si="15"/>
        <v>0.29709447309352738</v>
      </c>
      <c r="L47" s="6">
        <f t="shared" si="7"/>
        <v>297.09447309352737</v>
      </c>
      <c r="M47" s="10">
        <f t="shared" si="8"/>
        <v>0.27984659806168499</v>
      </c>
      <c r="N47" s="6">
        <f t="shared" si="9"/>
        <v>778.96174124246897</v>
      </c>
    </row>
    <row r="48" spans="1:14" x14ac:dyDescent="0.25">
      <c r="A48" s="6">
        <v>120.596</v>
      </c>
      <c r="B48" s="1">
        <f t="shared" si="3"/>
        <v>3200</v>
      </c>
      <c r="C48" s="5">
        <v>0.21795</v>
      </c>
      <c r="D48" s="5">
        <v>1.1848099999999999</v>
      </c>
      <c r="E48" s="5">
        <v>1</v>
      </c>
      <c r="F48" s="11">
        <f t="shared" si="10"/>
        <v>0.16346250000000001</v>
      </c>
      <c r="G48" s="9">
        <f t="shared" si="11"/>
        <v>2.7243750000000002E-3</v>
      </c>
      <c r="H48" s="6">
        <f t="shared" si="12"/>
        <v>32967.227393981295</v>
      </c>
      <c r="I48" s="6">
        <f t="shared" si="13"/>
        <v>33.173728886504357</v>
      </c>
      <c r="J48" s="6">
        <f t="shared" si="14"/>
        <v>98.379322496</v>
      </c>
      <c r="K48" s="6">
        <f t="shared" si="15"/>
        <v>0.29564810255593432</v>
      </c>
      <c r="L48" s="6">
        <f t="shared" si="7"/>
        <v>295.64810255593432</v>
      </c>
      <c r="M48" s="10">
        <f t="shared" si="8"/>
        <v>0.28121566443140905</v>
      </c>
      <c r="N48" s="6">
        <f t="shared" si="9"/>
        <v>777.31810367209869</v>
      </c>
    </row>
    <row r="49" spans="1:14" x14ac:dyDescent="0.25">
      <c r="A49" s="6">
        <v>120.84</v>
      </c>
      <c r="B49" s="1">
        <f t="shared" si="3"/>
        <v>3250</v>
      </c>
      <c r="C49" s="5">
        <v>0.22305</v>
      </c>
      <c r="D49" s="5">
        <v>1.17378</v>
      </c>
      <c r="E49" s="5">
        <v>1</v>
      </c>
      <c r="F49" s="11">
        <f t="shared" si="10"/>
        <v>0.16728750000000001</v>
      </c>
      <c r="G49" s="9">
        <f t="shared" si="11"/>
        <v>2.7881250000000002E-3</v>
      </c>
      <c r="H49" s="6">
        <f t="shared" si="12"/>
        <v>33550.084617333589</v>
      </c>
      <c r="I49" s="6">
        <f t="shared" si="13"/>
        <v>33.76023703521691</v>
      </c>
      <c r="J49" s="6">
        <f t="shared" si="14"/>
        <v>98.578371840000003</v>
      </c>
      <c r="K49" s="6">
        <f t="shared" si="15"/>
        <v>0.29730982011558943</v>
      </c>
      <c r="L49" s="6">
        <f t="shared" si="7"/>
        <v>297.30982011558945</v>
      </c>
      <c r="M49" s="10">
        <f t="shared" si="8"/>
        <v>0.27964389997554923</v>
      </c>
      <c r="N49" s="6">
        <f t="shared" si="9"/>
        <v>778.89083922962959</v>
      </c>
    </row>
    <row r="50" spans="1:14" x14ac:dyDescent="0.25">
      <c r="A50" s="6">
        <v>121.633</v>
      </c>
      <c r="B50" s="1">
        <f t="shared" si="3"/>
        <v>3300</v>
      </c>
      <c r="C50" s="5">
        <v>0.22550000000000001</v>
      </c>
      <c r="D50" s="5">
        <v>1.1611800000000001</v>
      </c>
      <c r="E50" s="5">
        <v>1</v>
      </c>
      <c r="F50" s="11">
        <f t="shared" si="10"/>
        <v>0.169125</v>
      </c>
      <c r="G50" s="9">
        <f t="shared" si="11"/>
        <v>2.8187500000000001E-3</v>
      </c>
      <c r="H50" s="6">
        <f t="shared" si="12"/>
        <v>34289.795939852949</v>
      </c>
      <c r="I50" s="6">
        <f t="shared" si="13"/>
        <v>34.504581792338186</v>
      </c>
      <c r="J50" s="6">
        <f t="shared" si="14"/>
        <v>99.225282207999996</v>
      </c>
      <c r="K50" s="6">
        <f t="shared" si="15"/>
        <v>0.29409137780807049</v>
      </c>
      <c r="L50" s="6">
        <f t="shared" si="7"/>
        <v>294.09137780807049</v>
      </c>
      <c r="M50" s="10">
        <f t="shared" si="8"/>
        <v>0.28270423369029096</v>
      </c>
      <c r="N50" s="6">
        <f t="shared" si="9"/>
        <v>784.00222979160492</v>
      </c>
    </row>
    <row r="51" spans="1:14" x14ac:dyDescent="0.25">
      <c r="A51" s="6">
        <v>122.181</v>
      </c>
      <c r="B51" s="1">
        <f t="shared" si="3"/>
        <v>3350</v>
      </c>
      <c r="C51" s="5">
        <v>0.22850000000000001</v>
      </c>
      <c r="D51" s="5">
        <v>1.1510400000000001</v>
      </c>
      <c r="E51" s="5">
        <v>1</v>
      </c>
      <c r="F51" s="11">
        <f t="shared" si="10"/>
        <v>0.171375</v>
      </c>
      <c r="G51" s="9">
        <f t="shared" si="11"/>
        <v>2.8562499999999998E-3</v>
      </c>
      <c r="H51" s="6">
        <f t="shared" si="12"/>
        <v>34966.166773386183</v>
      </c>
      <c r="I51" s="6">
        <f t="shared" si="13"/>
        <v>35.185189305679351</v>
      </c>
      <c r="J51" s="6">
        <f t="shared" si="14"/>
        <v>99.672327455999991</v>
      </c>
      <c r="K51" s="6">
        <f t="shared" si="15"/>
        <v>0.29223943946040587</v>
      </c>
      <c r="L51" s="6">
        <f t="shared" si="7"/>
        <v>292.23943946040589</v>
      </c>
      <c r="M51" s="10">
        <f t="shared" si="8"/>
        <v>0.2844957468836673</v>
      </c>
      <c r="N51" s="6">
        <f t="shared" si="9"/>
        <v>787.53443915851835</v>
      </c>
    </row>
    <row r="52" spans="1:14" x14ac:dyDescent="0.25">
      <c r="A52" s="6">
        <v>122.93300000000001</v>
      </c>
      <c r="B52" s="1">
        <f t="shared" si="3"/>
        <v>3400</v>
      </c>
      <c r="C52" s="5">
        <v>0.23419999999999999</v>
      </c>
      <c r="D52" s="5">
        <v>1.14117</v>
      </c>
      <c r="E52" s="5">
        <v>1</v>
      </c>
      <c r="F52" s="11">
        <f t="shared" si="10"/>
        <v>0.17565</v>
      </c>
      <c r="G52" s="9">
        <f t="shared" si="11"/>
        <v>2.9275E-3</v>
      </c>
      <c r="H52" s="6">
        <f t="shared" si="12"/>
        <v>35706.471819553066</v>
      </c>
      <c r="I52" s="6">
        <f t="shared" si="13"/>
        <v>35.930131505439071</v>
      </c>
      <c r="J52" s="6">
        <f t="shared" si="14"/>
        <v>100.285791008</v>
      </c>
      <c r="K52" s="6">
        <f t="shared" si="15"/>
        <v>0.29331927155358767</v>
      </c>
      <c r="L52" s="6">
        <f t="shared" si="7"/>
        <v>293.31927155358767</v>
      </c>
      <c r="M52" s="10">
        <f t="shared" si="8"/>
        <v>0.28344839791054466</v>
      </c>
      <c r="N52" s="6">
        <f t="shared" si="9"/>
        <v>792.38155858172843</v>
      </c>
    </row>
    <row r="53" spans="1:14" x14ac:dyDescent="0.25">
      <c r="A53" s="6">
        <v>123.47499999999999</v>
      </c>
      <c r="B53" s="1">
        <f t="shared" si="3"/>
        <v>3450</v>
      </c>
      <c r="C53" s="5">
        <v>0.23605000000000001</v>
      </c>
      <c r="D53" s="5">
        <v>1.12669</v>
      </c>
      <c r="E53" s="5">
        <v>1</v>
      </c>
      <c r="F53" s="11">
        <f t="shared" si="10"/>
        <v>0.17703750000000001</v>
      </c>
      <c r="G53" s="9">
        <f t="shared" si="11"/>
        <v>2.9506250000000001E-3</v>
      </c>
      <c r="H53" s="6">
        <f t="shared" si="12"/>
        <v>36391.308554304895</v>
      </c>
      <c r="I53" s="6">
        <f t="shared" si="13"/>
        <v>36.619257949063616</v>
      </c>
      <c r="J53" s="6">
        <f t="shared" si="14"/>
        <v>100.72794159999999</v>
      </c>
      <c r="K53" s="6">
        <f t="shared" si="15"/>
        <v>0.29007278123372293</v>
      </c>
      <c r="L53" s="6">
        <f t="shared" si="7"/>
        <v>290.07278123372294</v>
      </c>
      <c r="M53" s="10">
        <f t="shared" si="8"/>
        <v>0.28662074822926109</v>
      </c>
      <c r="N53" s="6">
        <f t="shared" si="9"/>
        <v>795.87509412345673</v>
      </c>
    </row>
    <row r="54" spans="1:14" x14ac:dyDescent="0.25">
      <c r="A54" s="6">
        <v>123.428</v>
      </c>
      <c r="B54" s="1">
        <f t="shared" si="3"/>
        <v>3500</v>
      </c>
      <c r="C54" s="5">
        <v>0.24195</v>
      </c>
      <c r="D54" s="5">
        <v>1.11975</v>
      </c>
      <c r="E54" s="5">
        <v>1</v>
      </c>
      <c r="F54" s="11">
        <f t="shared" si="10"/>
        <v>0.1814625</v>
      </c>
      <c r="G54" s="9">
        <f t="shared" si="11"/>
        <v>3.0243750000000002E-3</v>
      </c>
      <c r="H54" s="6">
        <f t="shared" si="12"/>
        <v>36904.665939752173</v>
      </c>
      <c r="I54" s="6">
        <f t="shared" si="13"/>
        <v>37.135830923890786</v>
      </c>
      <c r="J54" s="6">
        <f t="shared" si="14"/>
        <v>100.689600128</v>
      </c>
      <c r="K54" s="6">
        <f t="shared" si="15"/>
        <v>0.29318719223798295</v>
      </c>
      <c r="L54" s="6">
        <f t="shared" si="7"/>
        <v>293.18719223798297</v>
      </c>
      <c r="M54" s="10">
        <f t="shared" si="8"/>
        <v>0.28357608994961192</v>
      </c>
      <c r="N54" s="6">
        <f t="shared" si="9"/>
        <v>795.57214915950613</v>
      </c>
    </row>
    <row r="55" spans="1:14" x14ac:dyDescent="0.25">
      <c r="A55" s="6">
        <v>124.205</v>
      </c>
      <c r="B55" s="1">
        <f t="shared" si="3"/>
        <v>3550</v>
      </c>
      <c r="C55" s="5">
        <v>0.24545</v>
      </c>
      <c r="D55" s="5">
        <v>1.10622</v>
      </c>
      <c r="E55" s="5">
        <v>1</v>
      </c>
      <c r="F55" s="11">
        <f t="shared" si="10"/>
        <v>0.18408750000000002</v>
      </c>
      <c r="G55" s="9">
        <f t="shared" si="11"/>
        <v>3.0681250000000001E-3</v>
      </c>
      <c r="H55" s="6">
        <f t="shared" si="12"/>
        <v>37667.515398952222</v>
      </c>
      <c r="I55" s="6">
        <f t="shared" si="13"/>
        <v>37.903458751317338</v>
      </c>
      <c r="J55" s="6">
        <f t="shared" si="14"/>
        <v>101.32345807999999</v>
      </c>
      <c r="K55" s="6">
        <f t="shared" si="15"/>
        <v>0.29140480483502368</v>
      </c>
      <c r="L55" s="6">
        <f t="shared" si="7"/>
        <v>291.4048048350237</v>
      </c>
      <c r="M55" s="10">
        <f t="shared" si="8"/>
        <v>0.28531059275162568</v>
      </c>
      <c r="N55" s="6">
        <f t="shared" si="9"/>
        <v>800.5804095209877</v>
      </c>
    </row>
    <row r="56" spans="1:14" x14ac:dyDescent="0.25">
      <c r="A56" s="6">
        <v>124.066</v>
      </c>
      <c r="B56" s="1">
        <f t="shared" si="3"/>
        <v>3600</v>
      </c>
      <c r="C56" s="5">
        <v>0.25505</v>
      </c>
      <c r="D56" s="5">
        <v>1.09697</v>
      </c>
      <c r="E56" s="5">
        <v>1</v>
      </c>
      <c r="F56" s="11">
        <f t="shared" si="10"/>
        <v>0.1912875</v>
      </c>
      <c r="G56" s="9">
        <f t="shared" si="11"/>
        <v>3.188125E-3</v>
      </c>
      <c r="H56" s="6">
        <f t="shared" si="12"/>
        <v>38155.295682231532</v>
      </c>
      <c r="I56" s="6">
        <f t="shared" si="13"/>
        <v>38.394294413058319</v>
      </c>
      <c r="J56" s="6">
        <f t="shared" si="14"/>
        <v>101.21006521599999</v>
      </c>
      <c r="K56" s="6">
        <f t="shared" si="15"/>
        <v>0.29893113483279593</v>
      </c>
      <c r="L56" s="6">
        <f t="shared" si="7"/>
        <v>298.93113483279592</v>
      </c>
      <c r="M56" s="10">
        <f t="shared" si="8"/>
        <v>0.27812719355799592</v>
      </c>
      <c r="N56" s="6">
        <f t="shared" si="9"/>
        <v>799.6844659041974</v>
      </c>
    </row>
    <row r="57" spans="1:14" x14ac:dyDescent="0.25">
      <c r="A57" s="6">
        <v>123.967</v>
      </c>
      <c r="B57" s="1">
        <f t="shared" si="3"/>
        <v>3650</v>
      </c>
      <c r="C57" s="5">
        <v>0.25755</v>
      </c>
      <c r="D57" s="5">
        <v>1.0940099999999999</v>
      </c>
      <c r="E57" s="5">
        <v>1</v>
      </c>
      <c r="F57" s="11">
        <f t="shared" si="10"/>
        <v>0.19316250000000001</v>
      </c>
      <c r="G57" s="9">
        <f t="shared" si="11"/>
        <v>3.2193750000000004E-3</v>
      </c>
      <c r="H57" s="6">
        <f t="shared" si="12"/>
        <v>38654.36098620687</v>
      </c>
      <c r="I57" s="6">
        <f t="shared" si="13"/>
        <v>38.896485783078148</v>
      </c>
      <c r="J57" s="6">
        <f t="shared" si="14"/>
        <v>101.129303392</v>
      </c>
      <c r="K57" s="6">
        <f t="shared" si="15"/>
        <v>0.29796393598729948</v>
      </c>
      <c r="L57" s="6">
        <f t="shared" si="7"/>
        <v>297.96393598729946</v>
      </c>
      <c r="M57" s="10">
        <f t="shared" si="8"/>
        <v>0.27903000181101195</v>
      </c>
      <c r="N57" s="6">
        <f t="shared" si="9"/>
        <v>799.04634778864192</v>
      </c>
    </row>
    <row r="58" spans="1:14" x14ac:dyDescent="0.25">
      <c r="A58" s="6">
        <v>123.815</v>
      </c>
      <c r="B58" s="1">
        <f t="shared" si="3"/>
        <v>3700</v>
      </c>
      <c r="C58" s="5">
        <v>0.26445000000000002</v>
      </c>
      <c r="D58" s="5">
        <v>1.09659</v>
      </c>
      <c r="E58" s="5">
        <v>1</v>
      </c>
      <c r="F58" s="11">
        <f t="shared" si="10"/>
        <v>0.1983375</v>
      </c>
      <c r="G58" s="9">
        <f t="shared" si="11"/>
        <v>3.305625E-3</v>
      </c>
      <c r="H58" s="6">
        <f t="shared" si="12"/>
        <v>39135.828150413974</v>
      </c>
      <c r="I58" s="6">
        <f t="shared" si="13"/>
        <v>39.380968781368644</v>
      </c>
      <c r="J58" s="6">
        <f t="shared" si="14"/>
        <v>101.00530543999999</v>
      </c>
      <c r="K58" s="6">
        <f t="shared" si="15"/>
        <v>0.30218276411803446</v>
      </c>
      <c r="L58" s="6">
        <f t="shared" si="7"/>
        <v>302.18276411803447</v>
      </c>
      <c r="M58" s="10">
        <f t="shared" si="8"/>
        <v>0.27513441357521329</v>
      </c>
      <c r="N58" s="6">
        <f t="shared" si="9"/>
        <v>798.06661088395049</v>
      </c>
    </row>
    <row r="59" spans="1:14" x14ac:dyDescent="0.25">
      <c r="A59" s="6">
        <v>123.767</v>
      </c>
      <c r="B59" s="1">
        <f t="shared" si="3"/>
        <v>3750</v>
      </c>
      <c r="C59" s="5">
        <v>0.2651</v>
      </c>
      <c r="D59" s="5">
        <v>1.0980799999999999</v>
      </c>
      <c r="E59" s="5">
        <v>1</v>
      </c>
      <c r="F59" s="11">
        <f t="shared" si="10"/>
        <v>0.198825</v>
      </c>
      <c r="G59" s="9">
        <f t="shared" si="11"/>
        <v>3.3137499999999999E-3</v>
      </c>
      <c r="H59" s="6">
        <f t="shared" si="12"/>
        <v>39649.313677655693</v>
      </c>
      <c r="I59" s="6">
        <f t="shared" si="13"/>
        <v>39.897670700650167</v>
      </c>
      <c r="J59" s="6">
        <f t="shared" si="14"/>
        <v>100.96614819199999</v>
      </c>
      <c r="K59" s="6">
        <f t="shared" si="15"/>
        <v>0.29900241769767272</v>
      </c>
      <c r="L59" s="6">
        <f t="shared" si="7"/>
        <v>299.00241769767274</v>
      </c>
      <c r="M59" s="10">
        <f t="shared" si="8"/>
        <v>0.27806088739462237</v>
      </c>
      <c r="N59" s="6">
        <f t="shared" si="9"/>
        <v>797.75722028246901</v>
      </c>
    </row>
    <row r="60" spans="1:14" x14ac:dyDescent="0.25">
      <c r="A60" s="6">
        <v>123.509</v>
      </c>
      <c r="B60" s="1">
        <f t="shared" si="3"/>
        <v>3800</v>
      </c>
      <c r="C60" s="5">
        <v>0.26929999999999998</v>
      </c>
      <c r="D60" s="5">
        <v>1.09907</v>
      </c>
      <c r="E60" s="5">
        <v>1</v>
      </c>
      <c r="F60" s="11">
        <f t="shared" si="10"/>
        <v>0.20197499999999999</v>
      </c>
      <c r="G60" s="9">
        <f t="shared" si="11"/>
        <v>3.3662499999999999E-3</v>
      </c>
      <c r="H60" s="6">
        <f t="shared" si="12"/>
        <v>40094.217716519139</v>
      </c>
      <c r="I60" s="6">
        <f t="shared" si="13"/>
        <v>40.345361547969077</v>
      </c>
      <c r="J60" s="6">
        <f t="shared" si="14"/>
        <v>100.75567798399999</v>
      </c>
      <c r="K60" s="6">
        <f t="shared" si="15"/>
        <v>0.30036910155313817</v>
      </c>
      <c r="L60" s="6">
        <f t="shared" si="7"/>
        <v>300.36910155313819</v>
      </c>
      <c r="M60" s="10">
        <f t="shared" si="8"/>
        <v>0.27679570624358646</v>
      </c>
      <c r="N60" s="6">
        <f t="shared" si="9"/>
        <v>796.09424579950598</v>
      </c>
    </row>
    <row r="61" spans="1:14" x14ac:dyDescent="0.25">
      <c r="A61" s="6">
        <v>122.672</v>
      </c>
      <c r="B61" s="1">
        <f t="shared" si="3"/>
        <v>3850</v>
      </c>
      <c r="C61" s="5">
        <v>0.27374999999999999</v>
      </c>
      <c r="D61" s="5">
        <v>1.1053299999999999</v>
      </c>
      <c r="E61" s="5">
        <v>1</v>
      </c>
      <c r="F61" s="11">
        <f t="shared" si="10"/>
        <v>0.20531250000000001</v>
      </c>
      <c r="G61" s="9">
        <f t="shared" si="11"/>
        <v>3.421875E-3</v>
      </c>
      <c r="H61" s="6">
        <f t="shared" si="12"/>
        <v>40346.486195817866</v>
      </c>
      <c r="I61" s="6">
        <f t="shared" si="13"/>
        <v>40.599210197079152</v>
      </c>
      <c r="J61" s="6">
        <f t="shared" si="14"/>
        <v>100.072873472</v>
      </c>
      <c r="K61" s="6">
        <f t="shared" si="15"/>
        <v>0.30342339026305132</v>
      </c>
      <c r="L61" s="6">
        <f t="shared" si="7"/>
        <v>303.42339026305132</v>
      </c>
      <c r="M61" s="10">
        <f t="shared" si="8"/>
        <v>0.27400945433400459</v>
      </c>
      <c r="N61" s="6">
        <f t="shared" si="9"/>
        <v>790.69924718617278</v>
      </c>
    </row>
    <row r="62" spans="1:14" x14ac:dyDescent="0.25">
      <c r="A62" s="6">
        <v>122.157</v>
      </c>
      <c r="B62" s="1">
        <f t="shared" si="3"/>
        <v>3900</v>
      </c>
      <c r="C62" s="5">
        <v>0.27589999999999998</v>
      </c>
      <c r="D62" s="5">
        <v>1.11704</v>
      </c>
      <c r="E62" s="5">
        <v>1</v>
      </c>
      <c r="F62" s="11">
        <f t="shared" si="10"/>
        <v>0.20692499999999997</v>
      </c>
      <c r="G62" s="9">
        <f t="shared" si="11"/>
        <v>3.4487499999999996E-3</v>
      </c>
      <c r="H62" s="6">
        <f t="shared" si="12"/>
        <v>40698.884673283203</v>
      </c>
      <c r="I62" s="6">
        <f t="shared" si="13"/>
        <v>40.953816042810239</v>
      </c>
      <c r="J62" s="6">
        <f t="shared" si="14"/>
        <v>99.652748831999986</v>
      </c>
      <c r="K62" s="6">
        <f t="shared" si="15"/>
        <v>0.30315856248955425</v>
      </c>
      <c r="L62" s="6">
        <f t="shared" si="7"/>
        <v>303.15856248955424</v>
      </c>
      <c r="M62" s="10">
        <f t="shared" si="8"/>
        <v>0.2742488185568473</v>
      </c>
      <c r="N62" s="6">
        <f t="shared" si="9"/>
        <v>787.37974385777761</v>
      </c>
    </row>
    <row r="63" spans="1:14" x14ac:dyDescent="0.25">
      <c r="A63" s="6">
        <v>121.184</v>
      </c>
      <c r="B63" s="1">
        <f t="shared" si="3"/>
        <v>3950</v>
      </c>
      <c r="C63" s="5">
        <v>0.28284999999999999</v>
      </c>
      <c r="D63" s="5">
        <v>1.12259</v>
      </c>
      <c r="E63" s="5">
        <v>1</v>
      </c>
      <c r="F63" s="11">
        <f t="shared" si="10"/>
        <v>0.21213749999999998</v>
      </c>
      <c r="G63" s="9">
        <f t="shared" si="11"/>
        <v>3.5356249999999997E-3</v>
      </c>
      <c r="H63" s="6">
        <f t="shared" si="12"/>
        <v>40892.336068939134</v>
      </c>
      <c r="I63" s="6">
        <f t="shared" si="13"/>
        <v>41.148479187378392</v>
      </c>
      <c r="J63" s="6">
        <f t="shared" si="14"/>
        <v>98.858998783999994</v>
      </c>
      <c r="K63" s="6">
        <f t="shared" si="15"/>
        <v>0.30932491920391986</v>
      </c>
      <c r="L63" s="6">
        <f t="shared" si="7"/>
        <v>309.32491920391988</v>
      </c>
      <c r="M63" s="10">
        <f t="shared" si="8"/>
        <v>0.26878169987766976</v>
      </c>
      <c r="N63" s="6">
        <f t="shared" si="9"/>
        <v>781.10813854024673</v>
      </c>
    </row>
    <row r="64" spans="1:14" x14ac:dyDescent="0.25">
      <c r="A64" s="6">
        <v>120.004</v>
      </c>
      <c r="B64" s="1">
        <f t="shared" si="3"/>
        <v>4000</v>
      </c>
      <c r="C64" s="5">
        <v>0.28455000000000003</v>
      </c>
      <c r="D64" s="5">
        <v>1.1246100000000001</v>
      </c>
      <c r="E64" s="5">
        <v>1</v>
      </c>
      <c r="F64" s="11">
        <f t="shared" si="10"/>
        <v>0.2134125</v>
      </c>
      <c r="G64" s="9">
        <f t="shared" si="11"/>
        <v>3.5568750000000001E-3</v>
      </c>
      <c r="H64" s="6">
        <f t="shared" si="12"/>
        <v>41006.741063005102</v>
      </c>
      <c r="I64" s="6">
        <f t="shared" si="13"/>
        <v>41.263600796212856</v>
      </c>
      <c r="J64" s="6">
        <f t="shared" si="14"/>
        <v>97.896383103999995</v>
      </c>
      <c r="K64" s="6">
        <f t="shared" si="15"/>
        <v>0.31031586562787827</v>
      </c>
      <c r="L64" s="6">
        <f t="shared" si="7"/>
        <v>310.31586562787828</v>
      </c>
      <c r="M64" s="10">
        <f t="shared" si="8"/>
        <v>0.26792338648212249</v>
      </c>
      <c r="N64" s="6">
        <f t="shared" si="9"/>
        <v>773.50228625382704</v>
      </c>
    </row>
    <row r="65" spans="1:14" x14ac:dyDescent="0.25">
      <c r="A65" s="6">
        <v>118.73399999999999</v>
      </c>
      <c r="B65" s="1">
        <f t="shared" si="3"/>
        <v>4050</v>
      </c>
      <c r="C65" s="5">
        <v>0.28710000000000002</v>
      </c>
      <c r="D65" s="5">
        <v>1.1222000000000001</v>
      </c>
      <c r="E65" s="5">
        <v>1</v>
      </c>
      <c r="F65" s="11">
        <f t="shared" si="10"/>
        <v>0.21532500000000002</v>
      </c>
      <c r="G65" s="9">
        <f t="shared" si="11"/>
        <v>3.5887500000000004E-3</v>
      </c>
      <c r="H65" s="6">
        <f t="shared" si="12"/>
        <v>41079.927113196507</v>
      </c>
      <c r="I65" s="6">
        <f t="shared" si="13"/>
        <v>41.337245272234732</v>
      </c>
      <c r="J65" s="6">
        <f t="shared" si="14"/>
        <v>96.860347583999996</v>
      </c>
      <c r="K65" s="6">
        <f t="shared" si="15"/>
        <v>0.31253896854800167</v>
      </c>
      <c r="L65" s="6">
        <f t="shared" si="7"/>
        <v>312.53896854800166</v>
      </c>
      <c r="M65" s="10">
        <f t="shared" si="8"/>
        <v>0.26601763608682016</v>
      </c>
      <c r="N65" s="6">
        <f t="shared" si="9"/>
        <v>765.31632658962951</v>
      </c>
    </row>
    <row r="66" spans="1:14" x14ac:dyDescent="0.25">
      <c r="A66" s="6">
        <v>117.44199999999999</v>
      </c>
      <c r="B66" s="1">
        <f t="shared" si="3"/>
        <v>4100</v>
      </c>
      <c r="C66" s="5">
        <v>0.28894999999999998</v>
      </c>
      <c r="D66" s="5">
        <v>1.1239399999999999</v>
      </c>
      <c r="E66" s="5">
        <v>1</v>
      </c>
      <c r="F66" s="11">
        <f t="shared" si="10"/>
        <v>0.21671249999999997</v>
      </c>
      <c r="G66" s="9">
        <f t="shared" si="11"/>
        <v>3.6118749999999996E-3</v>
      </c>
      <c r="H66" s="6">
        <f t="shared" si="12"/>
        <v>41134.558231554627</v>
      </c>
      <c r="I66" s="6">
        <f t="shared" si="13"/>
        <v>41.392218591268218</v>
      </c>
      <c r="J66" s="6">
        <f t="shared" si="14"/>
        <v>95.806364991999985</v>
      </c>
      <c r="K66" s="6">
        <f t="shared" si="15"/>
        <v>0.31413513076931227</v>
      </c>
      <c r="L66" s="6">
        <f t="shared" si="7"/>
        <v>314.13513076931224</v>
      </c>
      <c r="M66" s="10">
        <f t="shared" si="8"/>
        <v>0.26466596523140107</v>
      </c>
      <c r="N66" s="6">
        <f t="shared" si="9"/>
        <v>756.98856289975299</v>
      </c>
    </row>
    <row r="67" spans="1:14" x14ac:dyDescent="0.25">
      <c r="A67" s="6">
        <v>116.5</v>
      </c>
      <c r="B67" s="1">
        <f t="shared" si="3"/>
        <v>4150</v>
      </c>
      <c r="C67" s="5">
        <v>0.29304999999999998</v>
      </c>
      <c r="D67" s="5">
        <v>1.12233</v>
      </c>
      <c r="E67" s="5">
        <v>1</v>
      </c>
      <c r="F67" s="11">
        <f t="shared" si="10"/>
        <v>0.21978749999999997</v>
      </c>
      <c r="G67" s="9">
        <f t="shared" si="11"/>
        <v>3.6631249999999993E-3</v>
      </c>
      <c r="H67" s="6">
        <f t="shared" si="12"/>
        <v>41302.236040957789</v>
      </c>
      <c r="I67" s="6">
        <f t="shared" si="13"/>
        <v>41.560946707920174</v>
      </c>
      <c r="J67" s="6">
        <f t="shared" si="14"/>
        <v>95.037903999999997</v>
      </c>
      <c r="K67" s="6">
        <f t="shared" si="15"/>
        <v>0.31729907628612641</v>
      </c>
      <c r="L67" s="6">
        <f t="shared" si="7"/>
        <v>317.29907628612642</v>
      </c>
      <c r="M67" s="10">
        <f t="shared" si="8"/>
        <v>0.26202685041282509</v>
      </c>
      <c r="N67" s="6">
        <f t="shared" si="9"/>
        <v>750.91677234567896</v>
      </c>
    </row>
    <row r="68" spans="1:14" x14ac:dyDescent="0.25">
      <c r="A68" s="6">
        <v>115.931</v>
      </c>
      <c r="B68" s="1">
        <f t="shared" si="3"/>
        <v>4200</v>
      </c>
      <c r="C68" s="5">
        <v>0.2949</v>
      </c>
      <c r="D68" s="5">
        <v>1.1217900000000001</v>
      </c>
      <c r="E68" s="5">
        <v>1</v>
      </c>
      <c r="F68" s="11">
        <f t="shared" ref="F68:F94" si="16">C68*$Q$8</f>
        <v>0.22117500000000001</v>
      </c>
      <c r="G68" s="9">
        <f t="shared" ref="G68:G94" si="17">F68/60</f>
        <v>3.6862500000000003E-3</v>
      </c>
      <c r="H68" s="6">
        <f t="shared" ref="H68:H94" si="18">(2*PI()*B68*J68)/60</f>
        <v>41595.697835772196</v>
      </c>
      <c r="I68" s="6">
        <f t="shared" ref="I68:I94" si="19">((1.01325/$P$4)*SQRT($S$4/293)*H68)</f>
        <v>41.856246700951971</v>
      </c>
      <c r="J68" s="6">
        <f t="shared" ref="J68:J94" si="20">A68*($P$8/1000)</f>
        <v>94.573727455999986</v>
      </c>
      <c r="K68" s="6">
        <f t="shared" ref="K68:K94" si="21">(C68*0.75*3600)/(60*I68)</f>
        <v>0.31704945010509455</v>
      </c>
      <c r="L68" s="6">
        <f t="shared" si="7"/>
        <v>317.04945010509454</v>
      </c>
      <c r="M68" s="10">
        <f t="shared" si="8"/>
        <v>0.26223315501917177</v>
      </c>
      <c r="N68" s="6">
        <f t="shared" si="9"/>
        <v>747.24920459061707</v>
      </c>
    </row>
    <row r="69" spans="1:14" x14ac:dyDescent="0.25">
      <c r="A69" s="6">
        <v>115.03400000000001</v>
      </c>
      <c r="B69" s="1">
        <f t="shared" ref="B69:B94" si="22">B68+50</f>
        <v>4250</v>
      </c>
      <c r="C69" s="5">
        <v>0.29715000000000003</v>
      </c>
      <c r="D69" s="5">
        <v>1.12456</v>
      </c>
      <c r="E69" s="5">
        <v>1</v>
      </c>
      <c r="F69" s="11">
        <f t="shared" si="16"/>
        <v>0.22286250000000002</v>
      </c>
      <c r="G69" s="9">
        <f t="shared" si="17"/>
        <v>3.7143750000000002E-3</v>
      </c>
      <c r="H69" s="6">
        <f t="shared" si="18"/>
        <v>41765.212344228843</v>
      </c>
      <c r="I69" s="6">
        <f t="shared" si="19"/>
        <v>42.026823021449474</v>
      </c>
      <c r="J69" s="6">
        <f t="shared" si="20"/>
        <v>93.841976383999992</v>
      </c>
      <c r="K69" s="6">
        <f t="shared" si="21"/>
        <v>0.31817180168901615</v>
      </c>
      <c r="L69" s="6">
        <f t="shared" ref="L69:L94" si="23">K69*1000</f>
        <v>318.17180168901615</v>
      </c>
      <c r="M69" s="10">
        <f t="shared" ref="M69:M94" si="24">((I69)/(G69*$R$8))</f>
        <v>0.26130812710868401</v>
      </c>
      <c r="N69" s="6">
        <f t="shared" ref="N69:N94" si="25">(2*PI()*2*(J69/$Q$10)/1000)</f>
        <v>741.46746772543202</v>
      </c>
    </row>
    <row r="70" spans="1:14" x14ac:dyDescent="0.25">
      <c r="A70" s="6">
        <v>114.39100000000001</v>
      </c>
      <c r="B70" s="1">
        <f t="shared" si="22"/>
        <v>4300</v>
      </c>
      <c r="C70" s="5">
        <v>0.30220000000000002</v>
      </c>
      <c r="D70" s="5">
        <v>1.1227799999999999</v>
      </c>
      <c r="E70" s="5">
        <v>1</v>
      </c>
      <c r="F70" s="11">
        <f t="shared" si="16"/>
        <v>0.22665000000000002</v>
      </c>
      <c r="G70" s="9">
        <f t="shared" si="17"/>
        <v>3.7775000000000005E-3</v>
      </c>
      <c r="H70" s="6">
        <f t="shared" si="18"/>
        <v>42020.368285295357</v>
      </c>
      <c r="I70" s="6">
        <f t="shared" si="19"/>
        <v>42.28357721893066</v>
      </c>
      <c r="J70" s="6">
        <f t="shared" si="20"/>
        <v>93.317432416000003</v>
      </c>
      <c r="K70" s="6">
        <f t="shared" si="21"/>
        <v>0.32161422695125308</v>
      </c>
      <c r="L70" s="6">
        <f t="shared" si="23"/>
        <v>321.6142269512531</v>
      </c>
      <c r="M70" s="10">
        <f t="shared" si="24"/>
        <v>0.25851119332091627</v>
      </c>
      <c r="N70" s="6">
        <f t="shared" si="25"/>
        <v>737.32292279308638</v>
      </c>
    </row>
    <row r="71" spans="1:14" x14ac:dyDescent="0.25">
      <c r="A71" s="6">
        <v>114.01600000000001</v>
      </c>
      <c r="B71" s="1">
        <f t="shared" si="22"/>
        <v>4350</v>
      </c>
      <c r="C71" s="5">
        <v>0.30604999999999999</v>
      </c>
      <c r="D71" s="5">
        <v>1.1194299999999999</v>
      </c>
      <c r="E71" s="5">
        <v>1</v>
      </c>
      <c r="F71" s="11">
        <f t="shared" si="16"/>
        <v>0.22953750000000001</v>
      </c>
      <c r="G71" s="9">
        <f t="shared" si="17"/>
        <v>3.825625E-3</v>
      </c>
      <c r="H71" s="6">
        <f t="shared" si="18"/>
        <v>42369.623017404039</v>
      </c>
      <c r="I71" s="6">
        <f t="shared" si="19"/>
        <v>42.635019627381951</v>
      </c>
      <c r="J71" s="6">
        <f t="shared" si="20"/>
        <v>93.011516415999992</v>
      </c>
      <c r="K71" s="6">
        <f t="shared" si="21"/>
        <v>0.32302670716152082</v>
      </c>
      <c r="L71" s="6">
        <f t="shared" si="23"/>
        <v>323.02670716152085</v>
      </c>
      <c r="M71" s="10">
        <f t="shared" si="24"/>
        <v>0.25738081636878424</v>
      </c>
      <c r="N71" s="6">
        <f t="shared" si="25"/>
        <v>734.90580871901216</v>
      </c>
    </row>
    <row r="72" spans="1:14" x14ac:dyDescent="0.25">
      <c r="A72" s="6">
        <v>113.871</v>
      </c>
      <c r="B72" s="1">
        <f t="shared" si="22"/>
        <v>4400</v>
      </c>
      <c r="C72" s="5">
        <v>0.30919999999999997</v>
      </c>
      <c r="D72" s="5">
        <v>1.1198600000000001</v>
      </c>
      <c r="E72" s="5">
        <v>1</v>
      </c>
      <c r="F72" s="11">
        <f t="shared" si="16"/>
        <v>0.2319</v>
      </c>
      <c r="G72" s="9">
        <f t="shared" si="17"/>
        <v>3.8649999999999999E-3</v>
      </c>
      <c r="H72" s="6">
        <f t="shared" si="18"/>
        <v>42802.127201959942</v>
      </c>
      <c r="I72" s="6">
        <f t="shared" si="19"/>
        <v>43.070232949669268</v>
      </c>
      <c r="J72" s="6">
        <f t="shared" si="20"/>
        <v>92.893228895999997</v>
      </c>
      <c r="K72" s="6">
        <f t="shared" si="21"/>
        <v>0.32305374378307944</v>
      </c>
      <c r="L72" s="6">
        <f t="shared" si="23"/>
        <v>323.05374378307943</v>
      </c>
      <c r="M72" s="10">
        <f t="shared" si="24"/>
        <v>0.25735927596610347</v>
      </c>
      <c r="N72" s="6">
        <f t="shared" si="25"/>
        <v>733.97119127703695</v>
      </c>
    </row>
    <row r="73" spans="1:14" x14ac:dyDescent="0.25">
      <c r="A73" s="6">
        <v>113.985</v>
      </c>
      <c r="B73" s="1">
        <f t="shared" si="22"/>
        <v>4450</v>
      </c>
      <c r="C73" s="5">
        <v>0.30990000000000001</v>
      </c>
      <c r="D73" s="5">
        <v>1.11873</v>
      </c>
      <c r="E73" s="5">
        <v>1</v>
      </c>
      <c r="F73" s="11">
        <f t="shared" si="16"/>
        <v>0.23242499999999999</v>
      </c>
      <c r="G73" s="9">
        <f t="shared" si="17"/>
        <v>3.87375E-3</v>
      </c>
      <c r="H73" s="6">
        <f t="shared" si="18"/>
        <v>43331.852565948924</v>
      </c>
      <c r="I73" s="6">
        <f t="shared" si="19"/>
        <v>43.603276429464103</v>
      </c>
      <c r="J73" s="6">
        <f t="shared" si="20"/>
        <v>92.986227359999987</v>
      </c>
      <c r="K73" s="6">
        <f t="shared" si="21"/>
        <v>0.31982688325175007</v>
      </c>
      <c r="L73" s="6">
        <f t="shared" si="23"/>
        <v>319.82688325175008</v>
      </c>
      <c r="M73" s="10">
        <f t="shared" si="24"/>
        <v>0.2599558759815338</v>
      </c>
      <c r="N73" s="6">
        <f t="shared" si="25"/>
        <v>734.70599395555541</v>
      </c>
    </row>
    <row r="74" spans="1:14" x14ac:dyDescent="0.25">
      <c r="A74" s="6">
        <v>113.306</v>
      </c>
      <c r="B74" s="1">
        <f t="shared" si="22"/>
        <v>4500</v>
      </c>
      <c r="C74" s="5">
        <v>0.31445000000000001</v>
      </c>
      <c r="D74" s="5">
        <v>1.1156299999999999</v>
      </c>
      <c r="E74" s="5">
        <v>1</v>
      </c>
      <c r="F74" s="11">
        <f t="shared" si="16"/>
        <v>0.23583750000000001</v>
      </c>
      <c r="G74" s="9">
        <f t="shared" si="17"/>
        <v>3.9306250000000001E-3</v>
      </c>
      <c r="H74" s="6">
        <f t="shared" si="18"/>
        <v>43557.702478629581</v>
      </c>
      <c r="I74" s="6">
        <f t="shared" si="19"/>
        <v>43.830541030237796</v>
      </c>
      <c r="J74" s="6">
        <f t="shared" si="20"/>
        <v>92.432315455999998</v>
      </c>
      <c r="K74" s="6">
        <f t="shared" si="21"/>
        <v>0.32283995742233779</v>
      </c>
      <c r="L74" s="6">
        <f t="shared" si="23"/>
        <v>322.83995742233776</v>
      </c>
      <c r="M74" s="10">
        <f t="shared" si="24"/>
        <v>0.25752970066647574</v>
      </c>
      <c r="N74" s="6">
        <f t="shared" si="25"/>
        <v>730.32940607209878</v>
      </c>
    </row>
    <row r="75" spans="1:14" x14ac:dyDescent="0.25">
      <c r="A75" s="6">
        <v>113.074</v>
      </c>
      <c r="B75" s="1">
        <f t="shared" si="22"/>
        <v>4550</v>
      </c>
      <c r="C75" s="5">
        <v>0.31709999999999999</v>
      </c>
      <c r="D75" s="5">
        <v>1.1095299999999999</v>
      </c>
      <c r="E75" s="5">
        <v>1</v>
      </c>
      <c r="F75" s="11">
        <f t="shared" si="16"/>
        <v>0.23782500000000001</v>
      </c>
      <c r="G75" s="9">
        <f t="shared" si="17"/>
        <v>3.9637500000000003E-3</v>
      </c>
      <c r="H75" s="6">
        <f t="shared" si="18"/>
        <v>43951.4992984817</v>
      </c>
      <c r="I75" s="6">
        <f t="shared" si="19"/>
        <v>44.226804531017564</v>
      </c>
      <c r="J75" s="6">
        <f t="shared" si="20"/>
        <v>92.243055423999991</v>
      </c>
      <c r="K75" s="6">
        <f t="shared" si="21"/>
        <v>0.32264370332232301</v>
      </c>
      <c r="L75" s="6">
        <f t="shared" si="23"/>
        <v>322.64370332232301</v>
      </c>
      <c r="M75" s="10">
        <f t="shared" si="24"/>
        <v>0.25768634794987522</v>
      </c>
      <c r="N75" s="6">
        <f t="shared" si="25"/>
        <v>728.83401816493824</v>
      </c>
    </row>
    <row r="76" spans="1:14" x14ac:dyDescent="0.25">
      <c r="A76" s="6">
        <v>112.19499999999999</v>
      </c>
      <c r="B76" s="1">
        <f t="shared" si="22"/>
        <v>4600</v>
      </c>
      <c r="C76" s="5">
        <v>0.31940000000000002</v>
      </c>
      <c r="D76" s="5">
        <v>1.1056900000000001</v>
      </c>
      <c r="E76" s="5">
        <v>1</v>
      </c>
      <c r="F76" s="11">
        <f t="shared" si="16"/>
        <v>0.23955000000000001</v>
      </c>
      <c r="G76" s="9">
        <f t="shared" si="17"/>
        <v>3.9925000000000004E-3</v>
      </c>
      <c r="H76" s="6">
        <f t="shared" si="18"/>
        <v>44089.063786194092</v>
      </c>
      <c r="I76" s="6">
        <f t="shared" si="19"/>
        <v>44.365230700899687</v>
      </c>
      <c r="J76" s="6">
        <f t="shared" si="20"/>
        <v>91.525988319999982</v>
      </c>
      <c r="K76" s="6">
        <f t="shared" si="21"/>
        <v>0.32396991456889973</v>
      </c>
      <c r="L76" s="6">
        <f t="shared" si="23"/>
        <v>323.96991456889975</v>
      </c>
      <c r="M76" s="10">
        <f t="shared" si="24"/>
        <v>0.25663147674927256</v>
      </c>
      <c r="N76" s="6">
        <f t="shared" si="25"/>
        <v>723.16830277530846</v>
      </c>
    </row>
    <row r="77" spans="1:14" x14ac:dyDescent="0.25">
      <c r="A77" s="6">
        <v>111.06100000000001</v>
      </c>
      <c r="B77" s="1">
        <f t="shared" si="22"/>
        <v>4650</v>
      </c>
      <c r="C77" s="5">
        <v>0.32055</v>
      </c>
      <c r="D77" s="5">
        <v>1.09782</v>
      </c>
      <c r="E77" s="5">
        <v>1</v>
      </c>
      <c r="F77" s="11">
        <f t="shared" si="16"/>
        <v>0.2404125</v>
      </c>
      <c r="G77" s="9">
        <f t="shared" si="17"/>
        <v>4.006875E-3</v>
      </c>
      <c r="H77" s="6">
        <f t="shared" si="18"/>
        <v>44117.82307625706</v>
      </c>
      <c r="I77" s="6">
        <f t="shared" si="19"/>
        <v>44.394170134602</v>
      </c>
      <c r="J77" s="6">
        <f t="shared" si="20"/>
        <v>90.600898336</v>
      </c>
      <c r="K77" s="6">
        <f t="shared" si="21"/>
        <v>0.32492442039719455</v>
      </c>
      <c r="L77" s="6">
        <f t="shared" si="23"/>
        <v>324.92442039719452</v>
      </c>
      <c r="M77" s="10">
        <f t="shared" si="24"/>
        <v>0.2558775899223556</v>
      </c>
      <c r="N77" s="6">
        <f t="shared" si="25"/>
        <v>715.85894981530862</v>
      </c>
    </row>
    <row r="78" spans="1:14" x14ac:dyDescent="0.25">
      <c r="A78" s="6">
        <v>109.973</v>
      </c>
      <c r="B78" s="1">
        <f t="shared" si="22"/>
        <v>4700</v>
      </c>
      <c r="C78" s="5">
        <v>0.32069999999999999</v>
      </c>
      <c r="D78" s="5">
        <v>1.09558</v>
      </c>
      <c r="E78" s="5">
        <v>1</v>
      </c>
      <c r="F78" s="11">
        <f t="shared" si="16"/>
        <v>0.24052499999999999</v>
      </c>
      <c r="G78" s="9">
        <f t="shared" si="17"/>
        <v>4.0087500000000002E-3</v>
      </c>
      <c r="H78" s="6">
        <f t="shared" si="18"/>
        <v>44155.364350631527</v>
      </c>
      <c r="I78" s="6">
        <f t="shared" si="19"/>
        <v>44.431946561575046</v>
      </c>
      <c r="J78" s="6">
        <f t="shared" si="20"/>
        <v>89.713334047999993</v>
      </c>
      <c r="K78" s="6">
        <f t="shared" si="21"/>
        <v>0.32480008455178572</v>
      </c>
      <c r="L78" s="6">
        <f t="shared" si="23"/>
        <v>324.80008455178574</v>
      </c>
      <c r="M78" s="10">
        <f t="shared" si="24"/>
        <v>0.25597554173326126</v>
      </c>
      <c r="N78" s="6">
        <f t="shared" si="25"/>
        <v>708.84609618172829</v>
      </c>
    </row>
    <row r="79" spans="1:14" x14ac:dyDescent="0.25">
      <c r="A79" s="6">
        <v>108.654</v>
      </c>
      <c r="B79" s="1">
        <f t="shared" si="22"/>
        <v>4750</v>
      </c>
      <c r="C79" s="5">
        <v>0.32485000000000003</v>
      </c>
      <c r="D79" s="5">
        <v>1.0882700000000001</v>
      </c>
      <c r="E79" s="5">
        <v>1</v>
      </c>
      <c r="F79" s="11">
        <f t="shared" si="16"/>
        <v>0.24363750000000001</v>
      </c>
      <c r="G79" s="9">
        <f t="shared" si="17"/>
        <v>4.060625E-3</v>
      </c>
      <c r="H79" s="6">
        <f t="shared" si="18"/>
        <v>44089.875350892151</v>
      </c>
      <c r="I79" s="6">
        <f t="shared" si="19"/>
        <v>44.366047349110517</v>
      </c>
      <c r="J79" s="6">
        <f t="shared" si="20"/>
        <v>88.637325503999989</v>
      </c>
      <c r="K79" s="6">
        <f t="shared" si="21"/>
        <v>0.3294918270489805</v>
      </c>
      <c r="L79" s="6">
        <f t="shared" si="23"/>
        <v>329.4918270489805</v>
      </c>
      <c r="M79" s="10">
        <f t="shared" si="24"/>
        <v>0.25233062180262567</v>
      </c>
      <c r="N79" s="6">
        <f t="shared" si="25"/>
        <v>700.34430027851852</v>
      </c>
    </row>
    <row r="80" spans="1:14" x14ac:dyDescent="0.25">
      <c r="A80" s="6">
        <v>107.07599999999999</v>
      </c>
      <c r="B80" s="1">
        <f t="shared" si="22"/>
        <v>4800</v>
      </c>
      <c r="C80" s="5">
        <v>0.32455000000000001</v>
      </c>
      <c r="D80" s="5">
        <v>1.08396</v>
      </c>
      <c r="E80" s="5">
        <v>1</v>
      </c>
      <c r="F80" s="11">
        <f t="shared" si="16"/>
        <v>0.2434125</v>
      </c>
      <c r="G80" s="9">
        <f t="shared" si="17"/>
        <v>4.0568749999999997E-3</v>
      </c>
      <c r="H80" s="6">
        <f t="shared" si="18"/>
        <v>43906.914496806785</v>
      </c>
      <c r="I80" s="6">
        <f t="shared" si="19"/>
        <v>44.181940457204306</v>
      </c>
      <c r="J80" s="6">
        <f t="shared" si="20"/>
        <v>87.350030975999985</v>
      </c>
      <c r="K80" s="6">
        <f t="shared" si="21"/>
        <v>0.33055927034591231</v>
      </c>
      <c r="L80" s="6">
        <f t="shared" si="23"/>
        <v>330.5592703459123</v>
      </c>
      <c r="M80" s="10">
        <f t="shared" si="24"/>
        <v>0.25151579476548946</v>
      </c>
      <c r="N80" s="6">
        <f t="shared" si="25"/>
        <v>690.17308425481463</v>
      </c>
    </row>
    <row r="81" spans="1:14" x14ac:dyDescent="0.25">
      <c r="A81" s="6">
        <v>105.24</v>
      </c>
      <c r="B81" s="1">
        <f t="shared" si="22"/>
        <v>4850</v>
      </c>
      <c r="C81" s="5">
        <v>0.32569999999999999</v>
      </c>
      <c r="D81" s="5">
        <v>1.0822099999999999</v>
      </c>
      <c r="E81" s="5">
        <v>1</v>
      </c>
      <c r="F81" s="11">
        <f t="shared" si="16"/>
        <v>0.24427499999999999</v>
      </c>
      <c r="G81" s="9">
        <f t="shared" si="17"/>
        <v>4.0712500000000002E-3</v>
      </c>
      <c r="H81" s="6">
        <f t="shared" si="18"/>
        <v>43603.577241035069</v>
      </c>
      <c r="I81" s="6">
        <f t="shared" si="19"/>
        <v>43.876703144891401</v>
      </c>
      <c r="J81" s="6">
        <f t="shared" si="20"/>
        <v>85.852266239999992</v>
      </c>
      <c r="K81" s="6">
        <f t="shared" si="21"/>
        <v>0.33403831531281464</v>
      </c>
      <c r="L81" s="6">
        <f t="shared" si="23"/>
        <v>334.03831531281463</v>
      </c>
      <c r="M81" s="10">
        <f t="shared" si="24"/>
        <v>0.24889623072219733</v>
      </c>
      <c r="N81" s="6">
        <f t="shared" si="25"/>
        <v>678.33889374814794</v>
      </c>
    </row>
    <row r="82" spans="1:14" x14ac:dyDescent="0.25">
      <c r="A82" s="6">
        <v>103.63200000000001</v>
      </c>
      <c r="B82" s="1">
        <f t="shared" si="22"/>
        <v>4900</v>
      </c>
      <c r="C82" s="5">
        <v>0.32769999999999999</v>
      </c>
      <c r="D82" s="5">
        <v>1.0846</v>
      </c>
      <c r="E82" s="5">
        <v>1</v>
      </c>
      <c r="F82" s="11">
        <f t="shared" si="16"/>
        <v>0.24577499999999999</v>
      </c>
      <c r="G82" s="9">
        <f t="shared" si="17"/>
        <v>4.0962500000000001E-3</v>
      </c>
      <c r="H82" s="6">
        <f t="shared" si="18"/>
        <v>43379.995438115795</v>
      </c>
      <c r="I82" s="6">
        <f t="shared" si="19"/>
        <v>43.651720860959514</v>
      </c>
      <c r="J82" s="6">
        <f t="shared" si="20"/>
        <v>84.540498431999993</v>
      </c>
      <c r="K82" s="6">
        <f t="shared" si="21"/>
        <v>0.33782173323638021</v>
      </c>
      <c r="L82" s="6">
        <f t="shared" si="23"/>
        <v>337.82173323638023</v>
      </c>
      <c r="M82" s="10">
        <f t="shared" si="24"/>
        <v>0.24610872960022728</v>
      </c>
      <c r="N82" s="6">
        <f t="shared" si="25"/>
        <v>667.97430859851841</v>
      </c>
    </row>
    <row r="83" spans="1:14" x14ac:dyDescent="0.25">
      <c r="A83" s="6">
        <v>102.33499999999999</v>
      </c>
      <c r="B83" s="1">
        <f t="shared" si="22"/>
        <v>4950</v>
      </c>
      <c r="C83" s="5">
        <v>0.32845000000000002</v>
      </c>
      <c r="D83" s="5">
        <v>1.08823</v>
      </c>
      <c r="E83" s="5">
        <v>1</v>
      </c>
      <c r="F83" s="11">
        <f t="shared" si="16"/>
        <v>0.24633750000000001</v>
      </c>
      <c r="G83" s="9">
        <f t="shared" si="17"/>
        <v>4.1056249999999999E-3</v>
      </c>
      <c r="H83" s="6">
        <f t="shared" si="18"/>
        <v>43274.188758455988</v>
      </c>
      <c r="I83" s="6">
        <f t="shared" si="19"/>
        <v>43.545251425011237</v>
      </c>
      <c r="J83" s="6">
        <f t="shared" si="20"/>
        <v>83.482436959999987</v>
      </c>
      <c r="K83" s="6">
        <f t="shared" si="21"/>
        <v>0.33942277323746528</v>
      </c>
      <c r="L83" s="6">
        <f t="shared" si="23"/>
        <v>339.42277323746526</v>
      </c>
      <c r="M83" s="10">
        <f t="shared" si="24"/>
        <v>0.24494784720878415</v>
      </c>
      <c r="N83" s="6">
        <f t="shared" si="25"/>
        <v>659.61431672098752</v>
      </c>
    </row>
    <row r="84" spans="1:14" x14ac:dyDescent="0.25">
      <c r="A84" s="6">
        <v>101.10599999999999</v>
      </c>
      <c r="B84" s="1">
        <f t="shared" si="22"/>
        <v>5000</v>
      </c>
      <c r="C84" s="5">
        <v>0.32869999999999999</v>
      </c>
      <c r="D84" s="5">
        <v>1.08687</v>
      </c>
      <c r="E84" s="5">
        <v>1</v>
      </c>
      <c r="F84" s="11">
        <f t="shared" si="16"/>
        <v>0.24652499999999999</v>
      </c>
      <c r="G84" s="9">
        <f t="shared" si="17"/>
        <v>4.1087499999999996E-3</v>
      </c>
      <c r="H84" s="6">
        <f t="shared" si="18"/>
        <v>43186.347558375084</v>
      </c>
      <c r="I84" s="6">
        <f t="shared" si="19"/>
        <v>43.456860001561381</v>
      </c>
      <c r="J84" s="6">
        <f t="shared" si="20"/>
        <v>82.479848255999997</v>
      </c>
      <c r="K84" s="6">
        <f t="shared" si="21"/>
        <v>0.34037203791227783</v>
      </c>
      <c r="L84" s="6">
        <f t="shared" si="23"/>
        <v>340.37203791227785</v>
      </c>
      <c r="M84" s="10">
        <f t="shared" si="24"/>
        <v>0.24426471136732994</v>
      </c>
      <c r="N84" s="6">
        <f t="shared" si="25"/>
        <v>651.69262819555559</v>
      </c>
    </row>
    <row r="85" spans="1:14" x14ac:dyDescent="0.25">
      <c r="A85" s="6">
        <v>99.314899999999994</v>
      </c>
      <c r="B85" s="1">
        <f t="shared" si="22"/>
        <v>5050</v>
      </c>
      <c r="C85" s="5">
        <v>0.32984999999999998</v>
      </c>
      <c r="D85" s="5">
        <v>1.0891</v>
      </c>
      <c r="E85" s="5">
        <v>1</v>
      </c>
      <c r="F85" s="11">
        <f t="shared" si="16"/>
        <v>0.24738749999999998</v>
      </c>
      <c r="G85" s="9">
        <f t="shared" si="17"/>
        <v>4.1231250000000001E-3</v>
      </c>
      <c r="H85" s="6">
        <f t="shared" si="18"/>
        <v>42845.511315021053</v>
      </c>
      <c r="I85" s="6">
        <f t="shared" si="19"/>
        <v>43.113888813945358</v>
      </c>
      <c r="J85" s="6">
        <f t="shared" si="20"/>
        <v>81.018711862399996</v>
      </c>
      <c r="K85" s="6">
        <f t="shared" si="21"/>
        <v>0.34428000832991179</v>
      </c>
      <c r="L85" s="6">
        <f t="shared" si="23"/>
        <v>344.28000832991177</v>
      </c>
      <c r="M85" s="10">
        <f t="shared" si="24"/>
        <v>0.24149202854230603</v>
      </c>
      <c r="N85" s="6">
        <f t="shared" si="25"/>
        <v>640.14784681402466</v>
      </c>
    </row>
    <row r="86" spans="1:14" x14ac:dyDescent="0.25">
      <c r="A86" s="6">
        <v>97.581500000000005</v>
      </c>
      <c r="B86" s="1">
        <f t="shared" si="22"/>
        <v>5100</v>
      </c>
      <c r="C86" s="5">
        <v>0.32969999999999999</v>
      </c>
      <c r="D86" s="5">
        <v>1.09185</v>
      </c>
      <c r="E86" s="5">
        <v>1</v>
      </c>
      <c r="F86" s="11">
        <f t="shared" si="16"/>
        <v>0.24727499999999999</v>
      </c>
      <c r="G86" s="9">
        <f t="shared" si="17"/>
        <v>4.1212499999999999E-3</v>
      </c>
      <c r="H86" s="6">
        <f t="shared" si="18"/>
        <v>42514.512944364622</v>
      </c>
      <c r="I86" s="6">
        <f t="shared" si="19"/>
        <v>42.780817121903837</v>
      </c>
      <c r="J86" s="6">
        <f t="shared" si="20"/>
        <v>79.604645743999995</v>
      </c>
      <c r="K86" s="6">
        <f t="shared" si="21"/>
        <v>0.34680263253792998</v>
      </c>
      <c r="L86" s="6">
        <f t="shared" si="23"/>
        <v>346.80263253792998</v>
      </c>
      <c r="M86" s="10">
        <f t="shared" si="24"/>
        <v>0.23973542815900992</v>
      </c>
      <c r="N86" s="6">
        <f t="shared" si="25"/>
        <v>628.97497871802454</v>
      </c>
    </row>
    <row r="87" spans="1:14" x14ac:dyDescent="0.25">
      <c r="A87" s="6">
        <v>95.848600000000005</v>
      </c>
      <c r="B87" s="1">
        <f t="shared" si="22"/>
        <v>5150</v>
      </c>
      <c r="C87" s="5">
        <v>0.33095000000000002</v>
      </c>
      <c r="D87" s="5">
        <v>1.0940700000000001</v>
      </c>
      <c r="E87" s="5">
        <v>1</v>
      </c>
      <c r="F87" s="11">
        <f t="shared" si="16"/>
        <v>0.2482125</v>
      </c>
      <c r="G87" s="9">
        <f t="shared" si="17"/>
        <v>4.1368749999999999E-3</v>
      </c>
      <c r="H87" s="6">
        <f t="shared" si="18"/>
        <v>42168.926484691117</v>
      </c>
      <c r="I87" s="6">
        <f t="shared" si="19"/>
        <v>42.433065963365436</v>
      </c>
      <c r="J87" s="6">
        <f t="shared" si="20"/>
        <v>78.190987513599993</v>
      </c>
      <c r="K87" s="6">
        <f t="shared" si="21"/>
        <v>0.3509703968329238</v>
      </c>
      <c r="L87" s="6">
        <f t="shared" si="23"/>
        <v>350.97039683292383</v>
      </c>
      <c r="M87" s="10">
        <f t="shared" si="24"/>
        <v>0.23688857621154544</v>
      </c>
      <c r="N87" s="6">
        <f t="shared" si="25"/>
        <v>617.80533344079004</v>
      </c>
    </row>
    <row r="88" spans="1:14" x14ac:dyDescent="0.25">
      <c r="A88" s="6">
        <v>94.803299999999993</v>
      </c>
      <c r="B88" s="1">
        <f t="shared" si="22"/>
        <v>5200</v>
      </c>
      <c r="C88" s="5">
        <v>0.33379999999999999</v>
      </c>
      <c r="D88" s="5">
        <v>1.0934600000000001</v>
      </c>
      <c r="E88" s="5">
        <v>1</v>
      </c>
      <c r="F88" s="11">
        <f t="shared" si="16"/>
        <v>0.25034999999999996</v>
      </c>
      <c r="G88" s="9">
        <f t="shared" si="17"/>
        <v>4.1724999999999991E-3</v>
      </c>
      <c r="H88" s="6">
        <f t="shared" si="18"/>
        <v>42113.985263190472</v>
      </c>
      <c r="I88" s="6">
        <f t="shared" si="19"/>
        <v>42.377780598752445</v>
      </c>
      <c r="J88" s="6">
        <f t="shared" si="20"/>
        <v>77.338256860799987</v>
      </c>
      <c r="K88" s="6">
        <f t="shared" si="21"/>
        <v>0.35445461720197308</v>
      </c>
      <c r="L88" s="6">
        <f t="shared" si="23"/>
        <v>354.45461720197306</v>
      </c>
      <c r="M88" s="10">
        <f t="shared" si="24"/>
        <v>0.23456000729926346</v>
      </c>
      <c r="N88" s="6">
        <f t="shared" si="25"/>
        <v>611.06770852977775</v>
      </c>
    </row>
    <row r="89" spans="1:14" x14ac:dyDescent="0.25">
      <c r="A89" s="6">
        <v>93.0976</v>
      </c>
      <c r="B89" s="1">
        <f t="shared" si="22"/>
        <v>5250</v>
      </c>
      <c r="C89" s="5">
        <v>0.33129999999999998</v>
      </c>
      <c r="D89" s="5">
        <v>1.0880399999999999</v>
      </c>
      <c r="E89" s="5">
        <v>1</v>
      </c>
      <c r="F89" s="11">
        <f t="shared" si="16"/>
        <v>0.248475</v>
      </c>
      <c r="G89" s="9">
        <f t="shared" si="17"/>
        <v>4.14125E-3</v>
      </c>
      <c r="H89" s="6">
        <f t="shared" si="18"/>
        <v>41753.927323532807</v>
      </c>
      <c r="I89" s="6">
        <f t="shared" si="19"/>
        <v>42.01546731317061</v>
      </c>
      <c r="J89" s="6">
        <f t="shared" si="20"/>
        <v>75.94678773759999</v>
      </c>
      <c r="K89" s="6">
        <f t="shared" si="21"/>
        <v>0.35483361136689356</v>
      </c>
      <c r="L89" s="6">
        <f t="shared" si="23"/>
        <v>354.83361136689359</v>
      </c>
      <c r="M89" s="10">
        <f t="shared" si="24"/>
        <v>0.2343094761453863</v>
      </c>
      <c r="N89" s="6">
        <f t="shared" si="25"/>
        <v>600.07338459338257</v>
      </c>
    </row>
    <row r="90" spans="1:14" x14ac:dyDescent="0.25">
      <c r="A90" s="6">
        <v>91.788600000000002</v>
      </c>
      <c r="B90" s="1">
        <f t="shared" si="22"/>
        <v>5300</v>
      </c>
      <c r="C90" s="5">
        <v>0.33239999999999997</v>
      </c>
      <c r="D90" s="5">
        <v>1.0833900000000001</v>
      </c>
      <c r="E90" s="5">
        <v>1</v>
      </c>
      <c r="F90" s="11">
        <f t="shared" si="16"/>
        <v>0.24929999999999997</v>
      </c>
      <c r="G90" s="9">
        <f t="shared" si="17"/>
        <v>4.1549999999999998E-3</v>
      </c>
      <c r="H90" s="6">
        <f t="shared" si="18"/>
        <v>41558.910889427614</v>
      </c>
      <c r="I90" s="6">
        <f t="shared" si="19"/>
        <v>41.819229327000151</v>
      </c>
      <c r="J90" s="6">
        <f t="shared" si="20"/>
        <v>74.878936953600004</v>
      </c>
      <c r="K90" s="6">
        <f t="shared" si="21"/>
        <v>0.3576823447184504</v>
      </c>
      <c r="L90" s="6">
        <f t="shared" si="23"/>
        <v>357.68234471845039</v>
      </c>
      <c r="M90" s="10">
        <f t="shared" si="24"/>
        <v>0.23244333645709225</v>
      </c>
      <c r="N90" s="6">
        <f t="shared" si="25"/>
        <v>591.63604506548143</v>
      </c>
    </row>
    <row r="91" spans="1:14" x14ac:dyDescent="0.25">
      <c r="A91" s="6">
        <v>90.593800000000002</v>
      </c>
      <c r="B91" s="1">
        <f t="shared" si="22"/>
        <v>5350</v>
      </c>
      <c r="C91" s="5">
        <v>0.33079999999999998</v>
      </c>
      <c r="D91" s="5">
        <v>1.0800700000000001</v>
      </c>
      <c r="E91" s="5">
        <v>1</v>
      </c>
      <c r="F91" s="11">
        <f t="shared" si="16"/>
        <v>0.24809999999999999</v>
      </c>
      <c r="G91" s="9">
        <f t="shared" si="17"/>
        <v>4.1349999999999998E-3</v>
      </c>
      <c r="H91" s="6">
        <f t="shared" si="18"/>
        <v>41404.905809489988</v>
      </c>
      <c r="I91" s="6">
        <f t="shared" si="19"/>
        <v>41.664259583626226</v>
      </c>
      <c r="J91" s="6">
        <f t="shared" si="20"/>
        <v>73.904247788799992</v>
      </c>
      <c r="K91" s="6">
        <f t="shared" si="21"/>
        <v>0.35728464033116036</v>
      </c>
      <c r="L91" s="6">
        <f t="shared" si="23"/>
        <v>357.28464033116035</v>
      </c>
      <c r="M91" s="10">
        <f t="shared" si="24"/>
        <v>0.23270207619642061</v>
      </c>
      <c r="N91" s="6">
        <f t="shared" si="25"/>
        <v>583.93479734360483</v>
      </c>
    </row>
    <row r="92" spans="1:14" x14ac:dyDescent="0.25">
      <c r="A92" s="6">
        <v>89.6374</v>
      </c>
      <c r="B92" s="1">
        <f t="shared" si="22"/>
        <v>5400</v>
      </c>
      <c r="C92" s="5">
        <v>0.33879999999999999</v>
      </c>
      <c r="D92" s="5">
        <v>1.0789500000000001</v>
      </c>
      <c r="E92" s="5">
        <v>1</v>
      </c>
      <c r="F92" s="11">
        <f t="shared" si="16"/>
        <v>0.25409999999999999</v>
      </c>
      <c r="G92" s="9">
        <f t="shared" si="17"/>
        <v>4.235E-3</v>
      </c>
      <c r="H92" s="6">
        <f t="shared" si="18"/>
        <v>41350.670222137342</v>
      </c>
      <c r="I92" s="6">
        <f t="shared" si="19"/>
        <v>41.609684273141802</v>
      </c>
      <c r="J92" s="6">
        <f t="shared" si="20"/>
        <v>73.124039622399991</v>
      </c>
      <c r="K92" s="6">
        <f t="shared" si="21"/>
        <v>0.36640508733302218</v>
      </c>
      <c r="L92" s="6">
        <f t="shared" si="23"/>
        <v>366.40508733302221</v>
      </c>
      <c r="M92" s="10">
        <f t="shared" si="24"/>
        <v>0.22690972498039164</v>
      </c>
      <c r="N92" s="6">
        <f t="shared" si="25"/>
        <v>577.7701896090864</v>
      </c>
    </row>
    <row r="93" spans="1:14" x14ac:dyDescent="0.25">
      <c r="A93" s="6">
        <v>88.925600000000003</v>
      </c>
      <c r="B93" s="1">
        <f t="shared" si="22"/>
        <v>5450</v>
      </c>
      <c r="C93" s="5">
        <v>0.34379999999999999</v>
      </c>
      <c r="D93" s="5">
        <v>1.0792299999999999</v>
      </c>
      <c r="E93" s="5">
        <v>1</v>
      </c>
      <c r="F93" s="11">
        <f t="shared" si="16"/>
        <v>0.25785000000000002</v>
      </c>
      <c r="G93" s="9">
        <f t="shared" si="17"/>
        <v>4.2975000000000001E-3</v>
      </c>
      <c r="H93" s="6">
        <f t="shared" si="18"/>
        <v>41402.145635238005</v>
      </c>
      <c r="I93" s="6">
        <f t="shared" si="19"/>
        <v>41.661482120079761</v>
      </c>
      <c r="J93" s="6">
        <f t="shared" si="20"/>
        <v>72.543370265600004</v>
      </c>
      <c r="K93" s="6">
        <f t="shared" si="21"/>
        <v>0.37135020677873049</v>
      </c>
      <c r="L93" s="6">
        <f t="shared" si="23"/>
        <v>371.35020677873047</v>
      </c>
      <c r="M93" s="10">
        <f t="shared" si="24"/>
        <v>0.22388806059745117</v>
      </c>
      <c r="N93" s="6">
        <f t="shared" si="25"/>
        <v>573.18218481461724</v>
      </c>
    </row>
    <row r="94" spans="1:14" x14ac:dyDescent="0.25">
      <c r="A94" s="6">
        <v>88.647400000000005</v>
      </c>
      <c r="B94" s="1">
        <f t="shared" si="22"/>
        <v>5500</v>
      </c>
      <c r="C94" s="5">
        <v>0.3488</v>
      </c>
      <c r="D94" s="5">
        <v>1.0836600000000001</v>
      </c>
      <c r="E94" s="5">
        <v>1</v>
      </c>
      <c r="F94" s="11">
        <f t="shared" si="16"/>
        <v>0.2616</v>
      </c>
      <c r="G94" s="9">
        <f t="shared" si="17"/>
        <v>4.3600000000000002E-3</v>
      </c>
      <c r="H94" s="6">
        <f t="shared" si="18"/>
        <v>41651.268660622794</v>
      </c>
      <c r="I94" s="6">
        <f t="shared" si="19"/>
        <v>41.912165612650611</v>
      </c>
      <c r="J94" s="6">
        <f t="shared" si="20"/>
        <v>72.316421382399994</v>
      </c>
      <c r="K94" s="6">
        <f t="shared" si="21"/>
        <v>0.37449747037796532</v>
      </c>
      <c r="L94" s="6">
        <f t="shared" si="23"/>
        <v>374.49747037796533</v>
      </c>
      <c r="M94" s="10">
        <f t="shared" si="24"/>
        <v>0.22200651319284387</v>
      </c>
      <c r="N94" s="6">
        <f t="shared" si="25"/>
        <v>571.38900845353089</v>
      </c>
    </row>
  </sheetData>
  <mergeCells count="3">
    <mergeCell ref="A1:D2"/>
    <mergeCell ref="P1:S2"/>
    <mergeCell ref="F1:N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06D23-1173-47E1-8E01-073583B9DAF8}">
  <dimension ref="A1"/>
  <sheetViews>
    <sheetView zoomScale="85" zoomScaleNormal="85" workbookViewId="0">
      <selection activeCell="K38" sqref="K3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D9755-318B-49F1-B9AF-2B5BEF926011}">
  <dimension ref="A1"/>
  <sheetViews>
    <sheetView workbookViewId="0">
      <selection activeCell="L36" sqref="L3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BDBE8-6AE5-4C11-9F54-9874D5C35682}">
  <dimension ref="A1"/>
  <sheetViews>
    <sheetView workbookViewId="0">
      <selection activeCell="W16" sqref="W1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827B-AF52-467F-A72F-C7C5B8758B4C}">
  <dimension ref="A1"/>
  <sheetViews>
    <sheetView zoomScaleNormal="100" workbookViewId="0">
      <selection activeCell="T28" sqref="T2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AFBFA-0795-4F35-A291-C6CA255E9522}">
  <dimension ref="A1"/>
  <sheetViews>
    <sheetView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7A6F-CB22-4319-92BA-8242B0BB69D0}">
  <dimension ref="A1"/>
  <sheetViews>
    <sheetView workbookViewId="0">
      <selection activeCell="M4" sqref="M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D344-5F73-4F86-B0AF-80BBA08E7E4A}">
  <dimension ref="A1"/>
  <sheetViews>
    <sheetView workbookViewId="0">
      <selection activeCell="P32" sqref="P3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426E4-AB34-4E6E-AFF5-53B2ED8B2032}">
  <dimension ref="A1"/>
  <sheetViews>
    <sheetView workbookViewId="0">
      <selection activeCell="T29" sqref="T29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www.w3.org/2000/xmlns/"/>
    <ds:schemaRef ds:uri="68201c9b-a986-4f63-aff5-d2cad17c790a"/>
    <ds:schemaRef ds:uri="http://schemas.microsoft.com/office/infopath/2007/PartnerControls"/>
    <ds:schemaRef ds:uri="2163c9c1-7118-40fd-b07b-82039bbfed7d"/>
    <ds:schemaRef ds:uri="http://www.w3.org/2001/XMLSchema-instance"/>
  </ds:schemaRefs>
</ds:datastoreItem>
</file>

<file path=customXml/itemProps2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8201c9b-a986-4f63-aff5-d2cad17c790a"/>
    <ds:schemaRef ds:uri="2163c9c1-7118-40fd-b07b-82039bbfed7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Raw Results</vt:lpstr>
      <vt:lpstr>Calculated Data</vt:lpstr>
      <vt:lpstr>BSFC &amp; Engine Speed</vt:lpstr>
      <vt:lpstr>Torque &amp; Engine Speed</vt:lpstr>
      <vt:lpstr>Brake Power &amp; Engine Speed</vt:lpstr>
      <vt:lpstr>Thermal Eff &amp; Engine Speed</vt:lpstr>
      <vt:lpstr>BSFC &amp; OTE</vt:lpstr>
      <vt:lpstr>Brake Powr &amp; Torque</vt:lpstr>
      <vt:lpstr>Lambda</vt:lpstr>
      <vt:lpstr>BMEP &amp; Engine Speed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Olly Gillson (2212405)</cp:lastModifiedBy>
  <cp:revision/>
  <dcterms:created xsi:type="dcterms:W3CDTF">2019-10-18T15:00:30Z</dcterms:created>
  <dcterms:modified xsi:type="dcterms:W3CDTF">2024-03-13T19:51:06Z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