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B84E76-9340-4945-9EDB-FBE8391A64F3}" xr6:coauthVersionLast="47" xr6:coauthVersionMax="47" xr10:uidLastSave="{00000000-0000-0000-0000-000000000000}"/>
  <bookViews>
    <workbookView xWindow="-108" yWindow="-108" windowWidth="23256" windowHeight="12576" xr2:uid="{6E97CA44-9B27-460E-A319-B28CE5D7DC97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3" i="1" l="1"/>
  <c r="L193" i="1" s="1"/>
  <c r="J192" i="1"/>
  <c r="L192" i="1" s="1"/>
  <c r="J191" i="1"/>
  <c r="K191" i="1" s="1"/>
  <c r="J190" i="1"/>
  <c r="K190" i="1" s="1"/>
  <c r="J189" i="1"/>
  <c r="L189" i="1" s="1"/>
  <c r="J188" i="1"/>
  <c r="L188" i="1" s="1"/>
  <c r="J187" i="1"/>
  <c r="L187" i="1" s="1"/>
  <c r="J186" i="1"/>
  <c r="L186" i="1" s="1"/>
  <c r="J185" i="1"/>
  <c r="L185" i="1" s="1"/>
  <c r="J184" i="1"/>
  <c r="L184" i="1" s="1"/>
  <c r="J183" i="1"/>
  <c r="L183" i="1" s="1"/>
  <c r="J182" i="1"/>
  <c r="K182" i="1" s="1"/>
  <c r="J181" i="1"/>
  <c r="L181" i="1" s="1"/>
  <c r="J180" i="1"/>
  <c r="L180" i="1" s="1"/>
  <c r="K179" i="1"/>
  <c r="J179" i="1"/>
  <c r="L179" i="1" s="1"/>
  <c r="J178" i="1"/>
  <c r="L178" i="1" s="1"/>
  <c r="J177" i="1"/>
  <c r="L177" i="1" s="1"/>
  <c r="J176" i="1"/>
  <c r="L176" i="1" s="1"/>
  <c r="J175" i="1"/>
  <c r="L175" i="1" s="1"/>
  <c r="J174" i="1"/>
  <c r="L174" i="1" s="1"/>
  <c r="J173" i="1"/>
  <c r="L173" i="1" s="1"/>
  <c r="J172" i="1"/>
  <c r="L172" i="1" s="1"/>
  <c r="J171" i="1"/>
  <c r="L171" i="1" s="1"/>
  <c r="J170" i="1"/>
  <c r="L170" i="1" s="1"/>
  <c r="J169" i="1"/>
  <c r="L169" i="1" s="1"/>
  <c r="L168" i="1"/>
  <c r="J168" i="1"/>
  <c r="K168" i="1" s="1"/>
  <c r="J167" i="1"/>
  <c r="L167" i="1" s="1"/>
  <c r="J166" i="1"/>
  <c r="L166" i="1" s="1"/>
  <c r="J165" i="1"/>
  <c r="L165" i="1" s="1"/>
  <c r="J164" i="1"/>
  <c r="L164" i="1" s="1"/>
  <c r="J163" i="1"/>
  <c r="K163" i="1" s="1"/>
  <c r="J162" i="1"/>
  <c r="L162" i="1" s="1"/>
  <c r="J161" i="1"/>
  <c r="L161" i="1" s="1"/>
  <c r="J160" i="1"/>
  <c r="K160" i="1" s="1"/>
  <c r="J159" i="1"/>
  <c r="L159" i="1" s="1"/>
  <c r="J158" i="1"/>
  <c r="L158" i="1" s="1"/>
  <c r="I156" i="1"/>
  <c r="J152" i="1"/>
  <c r="L152" i="1" s="1"/>
  <c r="J151" i="1"/>
  <c r="L151" i="1" s="1"/>
  <c r="J150" i="1"/>
  <c r="K150" i="1" s="1"/>
  <c r="J149" i="1"/>
  <c r="L149" i="1" s="1"/>
  <c r="J148" i="1"/>
  <c r="L148" i="1" s="1"/>
  <c r="J147" i="1"/>
  <c r="K147" i="1" s="1"/>
  <c r="J146" i="1"/>
  <c r="L146" i="1" s="1"/>
  <c r="J145" i="1"/>
  <c r="K145" i="1" s="1"/>
  <c r="J144" i="1"/>
  <c r="L144" i="1" s="1"/>
  <c r="J143" i="1"/>
  <c r="L143" i="1" s="1"/>
  <c r="J142" i="1"/>
  <c r="K142" i="1" s="1"/>
  <c r="J141" i="1"/>
  <c r="L141" i="1" s="1"/>
  <c r="J140" i="1"/>
  <c r="K140" i="1" s="1"/>
  <c r="J139" i="1"/>
  <c r="K139" i="1" s="1"/>
  <c r="J138" i="1"/>
  <c r="L138" i="1" s="1"/>
  <c r="J137" i="1"/>
  <c r="K137" i="1" s="1"/>
  <c r="J136" i="1"/>
  <c r="L136" i="1" s="1"/>
  <c r="J135" i="1"/>
  <c r="L135" i="1" s="1"/>
  <c r="J134" i="1"/>
  <c r="K134" i="1" s="1"/>
  <c r="J133" i="1"/>
  <c r="L133" i="1" s="1"/>
  <c r="J132" i="1"/>
  <c r="L132" i="1" s="1"/>
  <c r="J131" i="1"/>
  <c r="K131" i="1" s="1"/>
  <c r="J130" i="1"/>
  <c r="L130" i="1" s="1"/>
  <c r="J129" i="1"/>
  <c r="K129" i="1" s="1"/>
  <c r="J128" i="1"/>
  <c r="L128" i="1" s="1"/>
  <c r="J127" i="1"/>
  <c r="L127" i="1" s="1"/>
  <c r="L126" i="1"/>
  <c r="J126" i="1"/>
  <c r="K126" i="1" s="1"/>
  <c r="J125" i="1"/>
  <c r="L125" i="1" s="1"/>
  <c r="L124" i="1"/>
  <c r="J124" i="1"/>
  <c r="K124" i="1" s="1"/>
  <c r="L123" i="1"/>
  <c r="K123" i="1"/>
  <c r="J123" i="1"/>
  <c r="J122" i="1"/>
  <c r="L122" i="1" s="1"/>
  <c r="J121" i="1"/>
  <c r="K121" i="1" s="1"/>
  <c r="J120" i="1"/>
  <c r="L120" i="1" s="1"/>
  <c r="J119" i="1"/>
  <c r="L119" i="1" s="1"/>
  <c r="J118" i="1"/>
  <c r="K118" i="1" s="1"/>
  <c r="J117" i="1"/>
  <c r="L117" i="1" s="1"/>
  <c r="I115" i="1"/>
  <c r="O111" i="1"/>
  <c r="P111" i="1" s="1"/>
  <c r="J111" i="1"/>
  <c r="K111" i="1" s="1"/>
  <c r="O110" i="1"/>
  <c r="Q110" i="1" s="1"/>
  <c r="J110" i="1"/>
  <c r="K110" i="1" s="1"/>
  <c r="O109" i="1"/>
  <c r="Q109" i="1" s="1"/>
  <c r="J109" i="1"/>
  <c r="K109" i="1" s="1"/>
  <c r="O108" i="1"/>
  <c r="P108" i="1" s="1"/>
  <c r="J108" i="1"/>
  <c r="L108" i="1" s="1"/>
  <c r="O107" i="1"/>
  <c r="Q107" i="1" s="1"/>
  <c r="J107" i="1"/>
  <c r="K107" i="1" s="1"/>
  <c r="O106" i="1"/>
  <c r="Q106" i="1" s="1"/>
  <c r="J106" i="1"/>
  <c r="K106" i="1" s="1"/>
  <c r="O105" i="1"/>
  <c r="Q105" i="1" s="1"/>
  <c r="J105" i="1"/>
  <c r="K105" i="1" s="1"/>
  <c r="O104" i="1"/>
  <c r="Q104" i="1" s="1"/>
  <c r="J104" i="1"/>
  <c r="L104" i="1" s="1"/>
  <c r="O103" i="1"/>
  <c r="P103" i="1" s="1"/>
  <c r="J103" i="1"/>
  <c r="K103" i="1" s="1"/>
  <c r="O102" i="1"/>
  <c r="Q102" i="1" s="1"/>
  <c r="J102" i="1"/>
  <c r="K102" i="1" s="1"/>
  <c r="O101" i="1"/>
  <c r="Q101" i="1" s="1"/>
  <c r="J101" i="1"/>
  <c r="L101" i="1" s="1"/>
  <c r="O100" i="1"/>
  <c r="Q100" i="1" s="1"/>
  <c r="J100" i="1"/>
  <c r="L100" i="1" s="1"/>
  <c r="O99" i="1"/>
  <c r="Q99" i="1" s="1"/>
  <c r="J99" i="1"/>
  <c r="K99" i="1" s="1"/>
  <c r="O98" i="1"/>
  <c r="Q98" i="1" s="1"/>
  <c r="J98" i="1"/>
  <c r="K98" i="1" s="1"/>
  <c r="O97" i="1"/>
  <c r="Q97" i="1" s="1"/>
  <c r="J97" i="1"/>
  <c r="L97" i="1" s="1"/>
  <c r="O96" i="1"/>
  <c r="P96" i="1" s="1"/>
  <c r="J96" i="1"/>
  <c r="L96" i="1" s="1"/>
  <c r="O95" i="1"/>
  <c r="Q95" i="1" s="1"/>
  <c r="J95" i="1"/>
  <c r="K95" i="1" s="1"/>
  <c r="O94" i="1"/>
  <c r="Q94" i="1" s="1"/>
  <c r="J94" i="1"/>
  <c r="K94" i="1" s="1"/>
  <c r="O93" i="1"/>
  <c r="Q93" i="1" s="1"/>
  <c r="J93" i="1"/>
  <c r="K93" i="1" s="1"/>
  <c r="O92" i="1"/>
  <c r="Q92" i="1" s="1"/>
  <c r="J92" i="1"/>
  <c r="L92" i="1" s="1"/>
  <c r="O91" i="1"/>
  <c r="Q91" i="1" s="1"/>
  <c r="J91" i="1"/>
  <c r="K91" i="1" s="1"/>
  <c r="O90" i="1"/>
  <c r="Q90" i="1" s="1"/>
  <c r="J90" i="1"/>
  <c r="K90" i="1" s="1"/>
  <c r="O89" i="1"/>
  <c r="Q89" i="1" s="1"/>
  <c r="J89" i="1"/>
  <c r="K89" i="1" s="1"/>
  <c r="O88" i="1"/>
  <c r="Q88" i="1" s="1"/>
  <c r="J88" i="1"/>
  <c r="L88" i="1" s="1"/>
  <c r="O87" i="1"/>
  <c r="Q87" i="1" s="1"/>
  <c r="J87" i="1"/>
  <c r="K87" i="1" s="1"/>
  <c r="O86" i="1"/>
  <c r="Q86" i="1" s="1"/>
  <c r="J86" i="1"/>
  <c r="K86" i="1" s="1"/>
  <c r="O85" i="1"/>
  <c r="Q85" i="1" s="1"/>
  <c r="J85" i="1"/>
  <c r="K85" i="1" s="1"/>
  <c r="O84" i="1"/>
  <c r="Q84" i="1" s="1"/>
  <c r="J84" i="1"/>
  <c r="L84" i="1" s="1"/>
  <c r="O83" i="1"/>
  <c r="P83" i="1" s="1"/>
  <c r="J83" i="1"/>
  <c r="K83" i="1" s="1"/>
  <c r="O82" i="1"/>
  <c r="Q82" i="1" s="1"/>
  <c r="J82" i="1"/>
  <c r="K82" i="1" s="1"/>
  <c r="O81" i="1"/>
  <c r="Q81" i="1" s="1"/>
  <c r="J81" i="1"/>
  <c r="L81" i="1" s="1"/>
  <c r="O80" i="1"/>
  <c r="Q80" i="1" s="1"/>
  <c r="J80" i="1"/>
  <c r="L80" i="1" s="1"/>
  <c r="O79" i="1"/>
  <c r="Q79" i="1" s="1"/>
  <c r="J79" i="1"/>
  <c r="K79" i="1" s="1"/>
  <c r="O78" i="1"/>
  <c r="Q78" i="1" s="1"/>
  <c r="J78" i="1"/>
  <c r="K78" i="1" s="1"/>
  <c r="O77" i="1"/>
  <c r="Q77" i="1" s="1"/>
  <c r="J77" i="1"/>
  <c r="L77" i="1" s="1"/>
  <c r="O76" i="1"/>
  <c r="Q76" i="1" s="1"/>
  <c r="J76" i="1"/>
  <c r="L76" i="1" s="1"/>
  <c r="N74" i="1"/>
  <c r="I74" i="1"/>
  <c r="J71" i="1"/>
  <c r="L71" i="1" s="1"/>
  <c r="L70" i="1"/>
  <c r="J70" i="1"/>
  <c r="K70" i="1" s="1"/>
  <c r="J69" i="1"/>
  <c r="L69" i="1" s="1"/>
  <c r="J68" i="1"/>
  <c r="K68" i="1" s="1"/>
  <c r="J67" i="1"/>
  <c r="L67" i="1" s="1"/>
  <c r="J66" i="1"/>
  <c r="L66" i="1" s="1"/>
  <c r="K65" i="1"/>
  <c r="J65" i="1"/>
  <c r="L65" i="1" s="1"/>
  <c r="J64" i="1"/>
  <c r="L64" i="1" s="1"/>
  <c r="J63" i="1"/>
  <c r="K63" i="1" s="1"/>
  <c r="J62" i="1"/>
  <c r="L62" i="1" s="1"/>
  <c r="J61" i="1"/>
  <c r="L61" i="1" s="1"/>
  <c r="J60" i="1"/>
  <c r="K60" i="1" s="1"/>
  <c r="J59" i="1"/>
  <c r="L59" i="1" s="1"/>
  <c r="J58" i="1"/>
  <c r="L58" i="1" s="1"/>
  <c r="J57" i="1"/>
  <c r="L57" i="1" s="1"/>
  <c r="J56" i="1"/>
  <c r="L56" i="1" s="1"/>
  <c r="J55" i="1"/>
  <c r="L55" i="1" s="1"/>
  <c r="J54" i="1"/>
  <c r="K54" i="1" s="1"/>
  <c r="J53" i="1"/>
  <c r="L53" i="1" s="1"/>
  <c r="J52" i="1"/>
  <c r="K52" i="1" s="1"/>
  <c r="J51" i="1"/>
  <c r="L51" i="1" s="1"/>
  <c r="J50" i="1"/>
  <c r="L50" i="1" s="1"/>
  <c r="J49" i="1"/>
  <c r="L49" i="1" s="1"/>
  <c r="J48" i="1"/>
  <c r="L48" i="1" s="1"/>
  <c r="J47" i="1"/>
  <c r="L47" i="1" s="1"/>
  <c r="J46" i="1"/>
  <c r="K46" i="1" s="1"/>
  <c r="J45" i="1"/>
  <c r="L45" i="1" s="1"/>
  <c r="J44" i="1"/>
  <c r="K44" i="1" s="1"/>
  <c r="J43" i="1"/>
  <c r="L43" i="1" s="1"/>
  <c r="J42" i="1"/>
  <c r="K42" i="1" s="1"/>
  <c r="J41" i="1"/>
  <c r="L41" i="1" s="1"/>
  <c r="J40" i="1"/>
  <c r="L40" i="1" s="1"/>
  <c r="J39" i="1"/>
  <c r="L39" i="1" s="1"/>
  <c r="L38" i="1"/>
  <c r="K38" i="1"/>
  <c r="J38" i="1"/>
  <c r="J37" i="1"/>
  <c r="L37" i="1" s="1"/>
  <c r="J36" i="1"/>
  <c r="L36" i="1" s="1"/>
  <c r="I34" i="1"/>
  <c r="G31" i="1"/>
  <c r="C31" i="1"/>
  <c r="L19" i="1"/>
  <c r="K19" i="1"/>
  <c r="E19" i="1"/>
  <c r="E31" i="1" s="1"/>
  <c r="D19" i="1"/>
  <c r="B19" i="1"/>
  <c r="L18" i="1"/>
  <c r="K18" i="1"/>
  <c r="D18" i="1"/>
  <c r="B18" i="1"/>
  <c r="L17" i="1"/>
  <c r="K17" i="1"/>
  <c r="D17" i="1"/>
  <c r="B17" i="1"/>
  <c r="L82" i="1" l="1"/>
  <c r="K31" i="1"/>
  <c r="L160" i="1"/>
  <c r="L46" i="1"/>
  <c r="K169" i="1"/>
  <c r="K55" i="1"/>
  <c r="L68" i="1"/>
  <c r="L95" i="1"/>
  <c r="L107" i="1"/>
  <c r="K132" i="1"/>
  <c r="L147" i="1"/>
  <c r="L111" i="1"/>
  <c r="K185" i="1"/>
  <c r="L44" i="1"/>
  <c r="L79" i="1"/>
  <c r="K88" i="1"/>
  <c r="P91" i="1"/>
  <c r="Q103" i="1"/>
  <c r="Q111" i="1"/>
  <c r="K125" i="1"/>
  <c r="L131" i="1"/>
  <c r="L140" i="1"/>
  <c r="K161" i="1"/>
  <c r="K171" i="1"/>
  <c r="L182" i="1"/>
  <c r="L63" i="1"/>
  <c r="L134" i="1"/>
  <c r="Q108" i="1"/>
  <c r="B31" i="1"/>
  <c r="L190" i="1"/>
  <c r="D31" i="1"/>
  <c r="K41" i="1"/>
  <c r="P92" i="1"/>
  <c r="P104" i="1"/>
  <c r="P107" i="1"/>
  <c r="L142" i="1"/>
  <c r="K148" i="1"/>
  <c r="K84" i="1"/>
  <c r="Q96" i="1"/>
  <c r="L78" i="1"/>
  <c r="P80" i="1"/>
  <c r="L83" i="1"/>
  <c r="L118" i="1"/>
  <c r="L163" i="1"/>
  <c r="K56" i="1"/>
  <c r="L150" i="1"/>
  <c r="K96" i="1"/>
  <c r="L99" i="1"/>
  <c r="K133" i="1"/>
  <c r="L139" i="1"/>
  <c r="K49" i="1"/>
  <c r="L54" i="1"/>
  <c r="K71" i="1"/>
  <c r="P79" i="1"/>
  <c r="Q83" i="1"/>
  <c r="L90" i="1"/>
  <c r="K92" i="1"/>
  <c r="P100" i="1"/>
  <c r="L103" i="1"/>
  <c r="K177" i="1"/>
  <c r="L86" i="1"/>
  <c r="K186" i="1"/>
  <c r="K47" i="1"/>
  <c r="L60" i="1"/>
  <c r="K80" i="1"/>
  <c r="P88" i="1"/>
  <c r="L91" i="1"/>
  <c r="P99" i="1"/>
  <c r="L110" i="1"/>
  <c r="L121" i="1"/>
  <c r="L129" i="1"/>
  <c r="L137" i="1"/>
  <c r="L145" i="1"/>
  <c r="K166" i="1"/>
  <c r="K174" i="1"/>
  <c r="K178" i="1"/>
  <c r="L191" i="1"/>
  <c r="K39" i="1"/>
  <c r="L52" i="1"/>
  <c r="K64" i="1"/>
  <c r="P84" i="1"/>
  <c r="L87" i="1"/>
  <c r="P95" i="1"/>
  <c r="L106" i="1"/>
  <c r="K108" i="1"/>
  <c r="K141" i="1"/>
  <c r="K149" i="1"/>
  <c r="K162" i="1"/>
  <c r="K170" i="1"/>
  <c r="K187" i="1"/>
  <c r="L102" i="1"/>
  <c r="K104" i="1"/>
  <c r="L31" i="1"/>
  <c r="K48" i="1"/>
  <c r="K62" i="1"/>
  <c r="P87" i="1"/>
  <c r="L98" i="1"/>
  <c r="K100" i="1"/>
  <c r="K193" i="1"/>
  <c r="K40" i="1"/>
  <c r="K57" i="1"/>
  <c r="L94" i="1"/>
  <c r="K50" i="1"/>
  <c r="K58" i="1"/>
  <c r="K66" i="1"/>
  <c r="K77" i="1"/>
  <c r="K81" i="1"/>
  <c r="K97" i="1"/>
  <c r="K101" i="1"/>
  <c r="K119" i="1"/>
  <c r="K127" i="1"/>
  <c r="K135" i="1"/>
  <c r="K143" i="1"/>
  <c r="K151" i="1"/>
  <c r="K164" i="1"/>
  <c r="K172" i="1"/>
  <c r="K180" i="1"/>
  <c r="K188" i="1"/>
  <c r="K37" i="1"/>
  <c r="L42" i="1"/>
  <c r="K45" i="1"/>
  <c r="K53" i="1"/>
  <c r="K61" i="1"/>
  <c r="K69" i="1"/>
  <c r="P78" i="1"/>
  <c r="P82" i="1"/>
  <c r="L85" i="1"/>
  <c r="P86" i="1"/>
  <c r="L89" i="1"/>
  <c r="P90" i="1"/>
  <c r="L93" i="1"/>
  <c r="P94" i="1"/>
  <c r="P98" i="1"/>
  <c r="P102" i="1"/>
  <c r="L105" i="1"/>
  <c r="P106" i="1"/>
  <c r="L109" i="1"/>
  <c r="P110" i="1"/>
  <c r="K122" i="1"/>
  <c r="K130" i="1"/>
  <c r="K138" i="1"/>
  <c r="K146" i="1"/>
  <c r="K159" i="1"/>
  <c r="K167" i="1"/>
  <c r="K175" i="1"/>
  <c r="K183" i="1"/>
  <c r="K43" i="1"/>
  <c r="K51" i="1"/>
  <c r="K59" i="1"/>
  <c r="K67" i="1"/>
  <c r="P77" i="1"/>
  <c r="P81" i="1"/>
  <c r="P85" i="1"/>
  <c r="P89" i="1"/>
  <c r="P93" i="1"/>
  <c r="P97" i="1"/>
  <c r="P101" i="1"/>
  <c r="P105" i="1"/>
  <c r="P109" i="1"/>
  <c r="K120" i="1"/>
  <c r="K128" i="1"/>
  <c r="K136" i="1"/>
  <c r="K144" i="1"/>
  <c r="K152" i="1"/>
  <c r="K165" i="1"/>
  <c r="K173" i="1"/>
  <c r="K181" i="1"/>
  <c r="K189" i="1"/>
  <c r="K176" i="1"/>
  <c r="K184" i="1"/>
  <c r="K192" i="1"/>
</calcChain>
</file>

<file path=xl/sharedStrings.xml><?xml version="1.0" encoding="utf-8"?>
<sst xmlns="http://schemas.openxmlformats.org/spreadsheetml/2006/main" count="78" uniqueCount="57">
  <si>
    <t>Assumptions</t>
  </si>
  <si>
    <t>Mass of fuel, Oil, Coolant =</t>
  </si>
  <si>
    <t>kg</t>
  </si>
  <si>
    <t>Mass of Rider =</t>
  </si>
  <si>
    <t>Density of air =</t>
  </si>
  <si>
    <r>
      <t>kg/m</t>
    </r>
    <r>
      <rPr>
        <vertAlign val="superscript"/>
        <sz val="11"/>
        <color theme="1"/>
        <rFont val="Calibri"/>
        <family val="2"/>
        <charset val="161"/>
        <scheme val="minor"/>
      </rPr>
      <t>3</t>
    </r>
    <r>
      <rPr>
        <sz val="11"/>
        <color theme="1"/>
        <rFont val="Calibri"/>
        <family val="2"/>
        <scheme val="minor"/>
      </rPr>
      <t xml:space="preserve"> @ 20</t>
    </r>
    <r>
      <rPr>
        <vertAlign val="superscript"/>
        <sz val="11"/>
        <color theme="1"/>
        <rFont val="Calibri"/>
        <family val="2"/>
        <charset val="161"/>
        <scheme val="minor"/>
      </rPr>
      <t>o</t>
    </r>
    <r>
      <rPr>
        <sz val="11"/>
        <color theme="1"/>
        <rFont val="Calibri"/>
        <family val="2"/>
        <scheme val="minor"/>
      </rPr>
      <t>C and 987mbar</t>
    </r>
  </si>
  <si>
    <t>Motorcycle Model</t>
  </si>
  <si>
    <t>Kawasaki Ninja ZX-10R 2021</t>
  </si>
  <si>
    <t>Zero SR/F 2020</t>
  </si>
  <si>
    <t>CBR1000RR 2007</t>
  </si>
  <si>
    <t>BMW S 1000RR - 2016</t>
  </si>
  <si>
    <t>Zero SR/F 2020 - Modified</t>
  </si>
  <si>
    <t>BETA 300RR - Certif.</t>
  </si>
  <si>
    <t>CRF450X-2008</t>
  </si>
  <si>
    <t>Max. Length</t>
  </si>
  <si>
    <t>Max. Width</t>
  </si>
  <si>
    <t>Overall Height</t>
  </si>
  <si>
    <t>Wheel Base</t>
  </si>
  <si>
    <t>Rake Angle</t>
  </si>
  <si>
    <r>
      <t>25.0</t>
    </r>
    <r>
      <rPr>
        <vertAlign val="superscript"/>
        <sz val="11"/>
        <color theme="1"/>
        <rFont val="Calibri"/>
        <family val="2"/>
        <charset val="161"/>
        <scheme val="minor"/>
      </rPr>
      <t>o</t>
    </r>
  </si>
  <si>
    <r>
      <t>24.5</t>
    </r>
    <r>
      <rPr>
        <vertAlign val="superscript"/>
        <sz val="11"/>
        <color theme="1"/>
        <rFont val="Calibri"/>
        <family val="2"/>
        <charset val="161"/>
        <scheme val="minor"/>
      </rPr>
      <t>o</t>
    </r>
  </si>
  <si>
    <r>
      <t>23.5</t>
    </r>
    <r>
      <rPr>
        <vertAlign val="superscript"/>
        <sz val="11"/>
        <color theme="1"/>
        <rFont val="Calibri"/>
        <family val="2"/>
        <charset val="161"/>
        <scheme val="minor"/>
      </rPr>
      <t>o</t>
    </r>
  </si>
  <si>
    <r>
      <t>23,5</t>
    </r>
    <r>
      <rPr>
        <vertAlign val="superscript"/>
        <sz val="11"/>
        <color theme="1"/>
        <rFont val="Calibri"/>
        <family val="2"/>
        <charset val="161"/>
        <scheme val="minor"/>
      </rPr>
      <t>o</t>
    </r>
  </si>
  <si>
    <r>
      <t>26.8</t>
    </r>
    <r>
      <rPr>
        <vertAlign val="superscript"/>
        <sz val="11"/>
        <color theme="1"/>
        <rFont val="Calibri"/>
        <family val="2"/>
        <charset val="161"/>
        <scheme val="minor"/>
      </rPr>
      <t>o</t>
    </r>
  </si>
  <si>
    <t>Trail</t>
  </si>
  <si>
    <t>Primary Gear ratio</t>
  </si>
  <si>
    <t>Top gear ratio</t>
  </si>
  <si>
    <t>Final Reduction</t>
  </si>
  <si>
    <t>Dry weight</t>
  </si>
  <si>
    <t>Front tyre size</t>
  </si>
  <si>
    <t>120/70ZR17M/C</t>
  </si>
  <si>
    <t>120/70 ZR17</t>
  </si>
  <si>
    <t>80/100-21</t>
  </si>
  <si>
    <t>Front Tyre size (m)</t>
  </si>
  <si>
    <t>Rear tyre size</t>
  </si>
  <si>
    <t>190/55ZR17M/C</t>
  </si>
  <si>
    <t>180/55 ZR17</t>
  </si>
  <si>
    <t>190/50 ZR17</t>
  </si>
  <si>
    <t>190/55 ZR17</t>
  </si>
  <si>
    <t>140/80 - 18</t>
  </si>
  <si>
    <t>100/90-19</t>
  </si>
  <si>
    <t>Rear tyre size (m)</t>
  </si>
  <si>
    <t>Time from 0-100km/hr in sec</t>
  </si>
  <si>
    <t>Top Speed km/hr</t>
  </si>
  <si>
    <t>Drag Coefficient (assummed)</t>
  </si>
  <si>
    <t>Frontal Area (m2)</t>
  </si>
  <si>
    <t>Max Power</t>
  </si>
  <si>
    <t>RPM at Max. Power</t>
  </si>
  <si>
    <t>Calculated Max. Speed</t>
  </si>
  <si>
    <t>V - km/hr</t>
  </si>
  <si>
    <t>V - m/s</t>
  </si>
  <si>
    <t>F in (N)</t>
  </si>
  <si>
    <t>Fr - in (N)</t>
  </si>
  <si>
    <t>Modified</t>
  </si>
  <si>
    <t>Name: Odysseas Androutsos</t>
  </si>
  <si>
    <t>SID: 2005263</t>
  </si>
  <si>
    <t>Module Code: ACHA4003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</si>
</sst>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charset val="161"/>
      <scheme val="minor"/>
    </font>
    <font>
      <vertAlign val="superscript"/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4" fillId="0" borderId="4" xfId="0" applyFont="1" applyBorder="1"/>
    <xf numFmtId="0" fontId="0" fillId="0" borderId="4" xfId="0" applyBorder="1"/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Forces Vs Speed</a:t>
            </a:r>
          </a:p>
          <a:p>
            <a:pPr>
              <a:defRPr/>
            </a:pPr>
            <a:r>
              <a:rPr lang="en-US"/>
              <a:t>for Kawasaki Ninja ZR-10R 2021</a:t>
            </a:r>
            <a:endParaRPr lang="el-G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CALCULATIONS'!$I$33:$I$68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262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311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CALCULATIONS'!$K$33:$K$68</c:f>
              <c:numCache>
                <c:formatCode>0.00</c:formatCode>
                <c:ptCount val="36"/>
                <c:pt idx="1">
                  <c:v>53748</c:v>
                </c:pt>
                <c:pt idx="2">
                  <c:v>26874</c:v>
                </c:pt>
                <c:pt idx="3">
                  <c:v>17916</c:v>
                </c:pt>
                <c:pt idx="4">
                  <c:v>13437</c:v>
                </c:pt>
                <c:pt idx="5">
                  <c:v>10749.6</c:v>
                </c:pt>
                <c:pt idx="6">
                  <c:v>8958</c:v>
                </c:pt>
                <c:pt idx="7">
                  <c:v>7678.2857142857147</c:v>
                </c:pt>
                <c:pt idx="8">
                  <c:v>6718.5</c:v>
                </c:pt>
                <c:pt idx="9">
                  <c:v>5972</c:v>
                </c:pt>
                <c:pt idx="10">
                  <c:v>5374.8</c:v>
                </c:pt>
                <c:pt idx="11">
                  <c:v>4886.181818181818</c:v>
                </c:pt>
                <c:pt idx="12">
                  <c:v>4479</c:v>
                </c:pt>
                <c:pt idx="13">
                  <c:v>4134.4615384615381</c:v>
                </c:pt>
                <c:pt idx="14">
                  <c:v>3839.1428571428573</c:v>
                </c:pt>
                <c:pt idx="15">
                  <c:v>3583.2000000000003</c:v>
                </c:pt>
                <c:pt idx="16">
                  <c:v>3359.25</c:v>
                </c:pt>
                <c:pt idx="17">
                  <c:v>3161.6470588235293</c:v>
                </c:pt>
                <c:pt idx="18">
                  <c:v>2986</c:v>
                </c:pt>
                <c:pt idx="19">
                  <c:v>2828.8421052631579</c:v>
                </c:pt>
                <c:pt idx="20">
                  <c:v>2687.4</c:v>
                </c:pt>
                <c:pt idx="21">
                  <c:v>2559.4285714285711</c:v>
                </c:pt>
                <c:pt idx="22">
                  <c:v>2443.090909090909</c:v>
                </c:pt>
                <c:pt idx="23">
                  <c:v>2336.8695652173915</c:v>
                </c:pt>
                <c:pt idx="24">
                  <c:v>2239.5</c:v>
                </c:pt>
                <c:pt idx="25">
                  <c:v>2149.92</c:v>
                </c:pt>
                <c:pt idx="26">
                  <c:v>2067.2307692307691</c:v>
                </c:pt>
                <c:pt idx="27">
                  <c:v>2051.4503816793895</c:v>
                </c:pt>
                <c:pt idx="28">
                  <c:v>1919.5714285714287</c:v>
                </c:pt>
                <c:pt idx="29">
                  <c:v>1853.3793103448274</c:v>
                </c:pt>
                <c:pt idx="30">
                  <c:v>1791.6000000000001</c:v>
                </c:pt>
                <c:pt idx="31">
                  <c:v>1728.2315112540193</c:v>
                </c:pt>
                <c:pt idx="32">
                  <c:v>1679.625</c:v>
                </c:pt>
                <c:pt idx="33">
                  <c:v>1628.7272727272727</c:v>
                </c:pt>
                <c:pt idx="34">
                  <c:v>1580.8235294117646</c:v>
                </c:pt>
                <c:pt idx="35">
                  <c:v>1535.6571428571428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CD-4D65-9131-87D7907CDC91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CALCULATIONS'!$I$33:$I$68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262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311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CALCULATIONS'!$L$33:$L$68</c:f>
              <c:numCache>
                <c:formatCode>0.00</c:formatCode>
                <c:ptCount val="36"/>
                <c:pt idx="0">
                  <c:v>55.328400000000002</c:v>
                </c:pt>
                <c:pt idx="1">
                  <c:v>57.062691666666666</c:v>
                </c:pt>
                <c:pt idx="2">
                  <c:v>62.265566666666672</c:v>
                </c:pt>
                <c:pt idx="3">
                  <c:v>70.937025000000006</c:v>
                </c:pt>
                <c:pt idx="4">
                  <c:v>83.077066666666667</c:v>
                </c:pt>
                <c:pt idx="5">
                  <c:v>98.685691666666671</c:v>
                </c:pt>
                <c:pt idx="6">
                  <c:v>117.76290000000003</c:v>
                </c:pt>
                <c:pt idx="7">
                  <c:v>140.30869166666668</c:v>
                </c:pt>
                <c:pt idx="8">
                  <c:v>166.32306666666665</c:v>
                </c:pt>
                <c:pt idx="9">
                  <c:v>195.80602499999998</c:v>
                </c:pt>
                <c:pt idx="10">
                  <c:v>228.75756666666666</c:v>
                </c:pt>
                <c:pt idx="11">
                  <c:v>265.1776916666667</c:v>
                </c:pt>
                <c:pt idx="12">
                  <c:v>305.0664000000001</c:v>
                </c:pt>
                <c:pt idx="13">
                  <c:v>348.42369166666668</c:v>
                </c:pt>
                <c:pt idx="14">
                  <c:v>395.24956666666662</c:v>
                </c:pt>
                <c:pt idx="15">
                  <c:v>445.54402499999998</c:v>
                </c:pt>
                <c:pt idx="16">
                  <c:v>499.30706666666663</c:v>
                </c:pt>
                <c:pt idx="17">
                  <c:v>556.53869166666675</c:v>
                </c:pt>
                <c:pt idx="18">
                  <c:v>617.23889999999994</c:v>
                </c:pt>
                <c:pt idx="19">
                  <c:v>681.40769166666666</c:v>
                </c:pt>
                <c:pt idx="20">
                  <c:v>749.04506666666668</c:v>
                </c:pt>
                <c:pt idx="21">
                  <c:v>820.151025</c:v>
                </c:pt>
                <c:pt idx="22">
                  <c:v>894.72556666666674</c:v>
                </c:pt>
                <c:pt idx="23">
                  <c:v>972.76869166666665</c:v>
                </c:pt>
                <c:pt idx="24">
                  <c:v>1054.2804000000003</c:v>
                </c:pt>
                <c:pt idx="25">
                  <c:v>1139.2606916666668</c:v>
                </c:pt>
                <c:pt idx="26">
                  <c:v>1227.7095666666669</c:v>
                </c:pt>
                <c:pt idx="27">
                  <c:v>1245.8155716666665</c:v>
                </c:pt>
                <c:pt idx="28">
                  <c:v>1415.0130666666666</c:v>
                </c:pt>
                <c:pt idx="29">
                  <c:v>1513.8676916666668</c:v>
                </c:pt>
                <c:pt idx="30">
                  <c:v>1616.1909000000001</c:v>
                </c:pt>
                <c:pt idx="31">
                  <c:v>1732.7526429166669</c:v>
                </c:pt>
                <c:pt idx="32">
                  <c:v>1831.2430666666667</c:v>
                </c:pt>
                <c:pt idx="33">
                  <c:v>1943.9720250000007</c:v>
                </c:pt>
                <c:pt idx="34">
                  <c:v>2060.1695666666669</c:v>
                </c:pt>
                <c:pt idx="35">
                  <c:v>2179.8356916666667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CD-4D65-9131-87D7907CD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111280"/>
        <c:axId val="761104064"/>
      </c:scatterChart>
      <c:valAx>
        <c:axId val="76111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Motorcycle Speed in (km/hr) 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04064"/>
        <c:crosses val="autoZero"/>
        <c:crossBetween val="midCat"/>
      </c:valAx>
      <c:valAx>
        <c:axId val="7611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in (N)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1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CY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Forces Vs Speed</a:t>
            </a:r>
          </a:p>
          <a:p>
            <a:pPr>
              <a:defRPr/>
            </a:pPr>
            <a:r>
              <a:rPr lang="en-US"/>
              <a:t>for Zero</a:t>
            </a:r>
            <a:r>
              <a:rPr lang="en-US" baseline="0"/>
              <a:t> SR/F  2020</a:t>
            </a:r>
            <a:endParaRPr lang="el-G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CALCULATIONS'!$I$73:$I$108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249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CALCULATIONS'!$K$73:$K$108</c:f>
              <c:numCache>
                <c:formatCode>0.00</c:formatCode>
                <c:ptCount val="36"/>
                <c:pt idx="1">
                  <c:v>29520</c:v>
                </c:pt>
                <c:pt idx="2">
                  <c:v>14760</c:v>
                </c:pt>
                <c:pt idx="3">
                  <c:v>9840</c:v>
                </c:pt>
                <c:pt idx="4">
                  <c:v>7380</c:v>
                </c:pt>
                <c:pt idx="5">
                  <c:v>5904</c:v>
                </c:pt>
                <c:pt idx="6">
                  <c:v>4920</c:v>
                </c:pt>
                <c:pt idx="7">
                  <c:v>4217.1428571428578</c:v>
                </c:pt>
                <c:pt idx="8">
                  <c:v>3690</c:v>
                </c:pt>
                <c:pt idx="9">
                  <c:v>3280</c:v>
                </c:pt>
                <c:pt idx="10">
                  <c:v>2952</c:v>
                </c:pt>
                <c:pt idx="11">
                  <c:v>2683.6363636363635</c:v>
                </c:pt>
                <c:pt idx="12">
                  <c:v>2460</c:v>
                </c:pt>
                <c:pt idx="13">
                  <c:v>2270.7692307692305</c:v>
                </c:pt>
                <c:pt idx="14">
                  <c:v>2108.5714285714289</c:v>
                </c:pt>
                <c:pt idx="15">
                  <c:v>1968</c:v>
                </c:pt>
                <c:pt idx="16">
                  <c:v>1845</c:v>
                </c:pt>
                <c:pt idx="17">
                  <c:v>1736.4705882352941</c:v>
                </c:pt>
                <c:pt idx="18">
                  <c:v>1640</c:v>
                </c:pt>
                <c:pt idx="19">
                  <c:v>1553.6842105263158</c:v>
                </c:pt>
                <c:pt idx="20">
                  <c:v>1476</c:v>
                </c:pt>
                <c:pt idx="21">
                  <c:v>1405.7142857142856</c:v>
                </c:pt>
                <c:pt idx="22">
                  <c:v>1341.8181818181818</c:v>
                </c:pt>
                <c:pt idx="23">
                  <c:v>1283.4782608695652</c:v>
                </c:pt>
                <c:pt idx="24">
                  <c:v>1230</c:v>
                </c:pt>
                <c:pt idx="25">
                  <c:v>1185.5421686746988</c:v>
                </c:pt>
                <c:pt idx="26">
                  <c:v>1135.3846153846152</c:v>
                </c:pt>
                <c:pt idx="27">
                  <c:v>1093.3333333333333</c:v>
                </c:pt>
                <c:pt idx="28">
                  <c:v>1054.2857142857144</c:v>
                </c:pt>
                <c:pt idx="29">
                  <c:v>1017.9310344827586</c:v>
                </c:pt>
                <c:pt idx="30">
                  <c:v>984</c:v>
                </c:pt>
                <c:pt idx="31">
                  <c:v>952.25806451612902</c:v>
                </c:pt>
                <c:pt idx="32">
                  <c:v>922.5</c:v>
                </c:pt>
                <c:pt idx="33">
                  <c:v>894.5454545454545</c:v>
                </c:pt>
                <c:pt idx="34">
                  <c:v>868.23529411764707</c:v>
                </c:pt>
                <c:pt idx="35">
                  <c:v>843.42857142857133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C2-42D7-9F5B-1593A35BDDB8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CALCULATIONS'!$I$73:$I$108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249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CALCULATIONS'!$L$73:$L$108</c:f>
              <c:numCache>
                <c:formatCode>0.00</c:formatCode>
                <c:ptCount val="36"/>
                <c:pt idx="0">
                  <c:v>59.036580000000001</c:v>
                </c:pt>
                <c:pt idx="1">
                  <c:v>60.851012870370369</c:v>
                </c:pt>
                <c:pt idx="2">
                  <c:v>66.294311481481486</c:v>
                </c:pt>
                <c:pt idx="3">
                  <c:v>75.36647583333334</c:v>
                </c:pt>
                <c:pt idx="4">
                  <c:v>88.067505925925929</c:v>
                </c:pt>
                <c:pt idx="5">
                  <c:v>104.39740175925927</c:v>
                </c:pt>
                <c:pt idx="6">
                  <c:v>124.35616333333336</c:v>
                </c:pt>
                <c:pt idx="7">
                  <c:v>147.94379064814814</c:v>
                </c:pt>
                <c:pt idx="8">
                  <c:v>175.16028370370373</c:v>
                </c:pt>
                <c:pt idx="9">
                  <c:v>206.00564250000002</c:v>
                </c:pt>
                <c:pt idx="10">
                  <c:v>240.47986703703708</c:v>
                </c:pt>
                <c:pt idx="11">
                  <c:v>278.58295731481485</c:v>
                </c:pt>
                <c:pt idx="12">
                  <c:v>320.31491333333344</c:v>
                </c:pt>
                <c:pt idx="13">
                  <c:v>365.67573509259267</c:v>
                </c:pt>
                <c:pt idx="14">
                  <c:v>414.66542259259256</c:v>
                </c:pt>
                <c:pt idx="15">
                  <c:v>467.28397583333333</c:v>
                </c:pt>
                <c:pt idx="16">
                  <c:v>523.5313948148148</c:v>
                </c:pt>
                <c:pt idx="17">
                  <c:v>583.40767953703698</c:v>
                </c:pt>
                <c:pt idx="18">
                  <c:v>646.91282999999999</c:v>
                </c:pt>
                <c:pt idx="19">
                  <c:v>714.04684620370369</c:v>
                </c:pt>
                <c:pt idx="20">
                  <c:v>784.80972814814822</c:v>
                </c:pt>
                <c:pt idx="21">
                  <c:v>859.20147583333335</c:v>
                </c:pt>
                <c:pt idx="22">
                  <c:v>937.22208925925929</c:v>
                </c:pt>
                <c:pt idx="23">
                  <c:v>1018.8715684259259</c:v>
                </c:pt>
                <c:pt idx="24">
                  <c:v>1104.1499133333336</c:v>
                </c:pt>
                <c:pt idx="25">
                  <c:v>1184.0031039583334</c:v>
                </c:pt>
                <c:pt idx="26">
                  <c:v>1285.5932003703706</c:v>
                </c:pt>
                <c:pt idx="27">
                  <c:v>1381.7581425000001</c:v>
                </c:pt>
                <c:pt idx="28">
                  <c:v>1481.5519503703702</c:v>
                </c:pt>
                <c:pt idx="29">
                  <c:v>1584.9746239814817</c:v>
                </c:pt>
                <c:pt idx="30">
                  <c:v>1692.0261633333332</c:v>
                </c:pt>
                <c:pt idx="31">
                  <c:v>1802.7065684259262</c:v>
                </c:pt>
                <c:pt idx="32">
                  <c:v>1917.0158392592593</c:v>
                </c:pt>
                <c:pt idx="33">
                  <c:v>2034.953975833334</c:v>
                </c:pt>
                <c:pt idx="34">
                  <c:v>2156.5209781481481</c:v>
                </c:pt>
                <c:pt idx="35">
                  <c:v>2281.7168462037043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5C2-42D7-9F5B-1593A35BDD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111280"/>
        <c:axId val="761104064"/>
      </c:scatterChart>
      <c:valAx>
        <c:axId val="76111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Motorcycle Speed in (km/hr) 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04064"/>
        <c:crosses val="autoZero"/>
        <c:crossBetween val="midCat"/>
      </c:valAx>
      <c:valAx>
        <c:axId val="7611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in (N)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1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CY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Forces Vs Speed</a:t>
            </a:r>
          </a:p>
          <a:p>
            <a:pPr>
              <a:defRPr/>
            </a:pPr>
            <a:r>
              <a:rPr lang="en-US"/>
              <a:t>for CBR1000RR - 2007</a:t>
            </a:r>
            <a:endParaRPr lang="el-G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CALCULATIONS'!$I$114:$I$149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304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CALCULATIONS'!$K$114:$K$149</c:f>
              <c:numCache>
                <c:formatCode>0.00</c:formatCode>
                <c:ptCount val="36"/>
                <c:pt idx="1">
                  <c:v>45504</c:v>
                </c:pt>
                <c:pt idx="2">
                  <c:v>22752</c:v>
                </c:pt>
                <c:pt idx="3">
                  <c:v>15167.999999999998</c:v>
                </c:pt>
                <c:pt idx="4">
                  <c:v>11376</c:v>
                </c:pt>
                <c:pt idx="5">
                  <c:v>9100.7999999999993</c:v>
                </c:pt>
                <c:pt idx="6">
                  <c:v>7583.9999999999991</c:v>
                </c:pt>
                <c:pt idx="7">
                  <c:v>6500.5714285714294</c:v>
                </c:pt>
                <c:pt idx="8">
                  <c:v>5688</c:v>
                </c:pt>
                <c:pt idx="9">
                  <c:v>5056</c:v>
                </c:pt>
                <c:pt idx="10">
                  <c:v>4550.3999999999996</c:v>
                </c:pt>
                <c:pt idx="11">
                  <c:v>4136.7272727272721</c:v>
                </c:pt>
                <c:pt idx="12">
                  <c:v>3791.9999999999995</c:v>
                </c:pt>
                <c:pt idx="13">
                  <c:v>3500.3076923076919</c:v>
                </c:pt>
                <c:pt idx="14">
                  <c:v>3250.2857142857147</c:v>
                </c:pt>
                <c:pt idx="15">
                  <c:v>3033.6000000000004</c:v>
                </c:pt>
                <c:pt idx="16">
                  <c:v>2844</c:v>
                </c:pt>
                <c:pt idx="17">
                  <c:v>2676.7058823529414</c:v>
                </c:pt>
                <c:pt idx="18">
                  <c:v>2528</c:v>
                </c:pt>
                <c:pt idx="19">
                  <c:v>2394.9473684210525</c:v>
                </c:pt>
                <c:pt idx="20">
                  <c:v>2275.1999999999998</c:v>
                </c:pt>
                <c:pt idx="21">
                  <c:v>2166.8571428571427</c:v>
                </c:pt>
                <c:pt idx="22">
                  <c:v>2068.363636363636</c:v>
                </c:pt>
                <c:pt idx="23">
                  <c:v>1978.4347826086957</c:v>
                </c:pt>
                <c:pt idx="24">
                  <c:v>1895.9999999999998</c:v>
                </c:pt>
                <c:pt idx="25">
                  <c:v>1820.16</c:v>
                </c:pt>
                <c:pt idx="26">
                  <c:v>1750.153846153846</c:v>
                </c:pt>
                <c:pt idx="27">
                  <c:v>1685.3333333333333</c:v>
                </c:pt>
                <c:pt idx="28">
                  <c:v>1625.1428571428573</c:v>
                </c:pt>
                <c:pt idx="29">
                  <c:v>1569.1034482758621</c:v>
                </c:pt>
                <c:pt idx="30">
                  <c:v>1516.8000000000002</c:v>
                </c:pt>
                <c:pt idx="31">
                  <c:v>1496.8421052631579</c:v>
                </c:pt>
                <c:pt idx="32">
                  <c:v>1422</c:v>
                </c:pt>
                <c:pt idx="33">
                  <c:v>1378.9090909090908</c:v>
                </c:pt>
                <c:pt idx="34">
                  <c:v>1338.3529411764707</c:v>
                </c:pt>
                <c:pt idx="35">
                  <c:v>1300.1142857142856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CE-4B67-8B88-0788177197BA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CALCULATIONS'!$I$114:$I$149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304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CALCULATIONS'!$L$114:$L$149</c:f>
              <c:numCache>
                <c:formatCode>0.00</c:formatCode>
                <c:ptCount val="36"/>
                <c:pt idx="0">
                  <c:v>49.246200000000009</c:v>
                </c:pt>
                <c:pt idx="1">
                  <c:v>50.813005555555563</c:v>
                </c:pt>
                <c:pt idx="2">
                  <c:v>55.513422222222232</c:v>
                </c:pt>
                <c:pt idx="3">
                  <c:v>63.347450000000009</c:v>
                </c:pt>
                <c:pt idx="4">
                  <c:v>74.315088888888894</c:v>
                </c:pt>
                <c:pt idx="5">
                  <c:v>88.416338888888902</c:v>
                </c:pt>
                <c:pt idx="6">
                  <c:v>105.65120000000002</c:v>
                </c:pt>
                <c:pt idx="7">
                  <c:v>126.01967222222223</c:v>
                </c:pt>
                <c:pt idx="8">
                  <c:v>149.52175555555556</c:v>
                </c:pt>
                <c:pt idx="9">
                  <c:v>176.15745000000001</c:v>
                </c:pt>
                <c:pt idx="10">
                  <c:v>205.92675555555559</c:v>
                </c:pt>
                <c:pt idx="11">
                  <c:v>238.82967222222226</c:v>
                </c:pt>
                <c:pt idx="12">
                  <c:v>274.86620000000005</c:v>
                </c:pt>
                <c:pt idx="13">
                  <c:v>314.03633888888891</c:v>
                </c:pt>
                <c:pt idx="14">
                  <c:v>356.34008888888883</c:v>
                </c:pt>
                <c:pt idx="15">
                  <c:v>401.77744999999999</c:v>
                </c:pt>
                <c:pt idx="16">
                  <c:v>450.34842222222215</c:v>
                </c:pt>
                <c:pt idx="17">
                  <c:v>502.0530055555555</c:v>
                </c:pt>
                <c:pt idx="18">
                  <c:v>556.89120000000003</c:v>
                </c:pt>
                <c:pt idx="19">
                  <c:v>614.86300555555556</c:v>
                </c:pt>
                <c:pt idx="20">
                  <c:v>675.96842222222233</c:v>
                </c:pt>
                <c:pt idx="21">
                  <c:v>740.20744999999999</c:v>
                </c:pt>
                <c:pt idx="22">
                  <c:v>807.58008888888901</c:v>
                </c:pt>
                <c:pt idx="23">
                  <c:v>878.0863388888888</c:v>
                </c:pt>
                <c:pt idx="24">
                  <c:v>951.72620000000029</c:v>
                </c:pt>
                <c:pt idx="25">
                  <c:v>1028.4996722222222</c:v>
                </c:pt>
                <c:pt idx="26">
                  <c:v>1108.4067555555557</c:v>
                </c:pt>
                <c:pt idx="27">
                  <c:v>1191.4474500000001</c:v>
                </c:pt>
                <c:pt idx="28">
                  <c:v>1277.6217555555554</c:v>
                </c:pt>
                <c:pt idx="29">
                  <c:v>1366.9296722222223</c:v>
                </c:pt>
                <c:pt idx="30">
                  <c:v>1459.3712</c:v>
                </c:pt>
                <c:pt idx="31">
                  <c:v>1497.2252222222223</c:v>
                </c:pt>
                <c:pt idx="32">
                  <c:v>1653.6550888888887</c:v>
                </c:pt>
                <c:pt idx="33">
                  <c:v>1755.4974500000005</c:v>
                </c:pt>
                <c:pt idx="34">
                  <c:v>1860.4734222222221</c:v>
                </c:pt>
                <c:pt idx="35">
                  <c:v>1968.5830055555557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4CE-4B67-8B88-078817719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111280"/>
        <c:axId val="761104064"/>
      </c:scatterChart>
      <c:valAx>
        <c:axId val="76111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Motorcycle Speed in (km/hr) 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04064"/>
        <c:crosses val="autoZero"/>
        <c:crossBetween val="midCat"/>
      </c:valAx>
      <c:valAx>
        <c:axId val="7611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in (N)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1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CY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Forces Vs Speed</a:t>
            </a:r>
          </a:p>
          <a:p>
            <a:pPr>
              <a:defRPr/>
            </a:pPr>
            <a:r>
              <a:rPr lang="en-US"/>
              <a:t>for BMW S1000RR</a:t>
            </a:r>
            <a:endParaRPr lang="el-G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CALCULATIONS'!$I$114:$I$149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304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CALCULATIONS'!$K$114:$K$149</c:f>
              <c:numCache>
                <c:formatCode>0.00</c:formatCode>
                <c:ptCount val="36"/>
                <c:pt idx="1">
                  <c:v>45504</c:v>
                </c:pt>
                <c:pt idx="2">
                  <c:v>22752</c:v>
                </c:pt>
                <c:pt idx="3">
                  <c:v>15167.999999999998</c:v>
                </c:pt>
                <c:pt idx="4">
                  <c:v>11376</c:v>
                </c:pt>
                <c:pt idx="5">
                  <c:v>9100.7999999999993</c:v>
                </c:pt>
                <c:pt idx="6">
                  <c:v>7583.9999999999991</c:v>
                </c:pt>
                <c:pt idx="7">
                  <c:v>6500.5714285714294</c:v>
                </c:pt>
                <c:pt idx="8">
                  <c:v>5688</c:v>
                </c:pt>
                <c:pt idx="9">
                  <c:v>5056</c:v>
                </c:pt>
                <c:pt idx="10">
                  <c:v>4550.3999999999996</c:v>
                </c:pt>
                <c:pt idx="11">
                  <c:v>4136.7272727272721</c:v>
                </c:pt>
                <c:pt idx="12">
                  <c:v>3791.9999999999995</c:v>
                </c:pt>
                <c:pt idx="13">
                  <c:v>3500.3076923076919</c:v>
                </c:pt>
                <c:pt idx="14">
                  <c:v>3250.2857142857147</c:v>
                </c:pt>
                <c:pt idx="15">
                  <c:v>3033.6000000000004</c:v>
                </c:pt>
                <c:pt idx="16">
                  <c:v>2844</c:v>
                </c:pt>
                <c:pt idx="17">
                  <c:v>2676.7058823529414</c:v>
                </c:pt>
                <c:pt idx="18">
                  <c:v>2528</c:v>
                </c:pt>
                <c:pt idx="19">
                  <c:v>2394.9473684210525</c:v>
                </c:pt>
                <c:pt idx="20">
                  <c:v>2275.1999999999998</c:v>
                </c:pt>
                <c:pt idx="21">
                  <c:v>2166.8571428571427</c:v>
                </c:pt>
                <c:pt idx="22">
                  <c:v>2068.363636363636</c:v>
                </c:pt>
                <c:pt idx="23">
                  <c:v>1978.4347826086957</c:v>
                </c:pt>
                <c:pt idx="24">
                  <c:v>1895.9999999999998</c:v>
                </c:pt>
                <c:pt idx="25">
                  <c:v>1820.16</c:v>
                </c:pt>
                <c:pt idx="26">
                  <c:v>1750.153846153846</c:v>
                </c:pt>
                <c:pt idx="27">
                  <c:v>1685.3333333333333</c:v>
                </c:pt>
                <c:pt idx="28">
                  <c:v>1625.1428571428573</c:v>
                </c:pt>
                <c:pt idx="29">
                  <c:v>1569.1034482758621</c:v>
                </c:pt>
                <c:pt idx="30">
                  <c:v>1516.8000000000002</c:v>
                </c:pt>
                <c:pt idx="31">
                  <c:v>1496.8421052631579</c:v>
                </c:pt>
                <c:pt idx="32">
                  <c:v>1422</c:v>
                </c:pt>
                <c:pt idx="33">
                  <c:v>1378.9090909090908</c:v>
                </c:pt>
                <c:pt idx="34">
                  <c:v>1338.3529411764707</c:v>
                </c:pt>
                <c:pt idx="35">
                  <c:v>1300.1142857142856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94-4BC1-BA99-F460104D738B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CALCULATIONS'!$I$114:$I$149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304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'[1]Max Speed CALCULATIONS'!$L$114:$L$149</c:f>
              <c:numCache>
                <c:formatCode>0.00</c:formatCode>
                <c:ptCount val="36"/>
                <c:pt idx="0">
                  <c:v>49.246200000000009</c:v>
                </c:pt>
                <c:pt idx="1">
                  <c:v>50.813005555555563</c:v>
                </c:pt>
                <c:pt idx="2">
                  <c:v>55.513422222222232</c:v>
                </c:pt>
                <c:pt idx="3">
                  <c:v>63.347450000000009</c:v>
                </c:pt>
                <c:pt idx="4">
                  <c:v>74.315088888888894</c:v>
                </c:pt>
                <c:pt idx="5">
                  <c:v>88.416338888888902</c:v>
                </c:pt>
                <c:pt idx="6">
                  <c:v>105.65120000000002</c:v>
                </c:pt>
                <c:pt idx="7">
                  <c:v>126.01967222222223</c:v>
                </c:pt>
                <c:pt idx="8">
                  <c:v>149.52175555555556</c:v>
                </c:pt>
                <c:pt idx="9">
                  <c:v>176.15745000000001</c:v>
                </c:pt>
                <c:pt idx="10">
                  <c:v>205.92675555555559</c:v>
                </c:pt>
                <c:pt idx="11">
                  <c:v>238.82967222222226</c:v>
                </c:pt>
                <c:pt idx="12">
                  <c:v>274.86620000000005</c:v>
                </c:pt>
                <c:pt idx="13">
                  <c:v>314.03633888888891</c:v>
                </c:pt>
                <c:pt idx="14">
                  <c:v>356.34008888888883</c:v>
                </c:pt>
                <c:pt idx="15">
                  <c:v>401.77744999999999</c:v>
                </c:pt>
                <c:pt idx="16">
                  <c:v>450.34842222222215</c:v>
                </c:pt>
                <c:pt idx="17">
                  <c:v>502.0530055555555</c:v>
                </c:pt>
                <c:pt idx="18">
                  <c:v>556.89120000000003</c:v>
                </c:pt>
                <c:pt idx="19">
                  <c:v>614.86300555555556</c:v>
                </c:pt>
                <c:pt idx="20">
                  <c:v>675.96842222222233</c:v>
                </c:pt>
                <c:pt idx="21">
                  <c:v>740.20744999999999</c:v>
                </c:pt>
                <c:pt idx="22">
                  <c:v>807.58008888888901</c:v>
                </c:pt>
                <c:pt idx="23">
                  <c:v>878.0863388888888</c:v>
                </c:pt>
                <c:pt idx="24">
                  <c:v>951.72620000000029</c:v>
                </c:pt>
                <c:pt idx="25">
                  <c:v>1028.4996722222222</c:v>
                </c:pt>
                <c:pt idx="26">
                  <c:v>1108.4067555555557</c:v>
                </c:pt>
                <c:pt idx="27">
                  <c:v>1191.4474500000001</c:v>
                </c:pt>
                <c:pt idx="28">
                  <c:v>1277.6217555555554</c:v>
                </c:pt>
                <c:pt idx="29">
                  <c:v>1366.9296722222223</c:v>
                </c:pt>
                <c:pt idx="30">
                  <c:v>1459.3712</c:v>
                </c:pt>
                <c:pt idx="31">
                  <c:v>1497.2252222222223</c:v>
                </c:pt>
                <c:pt idx="32">
                  <c:v>1653.6550888888887</c:v>
                </c:pt>
                <c:pt idx="33">
                  <c:v>1755.4974500000005</c:v>
                </c:pt>
                <c:pt idx="34">
                  <c:v>1860.4734222222221</c:v>
                </c:pt>
                <c:pt idx="35">
                  <c:v>1968.5830055555557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F94-4BC1-BA99-F460104D73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111280"/>
        <c:axId val="761104064"/>
      </c:scatterChart>
      <c:valAx>
        <c:axId val="76111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Motorcycle Speed in (km/hr) 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04064"/>
        <c:crosses val="autoZero"/>
        <c:crossBetween val="midCat"/>
      </c:valAx>
      <c:valAx>
        <c:axId val="7611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in (N)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1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CY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Forces Vs Speed</a:t>
            </a:r>
          </a:p>
          <a:p>
            <a:pPr>
              <a:defRPr/>
            </a:pPr>
            <a:r>
              <a:rPr lang="en-US"/>
              <a:t>for Modified Zero</a:t>
            </a:r>
            <a:r>
              <a:rPr lang="en-US" baseline="0"/>
              <a:t> SR/F  2020</a:t>
            </a:r>
            <a:endParaRPr lang="el-G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CALCULATIONS'!$N$74:$N$108</c:f>
              <c:numCache>
                <c:formatCode>General</c:formatCode>
                <c:ptCount val="3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195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  <c:pt idx="23">
                  <c:v>240</c:v>
                </c:pt>
                <c:pt idx="24">
                  <c:v>250</c:v>
                </c:pt>
                <c:pt idx="25">
                  <c:v>260</c:v>
                </c:pt>
                <c:pt idx="26">
                  <c:v>270</c:v>
                </c:pt>
                <c:pt idx="27">
                  <c:v>280</c:v>
                </c:pt>
                <c:pt idx="28">
                  <c:v>290</c:v>
                </c:pt>
                <c:pt idx="29">
                  <c:v>300</c:v>
                </c:pt>
                <c:pt idx="30">
                  <c:v>310</c:v>
                </c:pt>
                <c:pt idx="31">
                  <c:v>320</c:v>
                </c:pt>
                <c:pt idx="32">
                  <c:v>330</c:v>
                </c:pt>
                <c:pt idx="33">
                  <c:v>340</c:v>
                </c:pt>
                <c:pt idx="34">
                  <c:v>350</c:v>
                </c:pt>
              </c:numCache>
            </c:numRef>
          </c:xVal>
          <c:yVal>
            <c:numRef>
              <c:f>'[1]Max Speed CALCULATIONS'!$P$74:$P$108</c:f>
              <c:numCache>
                <c:formatCode>0.00</c:formatCode>
                <c:ptCount val="35"/>
                <c:pt idx="0">
                  <c:v>14760</c:v>
                </c:pt>
                <c:pt idx="1">
                  <c:v>7380</c:v>
                </c:pt>
                <c:pt idx="2">
                  <c:v>4920</c:v>
                </c:pt>
                <c:pt idx="3">
                  <c:v>3690</c:v>
                </c:pt>
                <c:pt idx="4">
                  <c:v>2952</c:v>
                </c:pt>
                <c:pt idx="5">
                  <c:v>2460</c:v>
                </c:pt>
                <c:pt idx="6">
                  <c:v>2108.5714285714289</c:v>
                </c:pt>
                <c:pt idx="7">
                  <c:v>1845</c:v>
                </c:pt>
                <c:pt idx="8">
                  <c:v>1640</c:v>
                </c:pt>
                <c:pt idx="9">
                  <c:v>1476</c:v>
                </c:pt>
                <c:pt idx="10">
                  <c:v>1341.8181818181818</c:v>
                </c:pt>
                <c:pt idx="11">
                  <c:v>1230</c:v>
                </c:pt>
                <c:pt idx="12">
                  <c:v>1135.3846153846152</c:v>
                </c:pt>
                <c:pt idx="13">
                  <c:v>1054.2857142857144</c:v>
                </c:pt>
                <c:pt idx="14">
                  <c:v>984</c:v>
                </c:pt>
                <c:pt idx="15">
                  <c:v>922.5</c:v>
                </c:pt>
                <c:pt idx="16">
                  <c:v>868.23529411764707</c:v>
                </c:pt>
                <c:pt idx="17">
                  <c:v>820</c:v>
                </c:pt>
                <c:pt idx="18">
                  <c:v>756.92307692307691</c:v>
                </c:pt>
                <c:pt idx="19">
                  <c:v>738</c:v>
                </c:pt>
                <c:pt idx="20">
                  <c:v>702.85714285714278</c:v>
                </c:pt>
                <c:pt idx="21">
                  <c:v>670.90909090909088</c:v>
                </c:pt>
                <c:pt idx="22">
                  <c:v>641.73913043478262</c:v>
                </c:pt>
                <c:pt idx="23">
                  <c:v>615</c:v>
                </c:pt>
                <c:pt idx="24">
                  <c:v>590.4</c:v>
                </c:pt>
                <c:pt idx="25">
                  <c:v>567.69230769230762</c:v>
                </c:pt>
                <c:pt idx="26">
                  <c:v>546.66666666666663</c:v>
                </c:pt>
                <c:pt idx="27">
                  <c:v>527.14285714285722</c:v>
                </c:pt>
                <c:pt idx="28">
                  <c:v>508.9655172413793</c:v>
                </c:pt>
                <c:pt idx="29">
                  <c:v>492</c:v>
                </c:pt>
                <c:pt idx="30">
                  <c:v>476.12903225806451</c:v>
                </c:pt>
                <c:pt idx="31">
                  <c:v>461.25</c:v>
                </c:pt>
                <c:pt idx="32">
                  <c:v>447.27272727272725</c:v>
                </c:pt>
                <c:pt idx="33">
                  <c:v>434.11764705882354</c:v>
                </c:pt>
                <c:pt idx="34">
                  <c:v>421.71428571428567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D07-4D18-8358-1A7E19905047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'[1]Max Speed CALCULATIONS'!$N$74:$N$108</c:f>
              <c:numCache>
                <c:formatCode>General</c:formatCode>
                <c:ptCount val="35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  <c:pt idx="15">
                  <c:v>160</c:v>
                </c:pt>
                <c:pt idx="16">
                  <c:v>170</c:v>
                </c:pt>
                <c:pt idx="17">
                  <c:v>180</c:v>
                </c:pt>
                <c:pt idx="18">
                  <c:v>195</c:v>
                </c:pt>
                <c:pt idx="19">
                  <c:v>200</c:v>
                </c:pt>
                <c:pt idx="20">
                  <c:v>210</c:v>
                </c:pt>
                <c:pt idx="21">
                  <c:v>220</c:v>
                </c:pt>
                <c:pt idx="22">
                  <c:v>230</c:v>
                </c:pt>
                <c:pt idx="23">
                  <c:v>240</c:v>
                </c:pt>
                <c:pt idx="24">
                  <c:v>250</c:v>
                </c:pt>
                <c:pt idx="25">
                  <c:v>260</c:v>
                </c:pt>
                <c:pt idx="26">
                  <c:v>270</c:v>
                </c:pt>
                <c:pt idx="27">
                  <c:v>280</c:v>
                </c:pt>
                <c:pt idx="28">
                  <c:v>290</c:v>
                </c:pt>
                <c:pt idx="29">
                  <c:v>300</c:v>
                </c:pt>
                <c:pt idx="30">
                  <c:v>310</c:v>
                </c:pt>
                <c:pt idx="31">
                  <c:v>320</c:v>
                </c:pt>
                <c:pt idx="32">
                  <c:v>330</c:v>
                </c:pt>
                <c:pt idx="33">
                  <c:v>340</c:v>
                </c:pt>
                <c:pt idx="34">
                  <c:v>350</c:v>
                </c:pt>
              </c:numCache>
            </c:numRef>
          </c:xVal>
          <c:yVal>
            <c:numRef>
              <c:f>'[1]Max Speed CALCULATIONS'!$Q$74:$Q$108</c:f>
              <c:numCache>
                <c:formatCode>0.00</c:formatCode>
                <c:ptCount val="35"/>
                <c:pt idx="0">
                  <c:v>60.851012870370369</c:v>
                </c:pt>
                <c:pt idx="1">
                  <c:v>66.294311481481486</c:v>
                </c:pt>
                <c:pt idx="2">
                  <c:v>75.36647583333334</c:v>
                </c:pt>
                <c:pt idx="3">
                  <c:v>88.067505925925929</c:v>
                </c:pt>
                <c:pt idx="4">
                  <c:v>104.39740175925927</c:v>
                </c:pt>
                <c:pt idx="5">
                  <c:v>124.35616333333336</c:v>
                </c:pt>
                <c:pt idx="6">
                  <c:v>147.94379064814814</c:v>
                </c:pt>
                <c:pt idx="7">
                  <c:v>175.16028370370373</c:v>
                </c:pt>
                <c:pt idx="8">
                  <c:v>206.00564250000002</c:v>
                </c:pt>
                <c:pt idx="9">
                  <c:v>240.47986703703708</c:v>
                </c:pt>
                <c:pt idx="10">
                  <c:v>278.58295731481485</c:v>
                </c:pt>
                <c:pt idx="11">
                  <c:v>320.31491333333344</c:v>
                </c:pt>
                <c:pt idx="12">
                  <c:v>365.67573509259267</c:v>
                </c:pt>
                <c:pt idx="13">
                  <c:v>414.66542259259256</c:v>
                </c:pt>
                <c:pt idx="14">
                  <c:v>467.28397583333333</c:v>
                </c:pt>
                <c:pt idx="15">
                  <c:v>523.5313948148148</c:v>
                </c:pt>
                <c:pt idx="16">
                  <c:v>583.40767953703698</c:v>
                </c:pt>
                <c:pt idx="17">
                  <c:v>646.91282999999999</c:v>
                </c:pt>
                <c:pt idx="18">
                  <c:v>748.97467895833336</c:v>
                </c:pt>
                <c:pt idx="19">
                  <c:v>784.80972814814822</c:v>
                </c:pt>
                <c:pt idx="20">
                  <c:v>859.20147583333335</c:v>
                </c:pt>
                <c:pt idx="21">
                  <c:v>937.22208925925929</c:v>
                </c:pt>
                <c:pt idx="22">
                  <c:v>1018.8715684259259</c:v>
                </c:pt>
                <c:pt idx="23">
                  <c:v>1104.1499133333336</c:v>
                </c:pt>
                <c:pt idx="24">
                  <c:v>1193.0571239814815</c:v>
                </c:pt>
                <c:pt idx="25">
                  <c:v>1285.5932003703706</c:v>
                </c:pt>
                <c:pt idx="26">
                  <c:v>1381.7581425000001</c:v>
                </c:pt>
                <c:pt idx="27">
                  <c:v>1481.5519503703702</c:v>
                </c:pt>
                <c:pt idx="28">
                  <c:v>1584.9746239814817</c:v>
                </c:pt>
                <c:pt idx="29">
                  <c:v>1692.0261633333332</c:v>
                </c:pt>
                <c:pt idx="30">
                  <c:v>1802.7065684259262</c:v>
                </c:pt>
                <c:pt idx="31">
                  <c:v>1917.0158392592593</c:v>
                </c:pt>
                <c:pt idx="32">
                  <c:v>2034.953975833334</c:v>
                </c:pt>
                <c:pt idx="33">
                  <c:v>2156.5209781481481</c:v>
                </c:pt>
                <c:pt idx="34">
                  <c:v>2281.7168462037043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D07-4D18-8358-1A7E199050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1111280"/>
        <c:axId val="761104064"/>
      </c:scatterChart>
      <c:valAx>
        <c:axId val="76111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Motorcycle Speed in (km/hr) 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04064"/>
        <c:crosses val="autoZero"/>
        <c:crossBetween val="midCat"/>
      </c:valAx>
      <c:valAx>
        <c:axId val="76110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in (N)</a:t>
                </a:r>
                <a:endParaRPr lang="el-G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Y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CY"/>
          </a:p>
        </c:txPr>
        <c:crossAx val="76111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CY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CY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201706</xdr:colOff>
      <xdr:row>35</xdr:row>
      <xdr:rowOff>179293</xdr:rowOff>
    </xdr:from>
    <xdr:to>
      <xdr:col>5</xdr:col>
      <xdr:colOff>941294</xdr:colOff>
      <xdr:row>58</xdr:row>
      <xdr:rowOff>26894</xdr:rowOff>
    </xdr:to>
    <xdr:graphicFrame macro="">
      <xdr:nvGraphicFramePr>
        <xdr:cNvPr id="2" name="Γράφημα 3">
          <a:extLst>
            <a:ext uri="{FF2B5EF4-FFF2-40B4-BE49-F238E27FC236}">
              <a16:creationId xmlns:a16="http://schemas.microsoft.com/office/drawing/2014/main" id="{B9FC8E7A-4EC9-4282-A3F0-F9408286FC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73</xdr:row>
      <xdr:rowOff>0</xdr:rowOff>
    </xdr:from>
    <xdr:to>
      <xdr:col>5</xdr:col>
      <xdr:colOff>739588</xdr:colOff>
      <xdr:row>94</xdr:row>
      <xdr:rowOff>98612</xdr:rowOff>
    </xdr:to>
    <xdr:graphicFrame macro="">
      <xdr:nvGraphicFramePr>
        <xdr:cNvPr id="3" name="Γράφημα 4">
          <a:extLst>
            <a:ext uri="{FF2B5EF4-FFF2-40B4-BE49-F238E27FC236}">
              <a16:creationId xmlns:a16="http://schemas.microsoft.com/office/drawing/2014/main" id="{63A867E5-3A58-4FD6-8875-6649CFE195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116</xdr:row>
      <xdr:rowOff>0</xdr:rowOff>
    </xdr:from>
    <xdr:to>
      <xdr:col>5</xdr:col>
      <xdr:colOff>739588</xdr:colOff>
      <xdr:row>138</xdr:row>
      <xdr:rowOff>26894</xdr:rowOff>
    </xdr:to>
    <xdr:graphicFrame macro="">
      <xdr:nvGraphicFramePr>
        <xdr:cNvPr id="4" name="Γράφημα 5">
          <a:extLst>
            <a:ext uri="{FF2B5EF4-FFF2-40B4-BE49-F238E27FC236}">
              <a16:creationId xmlns:a16="http://schemas.microsoft.com/office/drawing/2014/main" id="{8F25355A-5E8C-4E55-96D1-B2B5256E3F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155</xdr:row>
      <xdr:rowOff>0</xdr:rowOff>
    </xdr:from>
    <xdr:to>
      <xdr:col>5</xdr:col>
      <xdr:colOff>739588</xdr:colOff>
      <xdr:row>176</xdr:row>
      <xdr:rowOff>98612</xdr:rowOff>
    </xdr:to>
    <xdr:graphicFrame macro="">
      <xdr:nvGraphicFramePr>
        <xdr:cNvPr id="5" name="Γράφημα 7">
          <a:extLst>
            <a:ext uri="{FF2B5EF4-FFF2-40B4-BE49-F238E27FC236}">
              <a16:creationId xmlns:a16="http://schemas.microsoft.com/office/drawing/2014/main" id="{DBB5574A-70F6-4552-AE69-EAE5BD5A01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586740</xdr:colOff>
      <xdr:row>73</xdr:row>
      <xdr:rowOff>228600</xdr:rowOff>
    </xdr:from>
    <xdr:to>
      <xdr:col>28</xdr:col>
      <xdr:colOff>145228</xdr:colOff>
      <xdr:row>95</xdr:row>
      <xdr:rowOff>144332</xdr:rowOff>
    </xdr:to>
    <xdr:graphicFrame macro="">
      <xdr:nvGraphicFramePr>
        <xdr:cNvPr id="6" name="Γράφημα 6">
          <a:extLst>
            <a:ext uri="{FF2B5EF4-FFF2-40B4-BE49-F238E27FC236}">
              <a16:creationId xmlns:a16="http://schemas.microsoft.com/office/drawing/2014/main" id="{0D61BEF9-1113-4C92-B992-751173445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Packages/microsoft.windowscommunicationsapps_8wekyb3d8bbwe/LocalState/Files/S0/3/Attachments/Gearing%20calculator%5b762%5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ing arm lenght"/>
      <sheetName val="Max Speed CALCULATIONS"/>
    </sheetNames>
    <sheetDataSet>
      <sheetData sheetId="0"/>
      <sheetData sheetId="1">
        <row r="33">
          <cell r="I33">
            <v>0</v>
          </cell>
          <cell r="L33">
            <v>55.328400000000002</v>
          </cell>
        </row>
        <row r="34">
          <cell r="I34">
            <v>10</v>
          </cell>
          <cell r="K34">
            <v>53748</v>
          </cell>
          <cell r="L34">
            <v>57.062691666666666</v>
          </cell>
        </row>
        <row r="35">
          <cell r="I35">
            <v>20</v>
          </cell>
          <cell r="K35">
            <v>26874</v>
          </cell>
          <cell r="L35">
            <v>62.265566666666672</v>
          </cell>
        </row>
        <row r="36">
          <cell r="I36">
            <v>30</v>
          </cell>
          <cell r="K36">
            <v>17916</v>
          </cell>
          <cell r="L36">
            <v>70.937025000000006</v>
          </cell>
        </row>
        <row r="37">
          <cell r="I37">
            <v>40</v>
          </cell>
          <cell r="K37">
            <v>13437</v>
          </cell>
          <cell r="L37">
            <v>83.077066666666667</v>
          </cell>
        </row>
        <row r="38">
          <cell r="I38">
            <v>50</v>
          </cell>
          <cell r="K38">
            <v>10749.6</v>
          </cell>
          <cell r="L38">
            <v>98.685691666666671</v>
          </cell>
        </row>
        <row r="39">
          <cell r="I39">
            <v>60</v>
          </cell>
          <cell r="K39">
            <v>8958</v>
          </cell>
          <cell r="L39">
            <v>117.76290000000003</v>
          </cell>
        </row>
        <row r="40">
          <cell r="I40">
            <v>70</v>
          </cell>
          <cell r="K40">
            <v>7678.2857142857147</v>
          </cell>
          <cell r="L40">
            <v>140.30869166666668</v>
          </cell>
        </row>
        <row r="41">
          <cell r="I41">
            <v>80</v>
          </cell>
          <cell r="K41">
            <v>6718.5</v>
          </cell>
          <cell r="L41">
            <v>166.32306666666665</v>
          </cell>
        </row>
        <row r="42">
          <cell r="I42">
            <v>90</v>
          </cell>
          <cell r="K42">
            <v>5972</v>
          </cell>
          <cell r="L42">
            <v>195.80602499999998</v>
          </cell>
        </row>
        <row r="43">
          <cell r="I43">
            <v>100</v>
          </cell>
          <cell r="K43">
            <v>5374.8</v>
          </cell>
          <cell r="L43">
            <v>228.75756666666666</v>
          </cell>
        </row>
        <row r="44">
          <cell r="I44">
            <v>110</v>
          </cell>
          <cell r="K44">
            <v>4886.181818181818</v>
          </cell>
          <cell r="L44">
            <v>265.1776916666667</v>
          </cell>
        </row>
        <row r="45">
          <cell r="I45">
            <v>120</v>
          </cell>
          <cell r="K45">
            <v>4479</v>
          </cell>
          <cell r="L45">
            <v>305.0664000000001</v>
          </cell>
        </row>
        <row r="46">
          <cell r="I46">
            <v>130</v>
          </cell>
          <cell r="K46">
            <v>4134.4615384615381</v>
          </cell>
          <cell r="L46">
            <v>348.42369166666668</v>
          </cell>
        </row>
        <row r="47">
          <cell r="I47">
            <v>140</v>
          </cell>
          <cell r="K47">
            <v>3839.1428571428573</v>
          </cell>
          <cell r="L47">
            <v>395.24956666666662</v>
          </cell>
        </row>
        <row r="48">
          <cell r="I48">
            <v>150</v>
          </cell>
          <cell r="K48">
            <v>3583.2000000000003</v>
          </cell>
          <cell r="L48">
            <v>445.54402499999998</v>
          </cell>
        </row>
        <row r="49">
          <cell r="I49">
            <v>160</v>
          </cell>
          <cell r="K49">
            <v>3359.25</v>
          </cell>
          <cell r="L49">
            <v>499.30706666666663</v>
          </cell>
        </row>
        <row r="50">
          <cell r="I50">
            <v>170</v>
          </cell>
          <cell r="K50">
            <v>3161.6470588235293</v>
          </cell>
          <cell r="L50">
            <v>556.53869166666675</v>
          </cell>
        </row>
        <row r="51">
          <cell r="I51">
            <v>180</v>
          </cell>
          <cell r="K51">
            <v>2986</v>
          </cell>
          <cell r="L51">
            <v>617.23889999999994</v>
          </cell>
        </row>
        <row r="52">
          <cell r="I52">
            <v>190</v>
          </cell>
          <cell r="K52">
            <v>2828.8421052631579</v>
          </cell>
          <cell r="L52">
            <v>681.40769166666666</v>
          </cell>
        </row>
        <row r="53">
          <cell r="I53">
            <v>200</v>
          </cell>
          <cell r="K53">
            <v>2687.4</v>
          </cell>
          <cell r="L53">
            <v>749.04506666666668</v>
          </cell>
        </row>
        <row r="54">
          <cell r="I54">
            <v>210</v>
          </cell>
          <cell r="K54">
            <v>2559.4285714285711</v>
          </cell>
          <cell r="L54">
            <v>820.151025</v>
          </cell>
        </row>
        <row r="55">
          <cell r="I55">
            <v>220</v>
          </cell>
          <cell r="K55">
            <v>2443.090909090909</v>
          </cell>
          <cell r="L55">
            <v>894.72556666666674</v>
          </cell>
        </row>
        <row r="56">
          <cell r="I56">
            <v>230</v>
          </cell>
          <cell r="K56">
            <v>2336.8695652173915</v>
          </cell>
          <cell r="L56">
            <v>972.76869166666665</v>
          </cell>
        </row>
        <row r="57">
          <cell r="I57">
            <v>240</v>
          </cell>
          <cell r="K57">
            <v>2239.5</v>
          </cell>
          <cell r="L57">
            <v>1054.2804000000003</v>
          </cell>
        </row>
        <row r="58">
          <cell r="I58">
            <v>250</v>
          </cell>
          <cell r="K58">
            <v>2149.92</v>
          </cell>
          <cell r="L58">
            <v>1139.2606916666668</v>
          </cell>
        </row>
        <row r="59">
          <cell r="I59">
            <v>260</v>
          </cell>
          <cell r="K59">
            <v>2067.2307692307691</v>
          </cell>
          <cell r="L59">
            <v>1227.7095666666669</v>
          </cell>
        </row>
        <row r="60">
          <cell r="I60">
            <v>262</v>
          </cell>
          <cell r="K60">
            <v>2051.4503816793895</v>
          </cell>
          <cell r="L60">
            <v>1245.8155716666665</v>
          </cell>
        </row>
        <row r="61">
          <cell r="I61">
            <v>280</v>
          </cell>
          <cell r="K61">
            <v>1919.5714285714287</v>
          </cell>
          <cell r="L61">
            <v>1415.0130666666666</v>
          </cell>
        </row>
        <row r="62">
          <cell r="I62">
            <v>290</v>
          </cell>
          <cell r="K62">
            <v>1853.3793103448274</v>
          </cell>
          <cell r="L62">
            <v>1513.8676916666668</v>
          </cell>
        </row>
        <row r="63">
          <cell r="I63">
            <v>300</v>
          </cell>
          <cell r="K63">
            <v>1791.6000000000001</v>
          </cell>
          <cell r="L63">
            <v>1616.1909000000001</v>
          </cell>
        </row>
        <row r="64">
          <cell r="I64">
            <v>311</v>
          </cell>
          <cell r="K64">
            <v>1728.2315112540193</v>
          </cell>
          <cell r="L64">
            <v>1732.7526429166669</v>
          </cell>
        </row>
        <row r="65">
          <cell r="I65">
            <v>320</v>
          </cell>
          <cell r="K65">
            <v>1679.625</v>
          </cell>
          <cell r="L65">
            <v>1831.2430666666667</v>
          </cell>
        </row>
        <row r="66">
          <cell r="I66">
            <v>330</v>
          </cell>
          <cell r="K66">
            <v>1628.7272727272727</v>
          </cell>
          <cell r="L66">
            <v>1943.9720250000007</v>
          </cell>
        </row>
        <row r="67">
          <cell r="I67">
            <v>340</v>
          </cell>
          <cell r="K67">
            <v>1580.8235294117646</v>
          </cell>
          <cell r="L67">
            <v>2060.1695666666669</v>
          </cell>
        </row>
        <row r="68">
          <cell r="I68">
            <v>350</v>
          </cell>
          <cell r="K68">
            <v>1535.6571428571428</v>
          </cell>
          <cell r="L68">
            <v>2179.8356916666667</v>
          </cell>
        </row>
        <row r="73">
          <cell r="I73">
            <v>0</v>
          </cell>
          <cell r="L73">
            <v>59.036580000000001</v>
          </cell>
        </row>
        <row r="74">
          <cell r="I74">
            <v>10</v>
          </cell>
          <cell r="K74">
            <v>29520</v>
          </cell>
          <cell r="L74">
            <v>60.851012870370369</v>
          </cell>
          <cell r="N74">
            <v>10</v>
          </cell>
          <cell r="P74">
            <v>14760</v>
          </cell>
          <cell r="Q74">
            <v>60.851012870370369</v>
          </cell>
        </row>
        <row r="75">
          <cell r="I75">
            <v>20</v>
          </cell>
          <cell r="K75">
            <v>14760</v>
          </cell>
          <cell r="L75">
            <v>66.294311481481486</v>
          </cell>
          <cell r="N75">
            <v>20</v>
          </cell>
          <cell r="P75">
            <v>7380</v>
          </cell>
          <cell r="Q75">
            <v>66.294311481481486</v>
          </cell>
        </row>
        <row r="76">
          <cell r="I76">
            <v>30</v>
          </cell>
          <cell r="K76">
            <v>9840</v>
          </cell>
          <cell r="L76">
            <v>75.36647583333334</v>
          </cell>
          <cell r="N76">
            <v>30</v>
          </cell>
          <cell r="P76">
            <v>4920</v>
          </cell>
          <cell r="Q76">
            <v>75.36647583333334</v>
          </cell>
        </row>
        <row r="77">
          <cell r="I77">
            <v>40</v>
          </cell>
          <cell r="K77">
            <v>7380</v>
          </cell>
          <cell r="L77">
            <v>88.067505925925929</v>
          </cell>
          <cell r="N77">
            <v>40</v>
          </cell>
          <cell r="P77">
            <v>3690</v>
          </cell>
          <cell r="Q77">
            <v>88.067505925925929</v>
          </cell>
        </row>
        <row r="78">
          <cell r="I78">
            <v>50</v>
          </cell>
          <cell r="K78">
            <v>5904</v>
          </cell>
          <cell r="L78">
            <v>104.39740175925927</v>
          </cell>
          <cell r="N78">
            <v>50</v>
          </cell>
          <cell r="P78">
            <v>2952</v>
          </cell>
          <cell r="Q78">
            <v>104.39740175925927</v>
          </cell>
        </row>
        <row r="79">
          <cell r="I79">
            <v>60</v>
          </cell>
          <cell r="K79">
            <v>4920</v>
          </cell>
          <cell r="L79">
            <v>124.35616333333336</v>
          </cell>
          <cell r="N79">
            <v>60</v>
          </cell>
          <cell r="P79">
            <v>2460</v>
          </cell>
          <cell r="Q79">
            <v>124.35616333333336</v>
          </cell>
        </row>
        <row r="80">
          <cell r="I80">
            <v>70</v>
          </cell>
          <cell r="K80">
            <v>4217.1428571428578</v>
          </cell>
          <cell r="L80">
            <v>147.94379064814814</v>
          </cell>
          <cell r="N80">
            <v>70</v>
          </cell>
          <cell r="P80">
            <v>2108.5714285714289</v>
          </cell>
          <cell r="Q80">
            <v>147.94379064814814</v>
          </cell>
        </row>
        <row r="81">
          <cell r="I81">
            <v>80</v>
          </cell>
          <cell r="K81">
            <v>3690</v>
          </cell>
          <cell r="L81">
            <v>175.16028370370373</v>
          </cell>
          <cell r="N81">
            <v>80</v>
          </cell>
          <cell r="P81">
            <v>1845</v>
          </cell>
          <cell r="Q81">
            <v>175.16028370370373</v>
          </cell>
        </row>
        <row r="82">
          <cell r="I82">
            <v>90</v>
          </cell>
          <cell r="K82">
            <v>3280</v>
          </cell>
          <cell r="L82">
            <v>206.00564250000002</v>
          </cell>
          <cell r="N82">
            <v>90</v>
          </cell>
          <cell r="P82">
            <v>1640</v>
          </cell>
          <cell r="Q82">
            <v>206.00564250000002</v>
          </cell>
        </row>
        <row r="83">
          <cell r="I83">
            <v>100</v>
          </cell>
          <cell r="K83">
            <v>2952</v>
          </cell>
          <cell r="L83">
            <v>240.47986703703708</v>
          </cell>
          <cell r="N83">
            <v>100</v>
          </cell>
          <cell r="P83">
            <v>1476</v>
          </cell>
          <cell r="Q83">
            <v>240.47986703703708</v>
          </cell>
        </row>
        <row r="84">
          <cell r="I84">
            <v>110</v>
          </cell>
          <cell r="K84">
            <v>2683.6363636363635</v>
          </cell>
          <cell r="L84">
            <v>278.58295731481485</v>
          </cell>
          <cell r="N84">
            <v>110</v>
          </cell>
          <cell r="P84">
            <v>1341.8181818181818</v>
          </cell>
          <cell r="Q84">
            <v>278.58295731481485</v>
          </cell>
        </row>
        <row r="85">
          <cell r="I85">
            <v>120</v>
          </cell>
          <cell r="K85">
            <v>2460</v>
          </cell>
          <cell r="L85">
            <v>320.31491333333344</v>
          </cell>
          <cell r="N85">
            <v>120</v>
          </cell>
          <cell r="P85">
            <v>1230</v>
          </cell>
          <cell r="Q85">
            <v>320.31491333333344</v>
          </cell>
        </row>
        <row r="86">
          <cell r="I86">
            <v>130</v>
          </cell>
          <cell r="K86">
            <v>2270.7692307692305</v>
          </cell>
          <cell r="L86">
            <v>365.67573509259267</v>
          </cell>
          <cell r="N86">
            <v>130</v>
          </cell>
          <cell r="P86">
            <v>1135.3846153846152</v>
          </cell>
          <cell r="Q86">
            <v>365.67573509259267</v>
          </cell>
        </row>
        <row r="87">
          <cell r="I87">
            <v>140</v>
          </cell>
          <cell r="K87">
            <v>2108.5714285714289</v>
          </cell>
          <cell r="L87">
            <v>414.66542259259256</v>
          </cell>
          <cell r="N87">
            <v>140</v>
          </cell>
          <cell r="P87">
            <v>1054.2857142857144</v>
          </cell>
          <cell r="Q87">
            <v>414.66542259259256</v>
          </cell>
        </row>
        <row r="88">
          <cell r="I88">
            <v>150</v>
          </cell>
          <cell r="K88">
            <v>1968</v>
          </cell>
          <cell r="L88">
            <v>467.28397583333333</v>
          </cell>
          <cell r="N88">
            <v>150</v>
          </cell>
          <cell r="P88">
            <v>984</v>
          </cell>
          <cell r="Q88">
            <v>467.28397583333333</v>
          </cell>
        </row>
        <row r="89">
          <cell r="I89">
            <v>160</v>
          </cell>
          <cell r="K89">
            <v>1845</v>
          </cell>
          <cell r="L89">
            <v>523.5313948148148</v>
          </cell>
          <cell r="N89">
            <v>160</v>
          </cell>
          <cell r="P89">
            <v>922.5</v>
          </cell>
          <cell r="Q89">
            <v>523.5313948148148</v>
          </cell>
        </row>
        <row r="90">
          <cell r="I90">
            <v>170</v>
          </cell>
          <cell r="K90">
            <v>1736.4705882352941</v>
          </cell>
          <cell r="L90">
            <v>583.40767953703698</v>
          </cell>
          <cell r="N90">
            <v>170</v>
          </cell>
          <cell r="P90">
            <v>868.23529411764707</v>
          </cell>
          <cell r="Q90">
            <v>583.40767953703698</v>
          </cell>
        </row>
        <row r="91">
          <cell r="I91">
            <v>180</v>
          </cell>
          <cell r="K91">
            <v>1640</v>
          </cell>
          <cell r="L91">
            <v>646.91282999999999</v>
          </cell>
          <cell r="N91">
            <v>180</v>
          </cell>
          <cell r="P91">
            <v>820</v>
          </cell>
          <cell r="Q91">
            <v>646.91282999999999</v>
          </cell>
        </row>
        <row r="92">
          <cell r="I92">
            <v>190</v>
          </cell>
          <cell r="K92">
            <v>1553.6842105263158</v>
          </cell>
          <cell r="L92">
            <v>714.04684620370369</v>
          </cell>
          <cell r="N92">
            <v>195</v>
          </cell>
          <cell r="P92">
            <v>756.92307692307691</v>
          </cell>
          <cell r="Q92">
            <v>748.97467895833336</v>
          </cell>
        </row>
        <row r="93">
          <cell r="I93">
            <v>200</v>
          </cell>
          <cell r="K93">
            <v>1476</v>
          </cell>
          <cell r="L93">
            <v>784.80972814814822</v>
          </cell>
          <cell r="N93">
            <v>200</v>
          </cell>
          <cell r="P93">
            <v>738</v>
          </cell>
          <cell r="Q93">
            <v>784.80972814814822</v>
          </cell>
        </row>
        <row r="94">
          <cell r="I94">
            <v>210</v>
          </cell>
          <cell r="K94">
            <v>1405.7142857142856</v>
          </cell>
          <cell r="L94">
            <v>859.20147583333335</v>
          </cell>
          <cell r="N94">
            <v>210</v>
          </cell>
          <cell r="P94">
            <v>702.85714285714278</v>
          </cell>
          <cell r="Q94">
            <v>859.20147583333335</v>
          </cell>
        </row>
        <row r="95">
          <cell r="I95">
            <v>220</v>
          </cell>
          <cell r="K95">
            <v>1341.8181818181818</v>
          </cell>
          <cell r="L95">
            <v>937.22208925925929</v>
          </cell>
          <cell r="N95">
            <v>220</v>
          </cell>
          <cell r="P95">
            <v>670.90909090909088</v>
          </cell>
          <cell r="Q95">
            <v>937.22208925925929</v>
          </cell>
        </row>
        <row r="96">
          <cell r="I96">
            <v>230</v>
          </cell>
          <cell r="K96">
            <v>1283.4782608695652</v>
          </cell>
          <cell r="L96">
            <v>1018.8715684259259</v>
          </cell>
          <cell r="N96">
            <v>230</v>
          </cell>
          <cell r="P96">
            <v>641.73913043478262</v>
          </cell>
          <cell r="Q96">
            <v>1018.8715684259259</v>
          </cell>
        </row>
        <row r="97">
          <cell r="I97">
            <v>240</v>
          </cell>
          <cell r="K97">
            <v>1230</v>
          </cell>
          <cell r="L97">
            <v>1104.1499133333336</v>
          </cell>
          <cell r="N97">
            <v>240</v>
          </cell>
          <cell r="P97">
            <v>615</v>
          </cell>
          <cell r="Q97">
            <v>1104.1499133333336</v>
          </cell>
        </row>
        <row r="98">
          <cell r="I98">
            <v>249</v>
          </cell>
          <cell r="K98">
            <v>1185.5421686746988</v>
          </cell>
          <cell r="L98">
            <v>1184.0031039583334</v>
          </cell>
          <cell r="N98">
            <v>250</v>
          </cell>
          <cell r="P98">
            <v>590.4</v>
          </cell>
          <cell r="Q98">
            <v>1193.0571239814815</v>
          </cell>
        </row>
        <row r="99">
          <cell r="I99">
            <v>260</v>
          </cell>
          <cell r="K99">
            <v>1135.3846153846152</v>
          </cell>
          <cell r="L99">
            <v>1285.5932003703706</v>
          </cell>
          <cell r="N99">
            <v>260</v>
          </cell>
          <cell r="P99">
            <v>567.69230769230762</v>
          </cell>
          <cell r="Q99">
            <v>1285.5932003703706</v>
          </cell>
        </row>
        <row r="100">
          <cell r="I100">
            <v>270</v>
          </cell>
          <cell r="K100">
            <v>1093.3333333333333</v>
          </cell>
          <cell r="L100">
            <v>1381.7581425000001</v>
          </cell>
          <cell r="N100">
            <v>270</v>
          </cell>
          <cell r="P100">
            <v>546.66666666666663</v>
          </cell>
          <cell r="Q100">
            <v>1381.7581425000001</v>
          </cell>
        </row>
        <row r="101">
          <cell r="I101">
            <v>280</v>
          </cell>
          <cell r="K101">
            <v>1054.2857142857144</v>
          </cell>
          <cell r="L101">
            <v>1481.5519503703702</v>
          </cell>
          <cell r="N101">
            <v>280</v>
          </cell>
          <cell r="P101">
            <v>527.14285714285722</v>
          </cell>
          <cell r="Q101">
            <v>1481.5519503703702</v>
          </cell>
        </row>
        <row r="102">
          <cell r="I102">
            <v>290</v>
          </cell>
          <cell r="K102">
            <v>1017.9310344827586</v>
          </cell>
          <cell r="L102">
            <v>1584.9746239814817</v>
          </cell>
          <cell r="N102">
            <v>290</v>
          </cell>
          <cell r="P102">
            <v>508.9655172413793</v>
          </cell>
          <cell r="Q102">
            <v>1584.9746239814817</v>
          </cell>
        </row>
        <row r="103">
          <cell r="I103">
            <v>300</v>
          </cell>
          <cell r="K103">
            <v>984</v>
          </cell>
          <cell r="L103">
            <v>1692.0261633333332</v>
          </cell>
          <cell r="N103">
            <v>300</v>
          </cell>
          <cell r="P103">
            <v>492</v>
          </cell>
          <cell r="Q103">
            <v>1692.0261633333332</v>
          </cell>
        </row>
        <row r="104">
          <cell r="I104">
            <v>310</v>
          </cell>
          <cell r="K104">
            <v>952.25806451612902</v>
          </cell>
          <cell r="L104">
            <v>1802.7065684259262</v>
          </cell>
          <cell r="N104">
            <v>310</v>
          </cell>
          <cell r="P104">
            <v>476.12903225806451</v>
          </cell>
          <cell r="Q104">
            <v>1802.7065684259262</v>
          </cell>
        </row>
        <row r="105">
          <cell r="I105">
            <v>320</v>
          </cell>
          <cell r="K105">
            <v>922.5</v>
          </cell>
          <cell r="L105">
            <v>1917.0158392592593</v>
          </cell>
          <cell r="N105">
            <v>320</v>
          </cell>
          <cell r="P105">
            <v>461.25</v>
          </cell>
          <cell r="Q105">
            <v>1917.0158392592593</v>
          </cell>
        </row>
        <row r="106">
          <cell r="I106">
            <v>330</v>
          </cell>
          <cell r="K106">
            <v>894.5454545454545</v>
          </cell>
          <cell r="L106">
            <v>2034.953975833334</v>
          </cell>
          <cell r="N106">
            <v>330</v>
          </cell>
          <cell r="P106">
            <v>447.27272727272725</v>
          </cell>
          <cell r="Q106">
            <v>2034.953975833334</v>
          </cell>
        </row>
        <row r="107">
          <cell r="I107">
            <v>340</v>
          </cell>
          <cell r="K107">
            <v>868.23529411764707</v>
          </cell>
          <cell r="L107">
            <v>2156.5209781481481</v>
          </cell>
          <cell r="N107">
            <v>340</v>
          </cell>
          <cell r="P107">
            <v>434.11764705882354</v>
          </cell>
          <cell r="Q107">
            <v>2156.5209781481481</v>
          </cell>
        </row>
        <row r="108">
          <cell r="I108">
            <v>350</v>
          </cell>
          <cell r="K108">
            <v>843.42857142857133</v>
          </cell>
          <cell r="L108">
            <v>2281.7168462037043</v>
          </cell>
          <cell r="N108">
            <v>350</v>
          </cell>
          <cell r="P108">
            <v>421.71428571428567</v>
          </cell>
          <cell r="Q108">
            <v>2281.7168462037043</v>
          </cell>
        </row>
        <row r="114">
          <cell r="I114">
            <v>0</v>
          </cell>
          <cell r="L114">
            <v>49.246200000000009</v>
          </cell>
        </row>
        <row r="115">
          <cell r="I115">
            <v>10</v>
          </cell>
          <cell r="K115">
            <v>45504</v>
          </cell>
          <cell r="L115">
            <v>50.813005555555563</v>
          </cell>
        </row>
        <row r="116">
          <cell r="I116">
            <v>20</v>
          </cell>
          <cell r="K116">
            <v>22752</v>
          </cell>
          <cell r="L116">
            <v>55.513422222222232</v>
          </cell>
        </row>
        <row r="117">
          <cell r="I117">
            <v>30</v>
          </cell>
          <cell r="K117">
            <v>15167.999999999998</v>
          </cell>
          <cell r="L117">
            <v>63.347450000000009</v>
          </cell>
        </row>
        <row r="118">
          <cell r="I118">
            <v>40</v>
          </cell>
          <cell r="K118">
            <v>11376</v>
          </cell>
          <cell r="L118">
            <v>74.315088888888894</v>
          </cell>
        </row>
        <row r="119">
          <cell r="I119">
            <v>50</v>
          </cell>
          <cell r="K119">
            <v>9100.7999999999993</v>
          </cell>
          <cell r="L119">
            <v>88.416338888888902</v>
          </cell>
        </row>
        <row r="120">
          <cell r="I120">
            <v>60</v>
          </cell>
          <cell r="K120">
            <v>7583.9999999999991</v>
          </cell>
          <cell r="L120">
            <v>105.65120000000002</v>
          </cell>
        </row>
        <row r="121">
          <cell r="I121">
            <v>70</v>
          </cell>
          <cell r="K121">
            <v>6500.5714285714294</v>
          </cell>
          <cell r="L121">
            <v>126.01967222222223</v>
          </cell>
        </row>
        <row r="122">
          <cell r="I122">
            <v>80</v>
          </cell>
          <cell r="K122">
            <v>5688</v>
          </cell>
          <cell r="L122">
            <v>149.52175555555556</v>
          </cell>
        </row>
        <row r="123">
          <cell r="I123">
            <v>90</v>
          </cell>
          <cell r="K123">
            <v>5056</v>
          </cell>
          <cell r="L123">
            <v>176.15745000000001</v>
          </cell>
        </row>
        <row r="124">
          <cell r="I124">
            <v>100</v>
          </cell>
          <cell r="K124">
            <v>4550.3999999999996</v>
          </cell>
          <cell r="L124">
            <v>205.92675555555559</v>
          </cell>
        </row>
        <row r="125">
          <cell r="I125">
            <v>110</v>
          </cell>
          <cell r="K125">
            <v>4136.7272727272721</v>
          </cell>
          <cell r="L125">
            <v>238.82967222222226</v>
          </cell>
        </row>
        <row r="126">
          <cell r="I126">
            <v>120</v>
          </cell>
          <cell r="K126">
            <v>3791.9999999999995</v>
          </cell>
          <cell r="L126">
            <v>274.86620000000005</v>
          </cell>
        </row>
        <row r="127">
          <cell r="I127">
            <v>130</v>
          </cell>
          <cell r="K127">
            <v>3500.3076923076919</v>
          </cell>
          <cell r="L127">
            <v>314.03633888888891</v>
          </cell>
        </row>
        <row r="128">
          <cell r="I128">
            <v>140</v>
          </cell>
          <cell r="K128">
            <v>3250.2857142857147</v>
          </cell>
          <cell r="L128">
            <v>356.34008888888883</v>
          </cell>
        </row>
        <row r="129">
          <cell r="I129">
            <v>150</v>
          </cell>
          <cell r="K129">
            <v>3033.6000000000004</v>
          </cell>
          <cell r="L129">
            <v>401.77744999999999</v>
          </cell>
        </row>
        <row r="130">
          <cell r="I130">
            <v>160</v>
          </cell>
          <cell r="K130">
            <v>2844</v>
          </cell>
          <cell r="L130">
            <v>450.34842222222215</v>
          </cell>
        </row>
        <row r="131">
          <cell r="I131">
            <v>170</v>
          </cell>
          <cell r="K131">
            <v>2676.7058823529414</v>
          </cell>
          <cell r="L131">
            <v>502.0530055555555</v>
          </cell>
        </row>
        <row r="132">
          <cell r="I132">
            <v>180</v>
          </cell>
          <cell r="K132">
            <v>2528</v>
          </cell>
          <cell r="L132">
            <v>556.89120000000003</v>
          </cell>
        </row>
        <row r="133">
          <cell r="I133">
            <v>190</v>
          </cell>
          <cell r="K133">
            <v>2394.9473684210525</v>
          </cell>
          <cell r="L133">
            <v>614.86300555555556</v>
          </cell>
        </row>
        <row r="134">
          <cell r="I134">
            <v>200</v>
          </cell>
          <cell r="K134">
            <v>2275.1999999999998</v>
          </cell>
          <cell r="L134">
            <v>675.96842222222233</v>
          </cell>
        </row>
        <row r="135">
          <cell r="I135">
            <v>210</v>
          </cell>
          <cell r="K135">
            <v>2166.8571428571427</v>
          </cell>
          <cell r="L135">
            <v>740.20744999999999</v>
          </cell>
        </row>
        <row r="136">
          <cell r="I136">
            <v>220</v>
          </cell>
          <cell r="K136">
            <v>2068.363636363636</v>
          </cell>
          <cell r="L136">
            <v>807.58008888888901</v>
          </cell>
        </row>
        <row r="137">
          <cell r="I137">
            <v>230</v>
          </cell>
          <cell r="K137">
            <v>1978.4347826086957</v>
          </cell>
          <cell r="L137">
            <v>878.0863388888888</v>
          </cell>
        </row>
        <row r="138">
          <cell r="I138">
            <v>240</v>
          </cell>
          <cell r="K138">
            <v>1895.9999999999998</v>
          </cell>
          <cell r="L138">
            <v>951.72620000000029</v>
          </cell>
        </row>
        <row r="139">
          <cell r="I139">
            <v>250</v>
          </cell>
          <cell r="K139">
            <v>1820.16</v>
          </cell>
          <cell r="L139">
            <v>1028.4996722222222</v>
          </cell>
        </row>
        <row r="140">
          <cell r="I140">
            <v>260</v>
          </cell>
          <cell r="K140">
            <v>1750.153846153846</v>
          </cell>
          <cell r="L140">
            <v>1108.4067555555557</v>
          </cell>
        </row>
        <row r="141">
          <cell r="I141">
            <v>270</v>
          </cell>
          <cell r="K141">
            <v>1685.3333333333333</v>
          </cell>
          <cell r="L141">
            <v>1191.4474500000001</v>
          </cell>
        </row>
        <row r="142">
          <cell r="I142">
            <v>280</v>
          </cell>
          <cell r="K142">
            <v>1625.1428571428573</v>
          </cell>
          <cell r="L142">
            <v>1277.6217555555554</v>
          </cell>
        </row>
        <row r="143">
          <cell r="I143">
            <v>290</v>
          </cell>
          <cell r="K143">
            <v>1569.1034482758621</v>
          </cell>
          <cell r="L143">
            <v>1366.9296722222223</v>
          </cell>
        </row>
        <row r="144">
          <cell r="I144">
            <v>300</v>
          </cell>
          <cell r="K144">
            <v>1516.8000000000002</v>
          </cell>
          <cell r="L144">
            <v>1459.3712</v>
          </cell>
        </row>
        <row r="145">
          <cell r="I145">
            <v>304</v>
          </cell>
          <cell r="K145">
            <v>1496.8421052631579</v>
          </cell>
          <cell r="L145">
            <v>1497.2252222222223</v>
          </cell>
        </row>
        <row r="146">
          <cell r="I146">
            <v>320</v>
          </cell>
          <cell r="K146">
            <v>1422</v>
          </cell>
          <cell r="L146">
            <v>1653.6550888888887</v>
          </cell>
        </row>
        <row r="147">
          <cell r="I147">
            <v>330</v>
          </cell>
          <cell r="K147">
            <v>1378.9090909090908</v>
          </cell>
          <cell r="L147">
            <v>1755.4974500000005</v>
          </cell>
        </row>
        <row r="148">
          <cell r="I148">
            <v>340</v>
          </cell>
          <cell r="K148">
            <v>1338.3529411764707</v>
          </cell>
          <cell r="L148">
            <v>1860.4734222222221</v>
          </cell>
        </row>
        <row r="149">
          <cell r="I149">
            <v>350</v>
          </cell>
          <cell r="K149">
            <v>1300.1142857142856</v>
          </cell>
          <cell r="L149">
            <v>1968.5830055555557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7EF3C-9EFB-47D8-9527-2081FB3E4458}">
  <dimension ref="A1:Q193"/>
  <sheetViews>
    <sheetView tabSelected="1" topLeftCell="A167" workbookViewId="0">
      <selection activeCell="G7" sqref="G7"/>
    </sheetView>
  </sheetViews>
  <sheetFormatPr defaultRowHeight="14.4" x14ac:dyDescent="0.3"/>
  <cols>
    <col min="1" max="1" width="24.77734375" customWidth="1"/>
    <col min="2" max="2" width="26.21875" customWidth="1"/>
    <col min="3" max="3" width="15.5546875" customWidth="1"/>
    <col min="4" max="4" width="17.77734375" customWidth="1"/>
    <col min="5" max="5" width="21" customWidth="1"/>
    <col min="6" max="6" width="15.6640625" customWidth="1"/>
    <col min="7" max="7" width="24" customWidth="1"/>
    <col min="8" max="8" width="13.5546875" bestFit="1" customWidth="1"/>
    <col min="9" max="9" width="10.33203125" customWidth="1"/>
    <col min="10" max="11" width="9" bestFit="1" customWidth="1"/>
    <col min="12" max="12" width="11.44140625" bestFit="1" customWidth="1"/>
  </cols>
  <sheetData>
    <row r="1" spans="1:12" x14ac:dyDescent="0.3">
      <c r="A1" t="s">
        <v>54</v>
      </c>
    </row>
    <row r="2" spans="1:12" x14ac:dyDescent="0.3">
      <c r="A2" t="s">
        <v>55</v>
      </c>
    </row>
    <row r="3" spans="1:12" x14ac:dyDescent="0.3">
      <c r="A3" t="s">
        <v>56</v>
      </c>
    </row>
    <row r="4" spans="1:12" ht="23.4" x14ac:dyDescent="0.45">
      <c r="A4" s="1" t="s">
        <v>0</v>
      </c>
    </row>
    <row r="5" spans="1:12" x14ac:dyDescent="0.3">
      <c r="A5" t="s">
        <v>1</v>
      </c>
      <c r="B5">
        <v>10</v>
      </c>
      <c r="C5" t="s">
        <v>2</v>
      </c>
    </row>
    <row r="6" spans="1:12" x14ac:dyDescent="0.3">
      <c r="A6" t="s">
        <v>3</v>
      </c>
      <c r="B6">
        <v>65</v>
      </c>
      <c r="C6" t="s">
        <v>2</v>
      </c>
    </row>
    <row r="7" spans="1:12" ht="16.2" x14ac:dyDescent="0.3">
      <c r="A7" t="s">
        <v>4</v>
      </c>
      <c r="B7">
        <v>1.167</v>
      </c>
      <c r="C7" t="s">
        <v>5</v>
      </c>
    </row>
    <row r="10" spans="1:12" x14ac:dyDescent="0.3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G10" s="2" t="s">
        <v>11</v>
      </c>
      <c r="K10" t="s">
        <v>12</v>
      </c>
      <c r="L10" t="s">
        <v>13</v>
      </c>
    </row>
    <row r="11" spans="1:12" x14ac:dyDescent="0.3">
      <c r="A11" s="3" t="s">
        <v>14</v>
      </c>
      <c r="B11" s="3">
        <v>2.085</v>
      </c>
      <c r="C11" s="3"/>
      <c r="D11" s="3">
        <v>2.0299999999999998</v>
      </c>
      <c r="E11" s="3">
        <v>2.0499999999999998</v>
      </c>
      <c r="G11" s="3"/>
      <c r="K11">
        <v>2.1720000000000002</v>
      </c>
      <c r="L11">
        <v>2.1859999999999999</v>
      </c>
    </row>
    <row r="12" spans="1:12" x14ac:dyDescent="0.3">
      <c r="A12" s="3" t="s">
        <v>15</v>
      </c>
      <c r="B12" s="3">
        <v>0.75</v>
      </c>
      <c r="C12" s="3"/>
      <c r="D12" s="3">
        <v>0.72</v>
      </c>
      <c r="E12" s="3">
        <v>0.82599999999999996</v>
      </c>
      <c r="G12" s="3"/>
      <c r="K12">
        <v>0.80700000000000005</v>
      </c>
      <c r="L12">
        <v>0.82499999999999996</v>
      </c>
    </row>
    <row r="13" spans="1:12" x14ac:dyDescent="0.3">
      <c r="A13" s="3" t="s">
        <v>16</v>
      </c>
      <c r="B13" s="3">
        <v>1.1850000000000001</v>
      </c>
      <c r="C13" s="3"/>
      <c r="D13" s="3">
        <v>1.1180000000000001</v>
      </c>
      <c r="E13" s="3">
        <v>1.1379999999999999</v>
      </c>
      <c r="G13" s="3"/>
      <c r="K13">
        <v>1.27</v>
      </c>
      <c r="L13">
        <v>1.2569999999999999</v>
      </c>
    </row>
    <row r="14" spans="1:12" x14ac:dyDescent="0.3">
      <c r="A14" s="3" t="s">
        <v>17</v>
      </c>
      <c r="B14" s="3">
        <v>1.45</v>
      </c>
      <c r="C14" s="3"/>
      <c r="D14" s="3">
        <v>1.4019999999999999</v>
      </c>
      <c r="E14" s="3">
        <v>1.425</v>
      </c>
      <c r="G14" s="3"/>
      <c r="K14">
        <v>1.482</v>
      </c>
      <c r="L14">
        <v>1.488</v>
      </c>
    </row>
    <row r="15" spans="1:12" ht="16.2" x14ac:dyDescent="0.3">
      <c r="A15" s="3" t="s">
        <v>18</v>
      </c>
      <c r="B15" s="3" t="s">
        <v>19</v>
      </c>
      <c r="C15" s="3" t="s">
        <v>20</v>
      </c>
      <c r="D15" s="3" t="s">
        <v>21</v>
      </c>
      <c r="E15" s="3" t="s">
        <v>22</v>
      </c>
      <c r="G15" s="3" t="s">
        <v>20</v>
      </c>
      <c r="L15" t="s">
        <v>23</v>
      </c>
    </row>
    <row r="16" spans="1:12" x14ac:dyDescent="0.3">
      <c r="A16" s="3" t="s">
        <v>24</v>
      </c>
      <c r="B16" s="3">
        <v>105</v>
      </c>
      <c r="C16" s="3">
        <v>94</v>
      </c>
      <c r="D16" s="3">
        <v>100</v>
      </c>
      <c r="E16" s="3">
        <v>97</v>
      </c>
      <c r="G16" s="3">
        <v>94</v>
      </c>
      <c r="L16">
        <v>111</v>
      </c>
    </row>
    <row r="17" spans="1:12" x14ac:dyDescent="0.3">
      <c r="A17" s="3" t="s">
        <v>25</v>
      </c>
      <c r="B17" s="3">
        <f>79/47</f>
        <v>1.6808510638297873</v>
      </c>
      <c r="C17" s="3">
        <v>1</v>
      </c>
      <c r="D17" s="3">
        <f>77/48</f>
        <v>1.6041666666666667</v>
      </c>
      <c r="E17" s="3">
        <v>1.6519999999999999</v>
      </c>
      <c r="G17" s="3">
        <v>1</v>
      </c>
      <c r="K17">
        <f>70/28</f>
        <v>2.5</v>
      </c>
      <c r="L17">
        <f>63/23</f>
        <v>2.7391304347826089</v>
      </c>
    </row>
    <row r="18" spans="1:12" x14ac:dyDescent="0.3">
      <c r="A18" s="3" t="s">
        <v>26</v>
      </c>
      <c r="B18" s="3">
        <f>30/23</f>
        <v>1.3043478260869565</v>
      </c>
      <c r="C18" s="3">
        <v>1</v>
      </c>
      <c r="D18" s="3">
        <f>29/25</f>
        <v>1.1599999999999999</v>
      </c>
      <c r="E18" s="3">
        <v>1.2609999999999999</v>
      </c>
      <c r="G18" s="3">
        <v>1</v>
      </c>
      <c r="K18">
        <f>24/28</f>
        <v>0.8571428571428571</v>
      </c>
      <c r="L18">
        <f>20/22</f>
        <v>0.90909090909090906</v>
      </c>
    </row>
    <row r="19" spans="1:12" x14ac:dyDescent="0.3">
      <c r="A19" s="3" t="s">
        <v>27</v>
      </c>
      <c r="B19" s="3">
        <f>41/17</f>
        <v>2.4117647058823528</v>
      </c>
      <c r="C19" s="3">
        <v>4.5</v>
      </c>
      <c r="D19" s="3">
        <f>42/16</f>
        <v>2.625</v>
      </c>
      <c r="E19" s="4">
        <f>45/17</f>
        <v>2.6470588235294117</v>
      </c>
      <c r="G19" s="3">
        <v>3.95</v>
      </c>
      <c r="K19">
        <f>45/15</f>
        <v>3</v>
      </c>
      <c r="L19">
        <f>48/13</f>
        <v>3.6923076923076925</v>
      </c>
    </row>
    <row r="20" spans="1:12" x14ac:dyDescent="0.3">
      <c r="A20" s="3" t="s">
        <v>28</v>
      </c>
      <c r="B20" s="3">
        <v>207</v>
      </c>
      <c r="C20" s="3">
        <v>225.9</v>
      </c>
      <c r="D20" s="3">
        <v>176</v>
      </c>
      <c r="E20" s="3">
        <v>175.5</v>
      </c>
      <c r="G20" s="3">
        <v>225.9</v>
      </c>
      <c r="K20">
        <v>101.6</v>
      </c>
      <c r="L20">
        <v>108</v>
      </c>
    </row>
    <row r="21" spans="1:12" x14ac:dyDescent="0.3">
      <c r="A21" s="3" t="s">
        <v>29</v>
      </c>
      <c r="B21" s="3" t="s">
        <v>30</v>
      </c>
      <c r="C21" s="3" t="s">
        <v>31</v>
      </c>
      <c r="D21" s="3" t="s">
        <v>31</v>
      </c>
      <c r="E21" s="3"/>
      <c r="G21" s="3" t="s">
        <v>31</v>
      </c>
      <c r="L21" t="s">
        <v>32</v>
      </c>
    </row>
    <row r="22" spans="1:12" x14ac:dyDescent="0.3">
      <c r="A22" s="3" t="s">
        <v>33</v>
      </c>
      <c r="B22" s="3">
        <v>0.6</v>
      </c>
      <c r="C22" s="3">
        <v>0.59899999999999998</v>
      </c>
      <c r="D22" s="3">
        <v>0.59899999999999998</v>
      </c>
      <c r="E22" s="3"/>
      <c r="G22" s="3">
        <v>0.59899999999999998</v>
      </c>
    </row>
    <row r="23" spans="1:12" x14ac:dyDescent="0.3">
      <c r="A23" s="3" t="s">
        <v>34</v>
      </c>
      <c r="B23" s="3" t="s">
        <v>35</v>
      </c>
      <c r="C23" s="3" t="s">
        <v>36</v>
      </c>
      <c r="D23" s="3" t="s">
        <v>37</v>
      </c>
      <c r="E23" s="3" t="s">
        <v>38</v>
      </c>
      <c r="G23" s="3" t="s">
        <v>36</v>
      </c>
      <c r="K23" t="s">
        <v>39</v>
      </c>
      <c r="L23" t="s">
        <v>40</v>
      </c>
    </row>
    <row r="24" spans="1:12" x14ac:dyDescent="0.3">
      <c r="A24" s="3" t="s">
        <v>41</v>
      </c>
      <c r="B24" s="3">
        <v>0.64100000000000001</v>
      </c>
      <c r="C24" s="3">
        <v>0.63</v>
      </c>
      <c r="D24" s="3">
        <v>0.622</v>
      </c>
      <c r="E24" s="3">
        <v>0.64</v>
      </c>
      <c r="G24" s="3">
        <v>0.63</v>
      </c>
      <c r="K24">
        <v>0.68100000000000005</v>
      </c>
      <c r="L24">
        <v>0.66300000000000003</v>
      </c>
    </row>
    <row r="25" spans="1:12" x14ac:dyDescent="0.3">
      <c r="A25" s="3" t="s">
        <v>42</v>
      </c>
      <c r="B25" s="3">
        <v>2.91</v>
      </c>
      <c r="C25" s="3">
        <v>3.7</v>
      </c>
      <c r="D25" s="3">
        <v>3</v>
      </c>
      <c r="E25" s="3">
        <v>3.1</v>
      </c>
      <c r="G25" s="3">
        <v>3.7</v>
      </c>
      <c r="L25">
        <v>4.3</v>
      </c>
    </row>
    <row r="26" spans="1:12" x14ac:dyDescent="0.3">
      <c r="A26" s="3" t="s">
        <v>43</v>
      </c>
      <c r="B26" s="3">
        <v>304</v>
      </c>
      <c r="C26" s="3">
        <v>200</v>
      </c>
      <c r="D26" s="3">
        <v>295</v>
      </c>
      <c r="E26" s="3">
        <v>201.2</v>
      </c>
      <c r="G26" s="3">
        <v>200</v>
      </c>
      <c r="L26">
        <v>133</v>
      </c>
    </row>
    <row r="27" spans="1:12" x14ac:dyDescent="0.3">
      <c r="A27" s="3" t="s">
        <v>44</v>
      </c>
      <c r="B27" s="3">
        <v>0.6</v>
      </c>
      <c r="C27" s="3">
        <v>0.62</v>
      </c>
      <c r="D27" s="3">
        <v>0.6</v>
      </c>
      <c r="E27" s="3">
        <v>0.6</v>
      </c>
      <c r="G27" s="3">
        <v>0.62</v>
      </c>
      <c r="K27">
        <v>0.72799999999999998</v>
      </c>
      <c r="L27">
        <v>0.72799999999999998</v>
      </c>
    </row>
    <row r="28" spans="1:12" x14ac:dyDescent="0.3">
      <c r="A28" s="3" t="s">
        <v>45</v>
      </c>
      <c r="B28" s="3">
        <v>0.64200000000000002</v>
      </c>
      <c r="C28" s="3">
        <v>0.65</v>
      </c>
      <c r="D28" s="3">
        <v>0.57999999999999996</v>
      </c>
      <c r="E28" s="3">
        <v>0.64200000000000002</v>
      </c>
      <c r="G28" s="3">
        <v>0.65</v>
      </c>
      <c r="K28">
        <v>0.83099999999999996</v>
      </c>
      <c r="L28">
        <v>0.83699999999999997</v>
      </c>
    </row>
    <row r="29" spans="1:12" x14ac:dyDescent="0.3">
      <c r="A29" s="3" t="s">
        <v>46</v>
      </c>
      <c r="B29" s="3">
        <v>149.30000000000001</v>
      </c>
      <c r="C29" s="3">
        <v>82</v>
      </c>
      <c r="D29" s="3">
        <v>126.4</v>
      </c>
      <c r="E29" s="3">
        <v>145.30000000000001</v>
      </c>
      <c r="G29" s="3">
        <v>66.2</v>
      </c>
      <c r="K29">
        <v>29.306000000000001</v>
      </c>
      <c r="L29">
        <v>41</v>
      </c>
    </row>
    <row r="30" spans="1:12" x14ac:dyDescent="0.3">
      <c r="A30" s="3" t="s">
        <v>47</v>
      </c>
      <c r="B30" s="3">
        <v>13200</v>
      </c>
      <c r="C30" s="3">
        <v>5000</v>
      </c>
      <c r="D30" s="3">
        <v>12500</v>
      </c>
      <c r="E30" s="3">
        <v>13500</v>
      </c>
      <c r="G30" s="3">
        <v>6500</v>
      </c>
      <c r="K30">
        <v>8300</v>
      </c>
      <c r="L30">
        <v>9000</v>
      </c>
    </row>
    <row r="31" spans="1:12" x14ac:dyDescent="0.3">
      <c r="A31" s="5" t="s">
        <v>48</v>
      </c>
      <c r="B31" s="6">
        <f>B30/B17/B18/B19*PI()*B24*60/1000</f>
        <v>301.63066834683548</v>
      </c>
      <c r="C31" s="6">
        <f>C30/C17/C18/C19*PI()*C24*60/1000</f>
        <v>131.94689145077132</v>
      </c>
      <c r="D31" s="6">
        <f>D30/D17/D18/D19*PI()*D24*60/1000</f>
        <v>300.03003731551678</v>
      </c>
      <c r="E31" s="6">
        <f>E30/E17/E18/E19*PI()*E24*60/1000</f>
        <v>295.34263386749882</v>
      </c>
      <c r="G31" s="6">
        <f>G30/G17/G18/G19*PI()*G24*60/1000</f>
        <v>195.41501645240814</v>
      </c>
      <c r="K31">
        <f>K30/K17/K18/K19*PI()*K24*60/1000</f>
        <v>165.73409212159885</v>
      </c>
      <c r="L31">
        <f>L30/L17/L18/L19*PI()*L24*60/1000</f>
        <v>122.33176663511567</v>
      </c>
    </row>
    <row r="34" spans="9:12" ht="21" x14ac:dyDescent="0.4">
      <c r="I34" s="7" t="str">
        <f>B10</f>
        <v>Kawasaki Ninja ZX-10R 2021</v>
      </c>
      <c r="J34" s="8"/>
      <c r="K34" s="8"/>
      <c r="L34" s="8"/>
    </row>
    <row r="35" spans="9:12" ht="15.6" x14ac:dyDescent="0.3">
      <c r="I35" s="9" t="s">
        <v>49</v>
      </c>
      <c r="J35" s="9" t="s">
        <v>50</v>
      </c>
      <c r="K35" s="9" t="s">
        <v>51</v>
      </c>
      <c r="L35" s="9" t="s">
        <v>52</v>
      </c>
    </row>
    <row r="36" spans="9:12" x14ac:dyDescent="0.3">
      <c r="I36" s="10">
        <v>0</v>
      </c>
      <c r="J36" s="11">
        <f t="shared" ref="J36:J71" si="0">I36*1000/3600</f>
        <v>0</v>
      </c>
      <c r="K36" s="11"/>
      <c r="L36" s="11">
        <f t="shared" ref="L36:L71" si="1">$B$27*0.5*$B$7*J36^2*$B$28+0.02*($B$20+$B$5+$B$6)*9.81</f>
        <v>55.328400000000002</v>
      </c>
    </row>
    <row r="37" spans="9:12" x14ac:dyDescent="0.3">
      <c r="I37" s="10">
        <v>10</v>
      </c>
      <c r="J37" s="11">
        <f t="shared" si="0"/>
        <v>2.7777777777777777</v>
      </c>
      <c r="K37" s="11">
        <f t="shared" ref="K37:K71" si="2">$B$29*1000/J37</f>
        <v>53748</v>
      </c>
      <c r="L37" s="11">
        <f t="shared" si="1"/>
        <v>57.062691666666666</v>
      </c>
    </row>
    <row r="38" spans="9:12" x14ac:dyDescent="0.3">
      <c r="I38" s="10">
        <v>20</v>
      </c>
      <c r="J38" s="11">
        <f t="shared" si="0"/>
        <v>5.5555555555555554</v>
      </c>
      <c r="K38" s="11">
        <f t="shared" si="2"/>
        <v>26874</v>
      </c>
      <c r="L38" s="11">
        <f t="shared" si="1"/>
        <v>62.265566666666672</v>
      </c>
    </row>
    <row r="39" spans="9:12" x14ac:dyDescent="0.3">
      <c r="I39" s="10">
        <v>30</v>
      </c>
      <c r="J39" s="11">
        <f t="shared" si="0"/>
        <v>8.3333333333333339</v>
      </c>
      <c r="K39" s="11">
        <f t="shared" si="2"/>
        <v>17916</v>
      </c>
      <c r="L39" s="11">
        <f t="shared" si="1"/>
        <v>70.937025000000006</v>
      </c>
    </row>
    <row r="40" spans="9:12" x14ac:dyDescent="0.3">
      <c r="I40" s="10">
        <v>40</v>
      </c>
      <c r="J40" s="11">
        <f t="shared" si="0"/>
        <v>11.111111111111111</v>
      </c>
      <c r="K40" s="11">
        <f t="shared" si="2"/>
        <v>13437</v>
      </c>
      <c r="L40" s="11">
        <f t="shared" si="1"/>
        <v>83.077066666666667</v>
      </c>
    </row>
    <row r="41" spans="9:12" x14ac:dyDescent="0.3">
      <c r="I41" s="10">
        <v>50</v>
      </c>
      <c r="J41" s="11">
        <f t="shared" si="0"/>
        <v>13.888888888888889</v>
      </c>
      <c r="K41" s="11">
        <f>$B$29*1000/J41</f>
        <v>10749.6</v>
      </c>
      <c r="L41" s="11">
        <f t="shared" si="1"/>
        <v>98.685691666666671</v>
      </c>
    </row>
    <row r="42" spans="9:12" x14ac:dyDescent="0.3">
      <c r="I42" s="10">
        <v>60</v>
      </c>
      <c r="J42" s="11">
        <f t="shared" si="0"/>
        <v>16.666666666666668</v>
      </c>
      <c r="K42" s="11">
        <f t="shared" si="2"/>
        <v>8958</v>
      </c>
      <c r="L42" s="11">
        <f t="shared" si="1"/>
        <v>117.76290000000003</v>
      </c>
    </row>
    <row r="43" spans="9:12" x14ac:dyDescent="0.3">
      <c r="I43" s="10">
        <v>70</v>
      </c>
      <c r="J43" s="11">
        <f t="shared" si="0"/>
        <v>19.444444444444443</v>
      </c>
      <c r="K43" s="11">
        <f t="shared" si="2"/>
        <v>7678.2857142857147</v>
      </c>
      <c r="L43" s="11">
        <f t="shared" si="1"/>
        <v>140.30869166666668</v>
      </c>
    </row>
    <row r="44" spans="9:12" x14ac:dyDescent="0.3">
      <c r="I44" s="10">
        <v>80</v>
      </c>
      <c r="J44" s="11">
        <f t="shared" si="0"/>
        <v>22.222222222222221</v>
      </c>
      <c r="K44" s="11">
        <f t="shared" si="2"/>
        <v>6718.5</v>
      </c>
      <c r="L44" s="11">
        <f t="shared" si="1"/>
        <v>166.32306666666665</v>
      </c>
    </row>
    <row r="45" spans="9:12" x14ac:dyDescent="0.3">
      <c r="I45" s="10">
        <v>90</v>
      </c>
      <c r="J45" s="11">
        <f t="shared" si="0"/>
        <v>25</v>
      </c>
      <c r="K45" s="11">
        <f t="shared" si="2"/>
        <v>5972</v>
      </c>
      <c r="L45" s="11">
        <f t="shared" si="1"/>
        <v>195.80602499999998</v>
      </c>
    </row>
    <row r="46" spans="9:12" x14ac:dyDescent="0.3">
      <c r="I46" s="10">
        <v>100</v>
      </c>
      <c r="J46" s="11">
        <f t="shared" si="0"/>
        <v>27.777777777777779</v>
      </c>
      <c r="K46" s="11">
        <f t="shared" si="2"/>
        <v>5374.8</v>
      </c>
      <c r="L46" s="11">
        <f t="shared" si="1"/>
        <v>228.75756666666666</v>
      </c>
    </row>
    <row r="47" spans="9:12" x14ac:dyDescent="0.3">
      <c r="I47" s="10">
        <v>110</v>
      </c>
      <c r="J47" s="11">
        <f t="shared" si="0"/>
        <v>30.555555555555557</v>
      </c>
      <c r="K47" s="11">
        <f t="shared" si="2"/>
        <v>4886.181818181818</v>
      </c>
      <c r="L47" s="11">
        <f t="shared" si="1"/>
        <v>265.1776916666667</v>
      </c>
    </row>
    <row r="48" spans="9:12" x14ac:dyDescent="0.3">
      <c r="I48" s="10">
        <v>120</v>
      </c>
      <c r="J48" s="11">
        <f t="shared" si="0"/>
        <v>33.333333333333336</v>
      </c>
      <c r="K48" s="11">
        <f t="shared" si="2"/>
        <v>4479</v>
      </c>
      <c r="L48" s="11">
        <f t="shared" si="1"/>
        <v>305.0664000000001</v>
      </c>
    </row>
    <row r="49" spans="9:12" x14ac:dyDescent="0.3">
      <c r="I49" s="10">
        <v>130</v>
      </c>
      <c r="J49" s="11">
        <f t="shared" si="0"/>
        <v>36.111111111111114</v>
      </c>
      <c r="K49" s="11">
        <f t="shared" si="2"/>
        <v>4134.4615384615381</v>
      </c>
      <c r="L49" s="11">
        <f t="shared" si="1"/>
        <v>348.42369166666668</v>
      </c>
    </row>
    <row r="50" spans="9:12" x14ac:dyDescent="0.3">
      <c r="I50" s="10">
        <v>140</v>
      </c>
      <c r="J50" s="11">
        <f t="shared" si="0"/>
        <v>38.888888888888886</v>
      </c>
      <c r="K50" s="11">
        <f t="shared" si="2"/>
        <v>3839.1428571428573</v>
      </c>
      <c r="L50" s="11">
        <f t="shared" si="1"/>
        <v>395.24956666666662</v>
      </c>
    </row>
    <row r="51" spans="9:12" x14ac:dyDescent="0.3">
      <c r="I51" s="10">
        <v>150</v>
      </c>
      <c r="J51" s="11">
        <f t="shared" si="0"/>
        <v>41.666666666666664</v>
      </c>
      <c r="K51" s="11">
        <f t="shared" si="2"/>
        <v>3583.2000000000003</v>
      </c>
      <c r="L51" s="11">
        <f t="shared" si="1"/>
        <v>445.54402499999998</v>
      </c>
    </row>
    <row r="52" spans="9:12" x14ac:dyDescent="0.3">
      <c r="I52" s="10">
        <v>160</v>
      </c>
      <c r="J52" s="11">
        <f t="shared" si="0"/>
        <v>44.444444444444443</v>
      </c>
      <c r="K52" s="11">
        <f t="shared" si="2"/>
        <v>3359.25</v>
      </c>
      <c r="L52" s="11">
        <f t="shared" si="1"/>
        <v>499.30706666666663</v>
      </c>
    </row>
    <row r="53" spans="9:12" x14ac:dyDescent="0.3">
      <c r="I53" s="10">
        <v>170</v>
      </c>
      <c r="J53" s="11">
        <f t="shared" si="0"/>
        <v>47.222222222222221</v>
      </c>
      <c r="K53" s="11">
        <f t="shared" si="2"/>
        <v>3161.6470588235293</v>
      </c>
      <c r="L53" s="11">
        <f t="shared" si="1"/>
        <v>556.53869166666675</v>
      </c>
    </row>
    <row r="54" spans="9:12" x14ac:dyDescent="0.3">
      <c r="I54" s="10">
        <v>180</v>
      </c>
      <c r="J54" s="11">
        <f t="shared" si="0"/>
        <v>50</v>
      </c>
      <c r="K54" s="11">
        <f t="shared" si="2"/>
        <v>2986</v>
      </c>
      <c r="L54" s="11">
        <f t="shared" si="1"/>
        <v>617.23889999999994</v>
      </c>
    </row>
    <row r="55" spans="9:12" x14ac:dyDescent="0.3">
      <c r="I55" s="10">
        <v>190</v>
      </c>
      <c r="J55" s="11">
        <f t="shared" si="0"/>
        <v>52.777777777777779</v>
      </c>
      <c r="K55" s="11">
        <f t="shared" si="2"/>
        <v>2828.8421052631579</v>
      </c>
      <c r="L55" s="11">
        <f t="shared" si="1"/>
        <v>681.40769166666666</v>
      </c>
    </row>
    <row r="56" spans="9:12" x14ac:dyDescent="0.3">
      <c r="I56" s="10">
        <v>200</v>
      </c>
      <c r="J56" s="11">
        <f t="shared" si="0"/>
        <v>55.555555555555557</v>
      </c>
      <c r="K56" s="11">
        <f t="shared" si="2"/>
        <v>2687.4</v>
      </c>
      <c r="L56" s="11">
        <f t="shared" si="1"/>
        <v>749.04506666666668</v>
      </c>
    </row>
    <row r="57" spans="9:12" x14ac:dyDescent="0.3">
      <c r="I57" s="10">
        <v>210</v>
      </c>
      <c r="J57" s="11">
        <f t="shared" si="0"/>
        <v>58.333333333333336</v>
      </c>
      <c r="K57" s="11">
        <f t="shared" si="2"/>
        <v>2559.4285714285711</v>
      </c>
      <c r="L57" s="11">
        <f t="shared" si="1"/>
        <v>820.151025</v>
      </c>
    </row>
    <row r="58" spans="9:12" x14ac:dyDescent="0.3">
      <c r="I58" s="10">
        <v>220</v>
      </c>
      <c r="J58" s="11">
        <f t="shared" si="0"/>
        <v>61.111111111111114</v>
      </c>
      <c r="K58" s="11">
        <f t="shared" si="2"/>
        <v>2443.090909090909</v>
      </c>
      <c r="L58" s="11">
        <f t="shared" si="1"/>
        <v>894.72556666666674</v>
      </c>
    </row>
    <row r="59" spans="9:12" x14ac:dyDescent="0.3">
      <c r="I59" s="10">
        <v>230</v>
      </c>
      <c r="J59" s="11">
        <f t="shared" si="0"/>
        <v>63.888888888888886</v>
      </c>
      <c r="K59" s="11">
        <f t="shared" si="2"/>
        <v>2336.8695652173915</v>
      </c>
      <c r="L59" s="11">
        <f t="shared" si="1"/>
        <v>972.76869166666665</v>
      </c>
    </row>
    <row r="60" spans="9:12" x14ac:dyDescent="0.3">
      <c r="I60" s="10">
        <v>240</v>
      </c>
      <c r="J60" s="11">
        <f t="shared" si="0"/>
        <v>66.666666666666671</v>
      </c>
      <c r="K60" s="11">
        <f t="shared" si="2"/>
        <v>2239.5</v>
      </c>
      <c r="L60" s="11">
        <f t="shared" si="1"/>
        <v>1054.2804000000003</v>
      </c>
    </row>
    <row r="61" spans="9:12" x14ac:dyDescent="0.3">
      <c r="I61" s="10">
        <v>250</v>
      </c>
      <c r="J61" s="11">
        <f t="shared" si="0"/>
        <v>69.444444444444443</v>
      </c>
      <c r="K61" s="11">
        <f t="shared" si="2"/>
        <v>2149.92</v>
      </c>
      <c r="L61" s="11">
        <f t="shared" si="1"/>
        <v>1139.2606916666668</v>
      </c>
    </row>
    <row r="62" spans="9:12" x14ac:dyDescent="0.3">
      <c r="I62" s="10">
        <v>260</v>
      </c>
      <c r="J62" s="11">
        <f t="shared" si="0"/>
        <v>72.222222222222229</v>
      </c>
      <c r="K62" s="11">
        <f t="shared" si="2"/>
        <v>2067.2307692307691</v>
      </c>
      <c r="L62" s="11">
        <f t="shared" si="1"/>
        <v>1227.7095666666669</v>
      </c>
    </row>
    <row r="63" spans="9:12" x14ac:dyDescent="0.3">
      <c r="I63" s="10">
        <v>262</v>
      </c>
      <c r="J63" s="11">
        <f t="shared" si="0"/>
        <v>72.777777777777771</v>
      </c>
      <c r="K63" s="11">
        <f t="shared" si="2"/>
        <v>2051.4503816793895</v>
      </c>
      <c r="L63" s="11">
        <f t="shared" si="1"/>
        <v>1245.8155716666665</v>
      </c>
    </row>
    <row r="64" spans="9:12" x14ac:dyDescent="0.3">
      <c r="I64" s="10">
        <v>280</v>
      </c>
      <c r="J64" s="11">
        <f t="shared" si="0"/>
        <v>77.777777777777771</v>
      </c>
      <c r="K64" s="11">
        <f t="shared" si="2"/>
        <v>1919.5714285714287</v>
      </c>
      <c r="L64" s="11">
        <f t="shared" si="1"/>
        <v>1415.0130666666666</v>
      </c>
    </row>
    <row r="65" spans="9:17" x14ac:dyDescent="0.3">
      <c r="I65" s="10">
        <v>290</v>
      </c>
      <c r="J65" s="11">
        <f t="shared" si="0"/>
        <v>80.555555555555557</v>
      </c>
      <c r="K65" s="11">
        <f t="shared" si="2"/>
        <v>1853.3793103448274</v>
      </c>
      <c r="L65" s="11">
        <f t="shared" si="1"/>
        <v>1513.8676916666668</v>
      </c>
    </row>
    <row r="66" spans="9:17" x14ac:dyDescent="0.3">
      <c r="I66" s="10">
        <v>300</v>
      </c>
      <c r="J66" s="11">
        <f t="shared" si="0"/>
        <v>83.333333333333329</v>
      </c>
      <c r="K66" s="11">
        <f t="shared" si="2"/>
        <v>1791.6000000000001</v>
      </c>
      <c r="L66" s="11">
        <f t="shared" si="1"/>
        <v>1616.1909000000001</v>
      </c>
    </row>
    <row r="67" spans="9:17" x14ac:dyDescent="0.3">
      <c r="I67" s="12">
        <v>311</v>
      </c>
      <c r="J67" s="13">
        <f t="shared" si="0"/>
        <v>86.388888888888886</v>
      </c>
      <c r="K67" s="13">
        <f t="shared" si="2"/>
        <v>1728.2315112540193</v>
      </c>
      <c r="L67" s="13">
        <f t="shared" si="1"/>
        <v>1732.7526429166669</v>
      </c>
    </row>
    <row r="68" spans="9:17" x14ac:dyDescent="0.3">
      <c r="I68" s="10">
        <v>320</v>
      </c>
      <c r="J68" s="11">
        <f t="shared" si="0"/>
        <v>88.888888888888886</v>
      </c>
      <c r="K68" s="11">
        <f t="shared" si="2"/>
        <v>1679.625</v>
      </c>
      <c r="L68" s="11">
        <f t="shared" si="1"/>
        <v>1831.2430666666667</v>
      </c>
    </row>
    <row r="69" spans="9:17" x14ac:dyDescent="0.3">
      <c r="I69" s="10">
        <v>330</v>
      </c>
      <c r="J69" s="11">
        <f t="shared" si="0"/>
        <v>91.666666666666671</v>
      </c>
      <c r="K69" s="11">
        <f t="shared" si="2"/>
        <v>1628.7272727272727</v>
      </c>
      <c r="L69" s="11">
        <f t="shared" si="1"/>
        <v>1943.9720250000007</v>
      </c>
    </row>
    <row r="70" spans="9:17" x14ac:dyDescent="0.3">
      <c r="I70" s="10">
        <v>340</v>
      </c>
      <c r="J70" s="11">
        <f t="shared" si="0"/>
        <v>94.444444444444443</v>
      </c>
      <c r="K70" s="11">
        <f t="shared" si="2"/>
        <v>1580.8235294117646</v>
      </c>
      <c r="L70" s="11">
        <f t="shared" si="1"/>
        <v>2060.1695666666669</v>
      </c>
    </row>
    <row r="71" spans="9:17" x14ac:dyDescent="0.3">
      <c r="I71" s="10">
        <v>350</v>
      </c>
      <c r="J71" s="11">
        <f t="shared" si="0"/>
        <v>97.222222222222229</v>
      </c>
      <c r="K71" s="11">
        <f t="shared" si="2"/>
        <v>1535.6571428571428</v>
      </c>
      <c r="L71" s="11">
        <f t="shared" si="1"/>
        <v>2179.8356916666667</v>
      </c>
    </row>
    <row r="73" spans="9:17" ht="25.8" x14ac:dyDescent="0.5">
      <c r="N73" s="14" t="s">
        <v>53</v>
      </c>
    </row>
    <row r="74" spans="9:17" ht="21" x14ac:dyDescent="0.4">
      <c r="I74" s="7" t="str">
        <f>C10</f>
        <v>Zero SR/F 2020</v>
      </c>
      <c r="J74" s="8"/>
      <c r="K74" s="8"/>
      <c r="L74" s="8"/>
      <c r="N74" s="7" t="str">
        <f>C10</f>
        <v>Zero SR/F 2020</v>
      </c>
      <c r="O74" s="8"/>
      <c r="P74" s="8"/>
      <c r="Q74" s="8"/>
    </row>
    <row r="75" spans="9:17" ht="15.6" x14ac:dyDescent="0.3">
      <c r="I75" s="9" t="s">
        <v>49</v>
      </c>
      <c r="J75" s="9" t="s">
        <v>50</v>
      </c>
      <c r="K75" s="9" t="s">
        <v>51</v>
      </c>
      <c r="L75" s="9" t="s">
        <v>52</v>
      </c>
      <c r="N75" s="9" t="s">
        <v>49</v>
      </c>
      <c r="O75" s="9" t="s">
        <v>50</v>
      </c>
      <c r="P75" s="9" t="s">
        <v>51</v>
      </c>
      <c r="Q75" s="9" t="s">
        <v>52</v>
      </c>
    </row>
    <row r="76" spans="9:17" x14ac:dyDescent="0.3">
      <c r="I76" s="10">
        <v>0</v>
      </c>
      <c r="J76" s="11">
        <f t="shared" ref="J76:J111" si="3">I76*1000/3600</f>
        <v>0</v>
      </c>
      <c r="K76" s="11"/>
      <c r="L76" s="11">
        <f t="shared" ref="L76:L111" si="4">$C$27*0.5*$B$7*J76^2*$C$28+0.02*($C$20+$B$5+$B$6)*9.81</f>
        <v>59.036580000000001</v>
      </c>
      <c r="N76" s="10">
        <v>0</v>
      </c>
      <c r="O76" s="11">
        <f t="shared" ref="O76:O111" si="5">N76*1000/3600</f>
        <v>0</v>
      </c>
      <c r="P76" s="11"/>
      <c r="Q76" s="11">
        <f>$G$27*0.5*$B$7*O76^2*$G$28+0.02*($G$20+$B$5+$B$6)*9.81</f>
        <v>59.036580000000001</v>
      </c>
    </row>
    <row r="77" spans="9:17" x14ac:dyDescent="0.3">
      <c r="I77" s="10">
        <v>10</v>
      </c>
      <c r="J77" s="11">
        <f t="shared" si="3"/>
        <v>2.7777777777777777</v>
      </c>
      <c r="K77" s="11">
        <f t="shared" ref="K77:K111" si="6">$C$29*1000/J77</f>
        <v>29520</v>
      </c>
      <c r="L77" s="11">
        <f t="shared" si="4"/>
        <v>60.851012870370369</v>
      </c>
      <c r="N77" s="10">
        <v>10</v>
      </c>
      <c r="O77" s="11">
        <f t="shared" si="5"/>
        <v>2.7777777777777777</v>
      </c>
      <c r="P77" s="11">
        <f>$L$29*1000/O77</f>
        <v>14760</v>
      </c>
      <c r="Q77" s="11">
        <f t="shared" ref="Q77:Q111" si="7">$G$27*0.5*$B$7*O77^2*$G$28+0.02*($G$20+$B$5+$B$6)*9.81</f>
        <v>60.851012870370369</v>
      </c>
    </row>
    <row r="78" spans="9:17" x14ac:dyDescent="0.3">
      <c r="I78" s="10">
        <v>20</v>
      </c>
      <c r="J78" s="11">
        <f t="shared" si="3"/>
        <v>5.5555555555555554</v>
      </c>
      <c r="K78" s="11">
        <f>$C$29*1000/J78</f>
        <v>14760</v>
      </c>
      <c r="L78" s="11">
        <f>$C$27*0.5*$B$7*J78^2*$C$28+0.02*($C$20+$B$5+$B$6)*9.81</f>
        <v>66.294311481481486</v>
      </c>
      <c r="N78" s="10">
        <v>20</v>
      </c>
      <c r="O78" s="11">
        <f t="shared" si="5"/>
        <v>5.5555555555555554</v>
      </c>
      <c r="P78" s="11">
        <f t="shared" ref="P78:P111" si="8">$L$29*1000/O78</f>
        <v>7380</v>
      </c>
      <c r="Q78" s="11">
        <f t="shared" si="7"/>
        <v>66.294311481481486</v>
      </c>
    </row>
    <row r="79" spans="9:17" x14ac:dyDescent="0.3">
      <c r="I79" s="10">
        <v>30</v>
      </c>
      <c r="J79" s="11">
        <f t="shared" si="3"/>
        <v>8.3333333333333339</v>
      </c>
      <c r="K79" s="11">
        <f t="shared" si="6"/>
        <v>9840</v>
      </c>
      <c r="L79" s="11">
        <f t="shared" si="4"/>
        <v>75.36647583333334</v>
      </c>
      <c r="N79" s="10">
        <v>30</v>
      </c>
      <c r="O79" s="11">
        <f t="shared" si="5"/>
        <v>8.3333333333333339</v>
      </c>
      <c r="P79" s="11">
        <f t="shared" si="8"/>
        <v>4920</v>
      </c>
      <c r="Q79" s="11">
        <f t="shared" si="7"/>
        <v>75.36647583333334</v>
      </c>
    </row>
    <row r="80" spans="9:17" x14ac:dyDescent="0.3">
      <c r="I80" s="10">
        <v>40</v>
      </c>
      <c r="J80" s="11">
        <f t="shared" si="3"/>
        <v>11.111111111111111</v>
      </c>
      <c r="K80" s="11">
        <f t="shared" si="6"/>
        <v>7380</v>
      </c>
      <c r="L80" s="11">
        <f t="shared" si="4"/>
        <v>88.067505925925929</v>
      </c>
      <c r="N80" s="10">
        <v>40</v>
      </c>
      <c r="O80" s="11">
        <f t="shared" si="5"/>
        <v>11.111111111111111</v>
      </c>
      <c r="P80" s="11">
        <f t="shared" si="8"/>
        <v>3690</v>
      </c>
      <c r="Q80" s="11">
        <f t="shared" si="7"/>
        <v>88.067505925925929</v>
      </c>
    </row>
    <row r="81" spans="9:17" x14ac:dyDescent="0.3">
      <c r="I81" s="10">
        <v>50</v>
      </c>
      <c r="J81" s="11">
        <f t="shared" si="3"/>
        <v>13.888888888888889</v>
      </c>
      <c r="K81" s="11">
        <f t="shared" si="6"/>
        <v>5904</v>
      </c>
      <c r="L81" s="11">
        <f t="shared" si="4"/>
        <v>104.39740175925927</v>
      </c>
      <c r="N81" s="10">
        <v>50</v>
      </c>
      <c r="O81" s="11">
        <f t="shared" si="5"/>
        <v>13.888888888888889</v>
      </c>
      <c r="P81" s="11">
        <f t="shared" si="8"/>
        <v>2952</v>
      </c>
      <c r="Q81" s="11">
        <f t="shared" si="7"/>
        <v>104.39740175925927</v>
      </c>
    </row>
    <row r="82" spans="9:17" x14ac:dyDescent="0.3">
      <c r="I82" s="10">
        <v>60</v>
      </c>
      <c r="J82" s="11">
        <f t="shared" si="3"/>
        <v>16.666666666666668</v>
      </c>
      <c r="K82" s="11">
        <f t="shared" si="6"/>
        <v>4920</v>
      </c>
      <c r="L82" s="11">
        <f t="shared" si="4"/>
        <v>124.35616333333336</v>
      </c>
      <c r="N82" s="10">
        <v>60</v>
      </c>
      <c r="O82" s="11">
        <f t="shared" si="5"/>
        <v>16.666666666666668</v>
      </c>
      <c r="P82" s="11">
        <f t="shared" si="8"/>
        <v>2460</v>
      </c>
      <c r="Q82" s="11">
        <f t="shared" si="7"/>
        <v>124.35616333333336</v>
      </c>
    </row>
    <row r="83" spans="9:17" x14ac:dyDescent="0.3">
      <c r="I83" s="10">
        <v>70</v>
      </c>
      <c r="J83" s="11">
        <f t="shared" si="3"/>
        <v>19.444444444444443</v>
      </c>
      <c r="K83" s="11">
        <f t="shared" si="6"/>
        <v>4217.1428571428578</v>
      </c>
      <c r="L83" s="11">
        <f t="shared" si="4"/>
        <v>147.94379064814814</v>
      </c>
      <c r="N83" s="10">
        <v>70</v>
      </c>
      <c r="O83" s="11">
        <f t="shared" si="5"/>
        <v>19.444444444444443</v>
      </c>
      <c r="P83" s="11">
        <f t="shared" si="8"/>
        <v>2108.5714285714289</v>
      </c>
      <c r="Q83" s="11">
        <f t="shared" si="7"/>
        <v>147.94379064814814</v>
      </c>
    </row>
    <row r="84" spans="9:17" x14ac:dyDescent="0.3">
      <c r="I84" s="10">
        <v>80</v>
      </c>
      <c r="J84" s="11">
        <f t="shared" si="3"/>
        <v>22.222222222222221</v>
      </c>
      <c r="K84" s="11">
        <f t="shared" si="6"/>
        <v>3690</v>
      </c>
      <c r="L84" s="11">
        <f t="shared" si="4"/>
        <v>175.16028370370373</v>
      </c>
      <c r="N84" s="10">
        <v>80</v>
      </c>
      <c r="O84" s="11">
        <f t="shared" si="5"/>
        <v>22.222222222222221</v>
      </c>
      <c r="P84" s="11">
        <f t="shared" si="8"/>
        <v>1845</v>
      </c>
      <c r="Q84" s="11">
        <f t="shared" si="7"/>
        <v>175.16028370370373</v>
      </c>
    </row>
    <row r="85" spans="9:17" x14ac:dyDescent="0.3">
      <c r="I85" s="10">
        <v>90</v>
      </c>
      <c r="J85" s="11">
        <f t="shared" si="3"/>
        <v>25</v>
      </c>
      <c r="K85" s="11">
        <f t="shared" si="6"/>
        <v>3280</v>
      </c>
      <c r="L85" s="11">
        <f t="shared" si="4"/>
        <v>206.00564250000002</v>
      </c>
      <c r="N85" s="10">
        <v>90</v>
      </c>
      <c r="O85" s="11">
        <f t="shared" si="5"/>
        <v>25</v>
      </c>
      <c r="P85" s="11">
        <f t="shared" si="8"/>
        <v>1640</v>
      </c>
      <c r="Q85" s="11">
        <f t="shared" si="7"/>
        <v>206.00564250000002</v>
      </c>
    </row>
    <row r="86" spans="9:17" x14ac:dyDescent="0.3">
      <c r="I86" s="10">
        <v>100</v>
      </c>
      <c r="J86" s="11">
        <f t="shared" si="3"/>
        <v>27.777777777777779</v>
      </c>
      <c r="K86" s="11">
        <f t="shared" si="6"/>
        <v>2952</v>
      </c>
      <c r="L86" s="11">
        <f t="shared" si="4"/>
        <v>240.47986703703708</v>
      </c>
      <c r="N86" s="10">
        <v>100</v>
      </c>
      <c r="O86" s="11">
        <f t="shared" si="5"/>
        <v>27.777777777777779</v>
      </c>
      <c r="P86" s="11">
        <f t="shared" si="8"/>
        <v>1476</v>
      </c>
      <c r="Q86" s="11">
        <f t="shared" si="7"/>
        <v>240.47986703703708</v>
      </c>
    </row>
    <row r="87" spans="9:17" x14ac:dyDescent="0.3">
      <c r="I87" s="10">
        <v>110</v>
      </c>
      <c r="J87" s="11">
        <f t="shared" si="3"/>
        <v>30.555555555555557</v>
      </c>
      <c r="K87" s="11">
        <f t="shared" si="6"/>
        <v>2683.6363636363635</v>
      </c>
      <c r="L87" s="11">
        <f t="shared" si="4"/>
        <v>278.58295731481485</v>
      </c>
      <c r="N87" s="10">
        <v>110</v>
      </c>
      <c r="O87" s="11">
        <f t="shared" si="5"/>
        <v>30.555555555555557</v>
      </c>
      <c r="P87" s="11">
        <f t="shared" si="8"/>
        <v>1341.8181818181818</v>
      </c>
      <c r="Q87" s="11">
        <f t="shared" si="7"/>
        <v>278.58295731481485</v>
      </c>
    </row>
    <row r="88" spans="9:17" x14ac:dyDescent="0.3">
      <c r="I88" s="10">
        <v>120</v>
      </c>
      <c r="J88" s="11">
        <f t="shared" si="3"/>
        <v>33.333333333333336</v>
      </c>
      <c r="K88" s="11">
        <f t="shared" si="6"/>
        <v>2460</v>
      </c>
      <c r="L88" s="11">
        <f t="shared" si="4"/>
        <v>320.31491333333344</v>
      </c>
      <c r="N88" s="10">
        <v>120</v>
      </c>
      <c r="O88" s="11">
        <f t="shared" si="5"/>
        <v>33.333333333333336</v>
      </c>
      <c r="P88" s="11">
        <f t="shared" si="8"/>
        <v>1230</v>
      </c>
      <c r="Q88" s="11">
        <f t="shared" si="7"/>
        <v>320.31491333333344</v>
      </c>
    </row>
    <row r="89" spans="9:17" x14ac:dyDescent="0.3">
      <c r="I89" s="10">
        <v>130</v>
      </c>
      <c r="J89" s="11">
        <f t="shared" si="3"/>
        <v>36.111111111111114</v>
      </c>
      <c r="K89" s="11">
        <f t="shared" si="6"/>
        <v>2270.7692307692305</v>
      </c>
      <c r="L89" s="11">
        <f t="shared" si="4"/>
        <v>365.67573509259267</v>
      </c>
      <c r="N89" s="10">
        <v>130</v>
      </c>
      <c r="O89" s="11">
        <f t="shared" si="5"/>
        <v>36.111111111111114</v>
      </c>
      <c r="P89" s="11">
        <f t="shared" si="8"/>
        <v>1135.3846153846152</v>
      </c>
      <c r="Q89" s="11">
        <f t="shared" si="7"/>
        <v>365.67573509259267</v>
      </c>
    </row>
    <row r="90" spans="9:17" x14ac:dyDescent="0.3">
      <c r="I90" s="10">
        <v>140</v>
      </c>
      <c r="J90" s="11">
        <f t="shared" si="3"/>
        <v>38.888888888888886</v>
      </c>
      <c r="K90" s="11">
        <f t="shared" si="6"/>
        <v>2108.5714285714289</v>
      </c>
      <c r="L90" s="11">
        <f t="shared" si="4"/>
        <v>414.66542259259256</v>
      </c>
      <c r="N90" s="10">
        <v>140</v>
      </c>
      <c r="O90" s="11">
        <f t="shared" si="5"/>
        <v>38.888888888888886</v>
      </c>
      <c r="P90" s="11">
        <f t="shared" si="8"/>
        <v>1054.2857142857144</v>
      </c>
      <c r="Q90" s="11">
        <f t="shared" si="7"/>
        <v>414.66542259259256</v>
      </c>
    </row>
    <row r="91" spans="9:17" x14ac:dyDescent="0.3">
      <c r="I91" s="10">
        <v>150</v>
      </c>
      <c r="J91" s="11">
        <f t="shared" si="3"/>
        <v>41.666666666666664</v>
      </c>
      <c r="K91" s="11">
        <f t="shared" si="6"/>
        <v>1968</v>
      </c>
      <c r="L91" s="11">
        <f t="shared" si="4"/>
        <v>467.28397583333333</v>
      </c>
      <c r="N91" s="10">
        <v>150</v>
      </c>
      <c r="O91" s="11">
        <f t="shared" si="5"/>
        <v>41.666666666666664</v>
      </c>
      <c r="P91" s="11">
        <f t="shared" si="8"/>
        <v>984</v>
      </c>
      <c r="Q91" s="11">
        <f t="shared" si="7"/>
        <v>467.28397583333333</v>
      </c>
    </row>
    <row r="92" spans="9:17" x14ac:dyDescent="0.3">
      <c r="I92" s="10">
        <v>160</v>
      </c>
      <c r="J92" s="11">
        <f t="shared" si="3"/>
        <v>44.444444444444443</v>
      </c>
      <c r="K92" s="11">
        <f t="shared" si="6"/>
        <v>1845</v>
      </c>
      <c r="L92" s="11">
        <f t="shared" si="4"/>
        <v>523.5313948148148</v>
      </c>
      <c r="N92" s="10">
        <v>160</v>
      </c>
      <c r="O92" s="11">
        <f t="shared" si="5"/>
        <v>44.444444444444443</v>
      </c>
      <c r="P92" s="11">
        <f t="shared" si="8"/>
        <v>922.5</v>
      </c>
      <c r="Q92" s="11">
        <f t="shared" si="7"/>
        <v>523.5313948148148</v>
      </c>
    </row>
    <row r="93" spans="9:17" x14ac:dyDescent="0.3">
      <c r="I93" s="10">
        <v>170</v>
      </c>
      <c r="J93" s="11">
        <f t="shared" si="3"/>
        <v>47.222222222222221</v>
      </c>
      <c r="K93" s="11">
        <f t="shared" si="6"/>
        <v>1736.4705882352941</v>
      </c>
      <c r="L93" s="11">
        <f t="shared" si="4"/>
        <v>583.40767953703698</v>
      </c>
      <c r="N93" s="10">
        <v>170</v>
      </c>
      <c r="O93" s="11">
        <f t="shared" si="5"/>
        <v>47.222222222222221</v>
      </c>
      <c r="P93" s="11">
        <f t="shared" si="8"/>
        <v>868.23529411764707</v>
      </c>
      <c r="Q93" s="11">
        <f t="shared" si="7"/>
        <v>583.40767953703698</v>
      </c>
    </row>
    <row r="94" spans="9:17" x14ac:dyDescent="0.3">
      <c r="I94" s="10">
        <v>180</v>
      </c>
      <c r="J94" s="11">
        <f t="shared" si="3"/>
        <v>50</v>
      </c>
      <c r="K94" s="11">
        <f t="shared" si="6"/>
        <v>1640</v>
      </c>
      <c r="L94" s="11">
        <f t="shared" si="4"/>
        <v>646.91282999999999</v>
      </c>
      <c r="N94" s="10">
        <v>180</v>
      </c>
      <c r="O94" s="11">
        <f t="shared" si="5"/>
        <v>50</v>
      </c>
      <c r="P94" s="11">
        <f t="shared" si="8"/>
        <v>820</v>
      </c>
      <c r="Q94" s="11">
        <f t="shared" si="7"/>
        <v>646.91282999999999</v>
      </c>
    </row>
    <row r="95" spans="9:17" x14ac:dyDescent="0.3">
      <c r="I95" s="10">
        <v>190</v>
      </c>
      <c r="J95" s="11">
        <f t="shared" si="3"/>
        <v>52.777777777777779</v>
      </c>
      <c r="K95" s="11">
        <f t="shared" si="6"/>
        <v>1553.6842105263158</v>
      </c>
      <c r="L95" s="11">
        <f t="shared" si="4"/>
        <v>714.04684620370369</v>
      </c>
      <c r="N95" s="10">
        <v>195</v>
      </c>
      <c r="O95" s="11">
        <f t="shared" si="5"/>
        <v>54.166666666666664</v>
      </c>
      <c r="P95" s="11">
        <f t="shared" si="8"/>
        <v>756.92307692307691</v>
      </c>
      <c r="Q95" s="11">
        <f t="shared" si="7"/>
        <v>748.97467895833336</v>
      </c>
    </row>
    <row r="96" spans="9:17" x14ac:dyDescent="0.3">
      <c r="I96" s="10">
        <v>200</v>
      </c>
      <c r="J96" s="11">
        <f t="shared" si="3"/>
        <v>55.555555555555557</v>
      </c>
      <c r="K96" s="11">
        <f t="shared" si="6"/>
        <v>1476</v>
      </c>
      <c r="L96" s="11">
        <f t="shared" si="4"/>
        <v>784.80972814814822</v>
      </c>
      <c r="N96" s="10">
        <v>200</v>
      </c>
      <c r="O96" s="11">
        <f t="shared" si="5"/>
        <v>55.555555555555557</v>
      </c>
      <c r="P96" s="11">
        <f t="shared" si="8"/>
        <v>738</v>
      </c>
      <c r="Q96" s="11">
        <f t="shared" si="7"/>
        <v>784.80972814814822</v>
      </c>
    </row>
    <row r="97" spans="9:17" x14ac:dyDescent="0.3">
      <c r="I97" s="10">
        <v>210</v>
      </c>
      <c r="J97" s="11">
        <f t="shared" si="3"/>
        <v>58.333333333333336</v>
      </c>
      <c r="K97" s="11">
        <f t="shared" si="6"/>
        <v>1405.7142857142856</v>
      </c>
      <c r="L97" s="11">
        <f t="shared" si="4"/>
        <v>859.20147583333335</v>
      </c>
      <c r="N97" s="10">
        <v>210</v>
      </c>
      <c r="O97" s="11">
        <f t="shared" si="5"/>
        <v>58.333333333333336</v>
      </c>
      <c r="P97" s="11">
        <f t="shared" si="8"/>
        <v>702.85714285714278</v>
      </c>
      <c r="Q97" s="11">
        <f t="shared" si="7"/>
        <v>859.20147583333335</v>
      </c>
    </row>
    <row r="98" spans="9:17" x14ac:dyDescent="0.3">
      <c r="I98" s="10">
        <v>220</v>
      </c>
      <c r="J98" s="11">
        <f t="shared" si="3"/>
        <v>61.111111111111114</v>
      </c>
      <c r="K98" s="11">
        <f t="shared" si="6"/>
        <v>1341.8181818181818</v>
      </c>
      <c r="L98" s="11">
        <f t="shared" si="4"/>
        <v>937.22208925925929</v>
      </c>
      <c r="N98" s="10">
        <v>220</v>
      </c>
      <c r="O98" s="11">
        <f t="shared" si="5"/>
        <v>61.111111111111114</v>
      </c>
      <c r="P98" s="11">
        <f t="shared" si="8"/>
        <v>670.90909090909088</v>
      </c>
      <c r="Q98" s="11">
        <f t="shared" si="7"/>
        <v>937.22208925925929</v>
      </c>
    </row>
    <row r="99" spans="9:17" x14ac:dyDescent="0.3">
      <c r="I99" s="10">
        <v>230</v>
      </c>
      <c r="J99" s="11">
        <f t="shared" si="3"/>
        <v>63.888888888888886</v>
      </c>
      <c r="K99" s="11">
        <f t="shared" si="6"/>
        <v>1283.4782608695652</v>
      </c>
      <c r="L99" s="11">
        <f t="shared" si="4"/>
        <v>1018.8715684259259</v>
      </c>
      <c r="N99" s="10">
        <v>230</v>
      </c>
      <c r="O99" s="11">
        <f t="shared" si="5"/>
        <v>63.888888888888886</v>
      </c>
      <c r="P99" s="11">
        <f t="shared" si="8"/>
        <v>641.73913043478262</v>
      </c>
      <c r="Q99" s="11">
        <f t="shared" si="7"/>
        <v>1018.8715684259259</v>
      </c>
    </row>
    <row r="100" spans="9:17" x14ac:dyDescent="0.3">
      <c r="I100" s="10">
        <v>240</v>
      </c>
      <c r="J100" s="11">
        <f t="shared" si="3"/>
        <v>66.666666666666671</v>
      </c>
      <c r="K100" s="11">
        <f t="shared" si="6"/>
        <v>1230</v>
      </c>
      <c r="L100" s="11">
        <f t="shared" si="4"/>
        <v>1104.1499133333336</v>
      </c>
      <c r="N100" s="10">
        <v>240</v>
      </c>
      <c r="O100" s="11">
        <f t="shared" si="5"/>
        <v>66.666666666666671</v>
      </c>
      <c r="P100" s="11">
        <f t="shared" si="8"/>
        <v>615</v>
      </c>
      <c r="Q100" s="11">
        <f t="shared" si="7"/>
        <v>1104.1499133333336</v>
      </c>
    </row>
    <row r="101" spans="9:17" x14ac:dyDescent="0.3">
      <c r="I101" s="12">
        <v>249</v>
      </c>
      <c r="J101" s="13">
        <f t="shared" si="3"/>
        <v>69.166666666666671</v>
      </c>
      <c r="K101" s="13">
        <f t="shared" si="6"/>
        <v>1185.5421686746988</v>
      </c>
      <c r="L101" s="13">
        <f t="shared" si="4"/>
        <v>1184.0031039583334</v>
      </c>
      <c r="N101" s="10">
        <v>250</v>
      </c>
      <c r="O101" s="11">
        <f t="shared" si="5"/>
        <v>69.444444444444443</v>
      </c>
      <c r="P101" s="11">
        <f t="shared" si="8"/>
        <v>590.4</v>
      </c>
      <c r="Q101" s="11">
        <f t="shared" si="7"/>
        <v>1193.0571239814815</v>
      </c>
    </row>
    <row r="102" spans="9:17" x14ac:dyDescent="0.3">
      <c r="I102" s="10">
        <v>260</v>
      </c>
      <c r="J102" s="11">
        <f t="shared" si="3"/>
        <v>72.222222222222229</v>
      </c>
      <c r="K102" s="11">
        <f t="shared" si="6"/>
        <v>1135.3846153846152</v>
      </c>
      <c r="L102" s="11">
        <f t="shared" si="4"/>
        <v>1285.5932003703706</v>
      </c>
      <c r="N102" s="10">
        <v>260</v>
      </c>
      <c r="O102" s="11">
        <f t="shared" si="5"/>
        <v>72.222222222222229</v>
      </c>
      <c r="P102" s="11">
        <f t="shared" si="8"/>
        <v>567.69230769230762</v>
      </c>
      <c r="Q102" s="11">
        <f t="shared" si="7"/>
        <v>1285.5932003703706</v>
      </c>
    </row>
    <row r="103" spans="9:17" x14ac:dyDescent="0.3">
      <c r="I103" s="10">
        <v>270</v>
      </c>
      <c r="J103" s="11">
        <f t="shared" si="3"/>
        <v>75</v>
      </c>
      <c r="K103" s="11">
        <f t="shared" si="6"/>
        <v>1093.3333333333333</v>
      </c>
      <c r="L103" s="11">
        <f t="shared" si="4"/>
        <v>1381.7581425000001</v>
      </c>
      <c r="N103" s="10">
        <v>270</v>
      </c>
      <c r="O103" s="11">
        <f t="shared" si="5"/>
        <v>75</v>
      </c>
      <c r="P103" s="11">
        <f t="shared" si="8"/>
        <v>546.66666666666663</v>
      </c>
      <c r="Q103" s="11">
        <f t="shared" si="7"/>
        <v>1381.7581425000001</v>
      </c>
    </row>
    <row r="104" spans="9:17" x14ac:dyDescent="0.3">
      <c r="I104" s="10">
        <v>280</v>
      </c>
      <c r="J104" s="11">
        <f t="shared" si="3"/>
        <v>77.777777777777771</v>
      </c>
      <c r="K104" s="11">
        <f t="shared" si="6"/>
        <v>1054.2857142857144</v>
      </c>
      <c r="L104" s="11">
        <f t="shared" si="4"/>
        <v>1481.5519503703702</v>
      </c>
      <c r="N104" s="10">
        <v>280</v>
      </c>
      <c r="O104" s="11">
        <f t="shared" si="5"/>
        <v>77.777777777777771</v>
      </c>
      <c r="P104" s="11">
        <f t="shared" si="8"/>
        <v>527.14285714285722</v>
      </c>
      <c r="Q104" s="11">
        <f t="shared" si="7"/>
        <v>1481.5519503703702</v>
      </c>
    </row>
    <row r="105" spans="9:17" x14ac:dyDescent="0.3">
      <c r="I105" s="10">
        <v>290</v>
      </c>
      <c r="J105" s="11">
        <f t="shared" si="3"/>
        <v>80.555555555555557</v>
      </c>
      <c r="K105" s="11">
        <f t="shared" si="6"/>
        <v>1017.9310344827586</v>
      </c>
      <c r="L105" s="11">
        <f t="shared" si="4"/>
        <v>1584.9746239814817</v>
      </c>
      <c r="N105" s="10">
        <v>290</v>
      </c>
      <c r="O105" s="11">
        <f t="shared" si="5"/>
        <v>80.555555555555557</v>
      </c>
      <c r="P105" s="11">
        <f t="shared" si="8"/>
        <v>508.9655172413793</v>
      </c>
      <c r="Q105" s="11">
        <f t="shared" si="7"/>
        <v>1584.9746239814817</v>
      </c>
    </row>
    <row r="106" spans="9:17" x14ac:dyDescent="0.3">
      <c r="I106" s="10">
        <v>300</v>
      </c>
      <c r="J106" s="11">
        <f t="shared" si="3"/>
        <v>83.333333333333329</v>
      </c>
      <c r="K106" s="11">
        <f t="shared" si="6"/>
        <v>984</v>
      </c>
      <c r="L106" s="11">
        <f t="shared" si="4"/>
        <v>1692.0261633333332</v>
      </c>
      <c r="N106" s="10">
        <v>300</v>
      </c>
      <c r="O106" s="11">
        <f t="shared" si="5"/>
        <v>83.333333333333329</v>
      </c>
      <c r="P106" s="11">
        <f t="shared" si="8"/>
        <v>492</v>
      </c>
      <c r="Q106" s="11">
        <f t="shared" si="7"/>
        <v>1692.0261633333332</v>
      </c>
    </row>
    <row r="107" spans="9:17" x14ac:dyDescent="0.3">
      <c r="I107" s="10">
        <v>310</v>
      </c>
      <c r="J107" s="11">
        <f t="shared" si="3"/>
        <v>86.111111111111114</v>
      </c>
      <c r="K107" s="11">
        <f t="shared" si="6"/>
        <v>952.25806451612902</v>
      </c>
      <c r="L107" s="11">
        <f t="shared" si="4"/>
        <v>1802.7065684259262</v>
      </c>
      <c r="N107" s="10">
        <v>310</v>
      </c>
      <c r="O107" s="11">
        <f t="shared" si="5"/>
        <v>86.111111111111114</v>
      </c>
      <c r="P107" s="11">
        <f t="shared" si="8"/>
        <v>476.12903225806451</v>
      </c>
      <c r="Q107" s="11">
        <f t="shared" si="7"/>
        <v>1802.7065684259262</v>
      </c>
    </row>
    <row r="108" spans="9:17" x14ac:dyDescent="0.3">
      <c r="I108" s="10">
        <v>320</v>
      </c>
      <c r="J108" s="11">
        <f t="shared" si="3"/>
        <v>88.888888888888886</v>
      </c>
      <c r="K108" s="11">
        <f t="shared" si="6"/>
        <v>922.5</v>
      </c>
      <c r="L108" s="11">
        <f t="shared" si="4"/>
        <v>1917.0158392592593</v>
      </c>
      <c r="N108" s="10">
        <v>320</v>
      </c>
      <c r="O108" s="11">
        <f t="shared" si="5"/>
        <v>88.888888888888886</v>
      </c>
      <c r="P108" s="11">
        <f t="shared" si="8"/>
        <v>461.25</v>
      </c>
      <c r="Q108" s="11">
        <f t="shared" si="7"/>
        <v>1917.0158392592593</v>
      </c>
    </row>
    <row r="109" spans="9:17" x14ac:dyDescent="0.3">
      <c r="I109" s="10">
        <v>330</v>
      </c>
      <c r="J109" s="11">
        <f t="shared" si="3"/>
        <v>91.666666666666671</v>
      </c>
      <c r="K109" s="11">
        <f t="shared" si="6"/>
        <v>894.5454545454545</v>
      </c>
      <c r="L109" s="11">
        <f t="shared" si="4"/>
        <v>2034.953975833334</v>
      </c>
      <c r="N109" s="10">
        <v>330</v>
      </c>
      <c r="O109" s="11">
        <f t="shared" si="5"/>
        <v>91.666666666666671</v>
      </c>
      <c r="P109" s="11">
        <f t="shared" si="8"/>
        <v>447.27272727272725</v>
      </c>
      <c r="Q109" s="11">
        <f t="shared" si="7"/>
        <v>2034.953975833334</v>
      </c>
    </row>
    <row r="110" spans="9:17" x14ac:dyDescent="0.3">
      <c r="I110" s="10">
        <v>340</v>
      </c>
      <c r="J110" s="11">
        <f t="shared" si="3"/>
        <v>94.444444444444443</v>
      </c>
      <c r="K110" s="11">
        <f t="shared" si="6"/>
        <v>868.23529411764707</v>
      </c>
      <c r="L110" s="11">
        <f t="shared" si="4"/>
        <v>2156.5209781481481</v>
      </c>
      <c r="N110" s="10">
        <v>340</v>
      </c>
      <c r="O110" s="11">
        <f t="shared" si="5"/>
        <v>94.444444444444443</v>
      </c>
      <c r="P110" s="11">
        <f t="shared" si="8"/>
        <v>434.11764705882354</v>
      </c>
      <c r="Q110" s="11">
        <f t="shared" si="7"/>
        <v>2156.5209781481481</v>
      </c>
    </row>
    <row r="111" spans="9:17" x14ac:dyDescent="0.3">
      <c r="I111" s="10">
        <v>350</v>
      </c>
      <c r="J111" s="11">
        <f t="shared" si="3"/>
        <v>97.222222222222229</v>
      </c>
      <c r="K111" s="11">
        <f t="shared" si="6"/>
        <v>843.42857142857133</v>
      </c>
      <c r="L111" s="11">
        <f t="shared" si="4"/>
        <v>2281.7168462037043</v>
      </c>
      <c r="N111" s="10">
        <v>350</v>
      </c>
      <c r="O111" s="11">
        <f t="shared" si="5"/>
        <v>97.222222222222229</v>
      </c>
      <c r="P111" s="11">
        <f t="shared" si="8"/>
        <v>421.71428571428567</v>
      </c>
      <c r="Q111" s="11">
        <f t="shared" si="7"/>
        <v>2281.7168462037043</v>
      </c>
    </row>
    <row r="115" spans="9:12" ht="21" x14ac:dyDescent="0.4">
      <c r="I115" s="7" t="str">
        <f>D10</f>
        <v>CBR1000RR 2007</v>
      </c>
      <c r="J115" s="8"/>
      <c r="K115" s="8"/>
      <c r="L115" s="8"/>
    </row>
    <row r="116" spans="9:12" ht="15.6" x14ac:dyDescent="0.3">
      <c r="I116" s="9" t="s">
        <v>49</v>
      </c>
      <c r="J116" s="9" t="s">
        <v>50</v>
      </c>
      <c r="K116" s="9" t="s">
        <v>51</v>
      </c>
      <c r="L116" s="9" t="s">
        <v>52</v>
      </c>
    </row>
    <row r="117" spans="9:12" x14ac:dyDescent="0.3">
      <c r="I117" s="10">
        <v>0</v>
      </c>
      <c r="J117" s="11">
        <f t="shared" ref="J117:J152" si="9">I117*1000/3600</f>
        <v>0</v>
      </c>
      <c r="K117" s="11"/>
      <c r="L117" s="11">
        <f t="shared" ref="L117:L152" si="10">$D$27*0.5*$B$7*J117^2*$D$28+0.02*($D$20+$B$5+$B$6)*9.81</f>
        <v>49.246200000000009</v>
      </c>
    </row>
    <row r="118" spans="9:12" x14ac:dyDescent="0.3">
      <c r="I118" s="10">
        <v>10</v>
      </c>
      <c r="J118" s="11">
        <f t="shared" si="9"/>
        <v>2.7777777777777777</v>
      </c>
      <c r="K118" s="11">
        <f>$D$29*1000/J118</f>
        <v>45504</v>
      </c>
      <c r="L118" s="11">
        <f t="shared" si="10"/>
        <v>50.813005555555563</v>
      </c>
    </row>
    <row r="119" spans="9:12" x14ac:dyDescent="0.3">
      <c r="I119" s="10">
        <v>20</v>
      </c>
      <c r="J119" s="11">
        <f t="shared" si="9"/>
        <v>5.5555555555555554</v>
      </c>
      <c r="K119" s="11">
        <f t="shared" ref="K119:K152" si="11">$D$29*1000/J119</f>
        <v>22752</v>
      </c>
      <c r="L119" s="11">
        <f t="shared" si="10"/>
        <v>55.513422222222232</v>
      </c>
    </row>
    <row r="120" spans="9:12" x14ac:dyDescent="0.3">
      <c r="I120" s="10">
        <v>30</v>
      </c>
      <c r="J120" s="11">
        <f t="shared" si="9"/>
        <v>8.3333333333333339</v>
      </c>
      <c r="K120" s="11">
        <f t="shared" si="11"/>
        <v>15167.999999999998</v>
      </c>
      <c r="L120" s="11">
        <f t="shared" si="10"/>
        <v>63.347450000000009</v>
      </c>
    </row>
    <row r="121" spans="9:12" x14ac:dyDescent="0.3">
      <c r="I121" s="10">
        <v>40</v>
      </c>
      <c r="J121" s="11">
        <f t="shared" si="9"/>
        <v>11.111111111111111</v>
      </c>
      <c r="K121" s="11">
        <f t="shared" si="11"/>
        <v>11376</v>
      </c>
      <c r="L121" s="11">
        <f t="shared" si="10"/>
        <v>74.315088888888894</v>
      </c>
    </row>
    <row r="122" spans="9:12" x14ac:dyDescent="0.3">
      <c r="I122" s="10">
        <v>50</v>
      </c>
      <c r="J122" s="11">
        <f t="shared" si="9"/>
        <v>13.888888888888889</v>
      </c>
      <c r="K122" s="11">
        <f t="shared" si="11"/>
        <v>9100.7999999999993</v>
      </c>
      <c r="L122" s="11">
        <f t="shared" si="10"/>
        <v>88.416338888888902</v>
      </c>
    </row>
    <row r="123" spans="9:12" x14ac:dyDescent="0.3">
      <c r="I123" s="10">
        <v>60</v>
      </c>
      <c r="J123" s="11">
        <f t="shared" si="9"/>
        <v>16.666666666666668</v>
      </c>
      <c r="K123" s="11">
        <f t="shared" si="11"/>
        <v>7583.9999999999991</v>
      </c>
      <c r="L123" s="11">
        <f t="shared" si="10"/>
        <v>105.65120000000002</v>
      </c>
    </row>
    <row r="124" spans="9:12" x14ac:dyDescent="0.3">
      <c r="I124" s="10">
        <v>70</v>
      </c>
      <c r="J124" s="11">
        <f t="shared" si="9"/>
        <v>19.444444444444443</v>
      </c>
      <c r="K124" s="11">
        <f t="shared" si="11"/>
        <v>6500.5714285714294</v>
      </c>
      <c r="L124" s="11">
        <f t="shared" si="10"/>
        <v>126.01967222222223</v>
      </c>
    </row>
    <row r="125" spans="9:12" x14ac:dyDescent="0.3">
      <c r="I125" s="10">
        <v>80</v>
      </c>
      <c r="J125" s="11">
        <f t="shared" si="9"/>
        <v>22.222222222222221</v>
      </c>
      <c r="K125" s="11">
        <f t="shared" si="11"/>
        <v>5688</v>
      </c>
      <c r="L125" s="11">
        <f t="shared" si="10"/>
        <v>149.52175555555556</v>
      </c>
    </row>
    <row r="126" spans="9:12" x14ac:dyDescent="0.3">
      <c r="I126" s="10">
        <v>90</v>
      </c>
      <c r="J126" s="11">
        <f t="shared" si="9"/>
        <v>25</v>
      </c>
      <c r="K126" s="11">
        <f t="shared" si="11"/>
        <v>5056</v>
      </c>
      <c r="L126" s="11">
        <f t="shared" si="10"/>
        <v>176.15745000000001</v>
      </c>
    </row>
    <row r="127" spans="9:12" x14ac:dyDescent="0.3">
      <c r="I127" s="10">
        <v>100</v>
      </c>
      <c r="J127" s="11">
        <f t="shared" si="9"/>
        <v>27.777777777777779</v>
      </c>
      <c r="K127" s="11">
        <f t="shared" si="11"/>
        <v>4550.3999999999996</v>
      </c>
      <c r="L127" s="11">
        <f t="shared" si="10"/>
        <v>205.92675555555559</v>
      </c>
    </row>
    <row r="128" spans="9:12" x14ac:dyDescent="0.3">
      <c r="I128" s="10">
        <v>110</v>
      </c>
      <c r="J128" s="11">
        <f t="shared" si="9"/>
        <v>30.555555555555557</v>
      </c>
      <c r="K128" s="11">
        <f t="shared" si="11"/>
        <v>4136.7272727272721</v>
      </c>
      <c r="L128" s="11">
        <f t="shared" si="10"/>
        <v>238.82967222222226</v>
      </c>
    </row>
    <row r="129" spans="9:12" x14ac:dyDescent="0.3">
      <c r="I129" s="10">
        <v>120</v>
      </c>
      <c r="J129" s="11">
        <f t="shared" si="9"/>
        <v>33.333333333333336</v>
      </c>
      <c r="K129" s="11">
        <f t="shared" si="11"/>
        <v>3791.9999999999995</v>
      </c>
      <c r="L129" s="11">
        <f t="shared" si="10"/>
        <v>274.86620000000005</v>
      </c>
    </row>
    <row r="130" spans="9:12" x14ac:dyDescent="0.3">
      <c r="I130" s="10">
        <v>130</v>
      </c>
      <c r="J130" s="11">
        <f t="shared" si="9"/>
        <v>36.111111111111114</v>
      </c>
      <c r="K130" s="11">
        <f t="shared" si="11"/>
        <v>3500.3076923076919</v>
      </c>
      <c r="L130" s="11">
        <f t="shared" si="10"/>
        <v>314.03633888888891</v>
      </c>
    </row>
    <row r="131" spans="9:12" x14ac:dyDescent="0.3">
      <c r="I131" s="10">
        <v>140</v>
      </c>
      <c r="J131" s="11">
        <f t="shared" si="9"/>
        <v>38.888888888888886</v>
      </c>
      <c r="K131" s="11">
        <f t="shared" si="11"/>
        <v>3250.2857142857147</v>
      </c>
      <c r="L131" s="11">
        <f t="shared" si="10"/>
        <v>356.34008888888883</v>
      </c>
    </row>
    <row r="132" spans="9:12" x14ac:dyDescent="0.3">
      <c r="I132" s="10">
        <v>150</v>
      </c>
      <c r="J132" s="11">
        <f t="shared" si="9"/>
        <v>41.666666666666664</v>
      </c>
      <c r="K132" s="11">
        <f t="shared" si="11"/>
        <v>3033.6000000000004</v>
      </c>
      <c r="L132" s="11">
        <f t="shared" si="10"/>
        <v>401.77744999999999</v>
      </c>
    </row>
    <row r="133" spans="9:12" x14ac:dyDescent="0.3">
      <c r="I133" s="10">
        <v>160</v>
      </c>
      <c r="J133" s="11">
        <f t="shared" si="9"/>
        <v>44.444444444444443</v>
      </c>
      <c r="K133" s="11">
        <f t="shared" si="11"/>
        <v>2844</v>
      </c>
      <c r="L133" s="11">
        <f t="shared" si="10"/>
        <v>450.34842222222215</v>
      </c>
    </row>
    <row r="134" spans="9:12" x14ac:dyDescent="0.3">
      <c r="I134" s="10">
        <v>170</v>
      </c>
      <c r="J134" s="11">
        <f t="shared" si="9"/>
        <v>47.222222222222221</v>
      </c>
      <c r="K134" s="11">
        <f t="shared" si="11"/>
        <v>2676.7058823529414</v>
      </c>
      <c r="L134" s="11">
        <f t="shared" si="10"/>
        <v>502.0530055555555</v>
      </c>
    </row>
    <row r="135" spans="9:12" x14ac:dyDescent="0.3">
      <c r="I135" s="10">
        <v>180</v>
      </c>
      <c r="J135" s="11">
        <f t="shared" si="9"/>
        <v>50</v>
      </c>
      <c r="K135" s="11">
        <f t="shared" si="11"/>
        <v>2528</v>
      </c>
      <c r="L135" s="11">
        <f t="shared" si="10"/>
        <v>556.89120000000003</v>
      </c>
    </row>
    <row r="136" spans="9:12" x14ac:dyDescent="0.3">
      <c r="I136" s="10">
        <v>190</v>
      </c>
      <c r="J136" s="11">
        <f t="shared" si="9"/>
        <v>52.777777777777779</v>
      </c>
      <c r="K136" s="11">
        <f t="shared" si="11"/>
        <v>2394.9473684210525</v>
      </c>
      <c r="L136" s="11">
        <f t="shared" si="10"/>
        <v>614.86300555555556</v>
      </c>
    </row>
    <row r="137" spans="9:12" x14ac:dyDescent="0.3">
      <c r="I137" s="10">
        <v>200</v>
      </c>
      <c r="J137" s="11">
        <f t="shared" si="9"/>
        <v>55.555555555555557</v>
      </c>
      <c r="K137" s="11">
        <f t="shared" si="11"/>
        <v>2275.1999999999998</v>
      </c>
      <c r="L137" s="11">
        <f t="shared" si="10"/>
        <v>675.96842222222233</v>
      </c>
    </row>
    <row r="138" spans="9:12" x14ac:dyDescent="0.3">
      <c r="I138" s="10">
        <v>210</v>
      </c>
      <c r="J138" s="11">
        <f t="shared" si="9"/>
        <v>58.333333333333336</v>
      </c>
      <c r="K138" s="11">
        <f t="shared" si="11"/>
        <v>2166.8571428571427</v>
      </c>
      <c r="L138" s="11">
        <f t="shared" si="10"/>
        <v>740.20744999999999</v>
      </c>
    </row>
    <row r="139" spans="9:12" x14ac:dyDescent="0.3">
      <c r="I139" s="10">
        <v>220</v>
      </c>
      <c r="J139" s="11">
        <f t="shared" si="9"/>
        <v>61.111111111111114</v>
      </c>
      <c r="K139" s="11">
        <f t="shared" si="11"/>
        <v>2068.363636363636</v>
      </c>
      <c r="L139" s="11">
        <f t="shared" si="10"/>
        <v>807.58008888888901</v>
      </c>
    </row>
    <row r="140" spans="9:12" x14ac:dyDescent="0.3">
      <c r="I140" s="10">
        <v>230</v>
      </c>
      <c r="J140" s="11">
        <f t="shared" si="9"/>
        <v>63.888888888888886</v>
      </c>
      <c r="K140" s="11">
        <f t="shared" si="11"/>
        <v>1978.4347826086957</v>
      </c>
      <c r="L140" s="11">
        <f t="shared" si="10"/>
        <v>878.0863388888888</v>
      </c>
    </row>
    <row r="141" spans="9:12" x14ac:dyDescent="0.3">
      <c r="I141" s="10">
        <v>240</v>
      </c>
      <c r="J141" s="11">
        <f t="shared" si="9"/>
        <v>66.666666666666671</v>
      </c>
      <c r="K141" s="11">
        <f t="shared" si="11"/>
        <v>1895.9999999999998</v>
      </c>
      <c r="L141" s="11">
        <f t="shared" si="10"/>
        <v>951.72620000000029</v>
      </c>
    </row>
    <row r="142" spans="9:12" x14ac:dyDescent="0.3">
      <c r="I142" s="10">
        <v>250</v>
      </c>
      <c r="J142" s="11">
        <f t="shared" si="9"/>
        <v>69.444444444444443</v>
      </c>
      <c r="K142" s="11">
        <f t="shared" si="11"/>
        <v>1820.16</v>
      </c>
      <c r="L142" s="11">
        <f t="shared" si="10"/>
        <v>1028.4996722222222</v>
      </c>
    </row>
    <row r="143" spans="9:12" x14ac:dyDescent="0.3">
      <c r="I143" s="10">
        <v>260</v>
      </c>
      <c r="J143" s="11">
        <f t="shared" si="9"/>
        <v>72.222222222222229</v>
      </c>
      <c r="K143" s="11">
        <f t="shared" si="11"/>
        <v>1750.153846153846</v>
      </c>
      <c r="L143" s="11">
        <f t="shared" si="10"/>
        <v>1108.4067555555557</v>
      </c>
    </row>
    <row r="144" spans="9:12" x14ac:dyDescent="0.3">
      <c r="I144" s="10">
        <v>270</v>
      </c>
      <c r="J144" s="11">
        <f t="shared" si="9"/>
        <v>75</v>
      </c>
      <c r="K144" s="11">
        <f t="shared" si="11"/>
        <v>1685.3333333333333</v>
      </c>
      <c r="L144" s="11">
        <f t="shared" si="10"/>
        <v>1191.4474500000001</v>
      </c>
    </row>
    <row r="145" spans="9:12" x14ac:dyDescent="0.3">
      <c r="I145" s="10">
        <v>280</v>
      </c>
      <c r="J145" s="11">
        <f t="shared" si="9"/>
        <v>77.777777777777771</v>
      </c>
      <c r="K145" s="11">
        <f t="shared" si="11"/>
        <v>1625.1428571428573</v>
      </c>
      <c r="L145" s="11">
        <f t="shared" si="10"/>
        <v>1277.6217555555554</v>
      </c>
    </row>
    <row r="146" spans="9:12" x14ac:dyDescent="0.3">
      <c r="I146" s="10">
        <v>290</v>
      </c>
      <c r="J146" s="11">
        <f t="shared" si="9"/>
        <v>80.555555555555557</v>
      </c>
      <c r="K146" s="11">
        <f t="shared" si="11"/>
        <v>1569.1034482758621</v>
      </c>
      <c r="L146" s="11">
        <f t="shared" si="10"/>
        <v>1366.9296722222223</v>
      </c>
    </row>
    <row r="147" spans="9:12" x14ac:dyDescent="0.3">
      <c r="I147" s="10">
        <v>300</v>
      </c>
      <c r="J147" s="11">
        <f t="shared" si="9"/>
        <v>83.333333333333329</v>
      </c>
      <c r="K147" s="11">
        <f t="shared" si="11"/>
        <v>1516.8000000000002</v>
      </c>
      <c r="L147" s="11">
        <f t="shared" si="10"/>
        <v>1459.3712</v>
      </c>
    </row>
    <row r="148" spans="9:12" x14ac:dyDescent="0.3">
      <c r="I148" s="12">
        <v>304</v>
      </c>
      <c r="J148" s="13">
        <f t="shared" si="9"/>
        <v>84.444444444444443</v>
      </c>
      <c r="K148" s="13">
        <f t="shared" si="11"/>
        <v>1496.8421052631579</v>
      </c>
      <c r="L148" s="13">
        <f>$D$27*0.5*$B$7*J148^2*$D$28+0.02*($D$20+$B$5+$B$6)*9.81</f>
        <v>1497.2252222222223</v>
      </c>
    </row>
    <row r="149" spans="9:12" x14ac:dyDescent="0.3">
      <c r="I149" s="10">
        <v>320</v>
      </c>
      <c r="J149" s="11">
        <f t="shared" si="9"/>
        <v>88.888888888888886</v>
      </c>
      <c r="K149" s="11">
        <f t="shared" si="11"/>
        <v>1422</v>
      </c>
      <c r="L149" s="11">
        <f t="shared" si="10"/>
        <v>1653.6550888888887</v>
      </c>
    </row>
    <row r="150" spans="9:12" x14ac:dyDescent="0.3">
      <c r="I150" s="10">
        <v>330</v>
      </c>
      <c r="J150" s="11">
        <f t="shared" si="9"/>
        <v>91.666666666666671</v>
      </c>
      <c r="K150" s="11">
        <f t="shared" si="11"/>
        <v>1378.9090909090908</v>
      </c>
      <c r="L150" s="11">
        <f t="shared" si="10"/>
        <v>1755.4974500000005</v>
      </c>
    </row>
    <row r="151" spans="9:12" x14ac:dyDescent="0.3">
      <c r="I151" s="10">
        <v>340</v>
      </c>
      <c r="J151" s="11">
        <f t="shared" si="9"/>
        <v>94.444444444444443</v>
      </c>
      <c r="K151" s="11">
        <f t="shared" si="11"/>
        <v>1338.3529411764707</v>
      </c>
      <c r="L151" s="11">
        <f t="shared" si="10"/>
        <v>1860.4734222222221</v>
      </c>
    </row>
    <row r="152" spans="9:12" x14ac:dyDescent="0.3">
      <c r="I152" s="10">
        <v>350</v>
      </c>
      <c r="J152" s="11">
        <f t="shared" si="9"/>
        <v>97.222222222222229</v>
      </c>
      <c r="K152" s="11">
        <f t="shared" si="11"/>
        <v>1300.1142857142856</v>
      </c>
      <c r="L152" s="11">
        <f t="shared" si="10"/>
        <v>1968.5830055555557</v>
      </c>
    </row>
    <row r="156" spans="9:12" ht="21" x14ac:dyDescent="0.4">
      <c r="I156" s="7" t="str">
        <f>E10</f>
        <v>BMW S 1000RR - 2016</v>
      </c>
      <c r="J156" s="8"/>
      <c r="K156" s="8"/>
      <c r="L156" s="8"/>
    </row>
    <row r="157" spans="9:12" ht="15.6" x14ac:dyDescent="0.3">
      <c r="I157" s="9" t="s">
        <v>49</v>
      </c>
      <c r="J157" s="9" t="s">
        <v>50</v>
      </c>
      <c r="K157" s="9" t="s">
        <v>51</v>
      </c>
      <c r="L157" s="9" t="s">
        <v>52</v>
      </c>
    </row>
    <row r="158" spans="9:12" x14ac:dyDescent="0.3">
      <c r="I158" s="10">
        <v>0</v>
      </c>
      <c r="J158" s="11">
        <f t="shared" ref="J158:J193" si="12">I158*1000/3600</f>
        <v>0</v>
      </c>
      <c r="K158" s="11"/>
      <c r="L158" s="11">
        <f>$E$27*0.5*$B$7*J158^2*$E$28+0.02*($E$20+$B$5+$B$6)*9.81</f>
        <v>49.148099999999999</v>
      </c>
    </row>
    <row r="159" spans="9:12" x14ac:dyDescent="0.3">
      <c r="I159" s="10">
        <v>10</v>
      </c>
      <c r="J159" s="11">
        <f t="shared" si="12"/>
        <v>2.7777777777777777</v>
      </c>
      <c r="K159" s="11">
        <f>$E$29*1000/J159</f>
        <v>52308</v>
      </c>
      <c r="L159" s="11">
        <f t="shared" ref="L159:L193" si="13">$E$27*0.5*$B$7*J159^2*$E$28+0.02*($E$20+$B$5+$B$6)*9.81</f>
        <v>50.882391666666663</v>
      </c>
    </row>
    <row r="160" spans="9:12" x14ac:dyDescent="0.3">
      <c r="I160" s="10">
        <v>20</v>
      </c>
      <c r="J160" s="11">
        <f t="shared" si="12"/>
        <v>5.5555555555555554</v>
      </c>
      <c r="K160" s="11">
        <f t="shared" ref="K160:K193" si="14">$E$29*1000/J160</f>
        <v>26154</v>
      </c>
      <c r="L160" s="11">
        <f t="shared" si="13"/>
        <v>56.085266666666669</v>
      </c>
    </row>
    <row r="161" spans="9:12" x14ac:dyDescent="0.3">
      <c r="I161" s="10">
        <v>30</v>
      </c>
      <c r="J161" s="11">
        <f t="shared" si="12"/>
        <v>8.3333333333333339</v>
      </c>
      <c r="K161" s="11">
        <f t="shared" si="14"/>
        <v>17436</v>
      </c>
      <c r="L161" s="11">
        <f t="shared" si="13"/>
        <v>64.756725000000003</v>
      </c>
    </row>
    <row r="162" spans="9:12" x14ac:dyDescent="0.3">
      <c r="I162" s="10">
        <v>40</v>
      </c>
      <c r="J162" s="11">
        <f t="shared" si="12"/>
        <v>11.111111111111111</v>
      </c>
      <c r="K162" s="11">
        <f t="shared" si="14"/>
        <v>13077</v>
      </c>
      <c r="L162" s="11">
        <f t="shared" si="13"/>
        <v>76.896766666666664</v>
      </c>
    </row>
    <row r="163" spans="9:12" x14ac:dyDescent="0.3">
      <c r="I163" s="10">
        <v>50</v>
      </c>
      <c r="J163" s="11">
        <f t="shared" si="12"/>
        <v>13.888888888888889</v>
      </c>
      <c r="K163" s="11">
        <f t="shared" si="14"/>
        <v>10461.6</v>
      </c>
      <c r="L163" s="11">
        <f t="shared" si="13"/>
        <v>92.505391666666668</v>
      </c>
    </row>
    <row r="164" spans="9:12" x14ac:dyDescent="0.3">
      <c r="I164" s="10">
        <v>60</v>
      </c>
      <c r="J164" s="11">
        <f t="shared" si="12"/>
        <v>16.666666666666668</v>
      </c>
      <c r="K164" s="11">
        <f t="shared" si="14"/>
        <v>8718</v>
      </c>
      <c r="L164" s="11">
        <f t="shared" si="13"/>
        <v>111.58260000000001</v>
      </c>
    </row>
    <row r="165" spans="9:12" x14ac:dyDescent="0.3">
      <c r="I165" s="10">
        <v>70</v>
      </c>
      <c r="J165" s="11">
        <f t="shared" si="12"/>
        <v>19.444444444444443</v>
      </c>
      <c r="K165" s="11">
        <f t="shared" si="14"/>
        <v>7472.5714285714294</v>
      </c>
      <c r="L165" s="11">
        <f t="shared" si="13"/>
        <v>134.12839166666666</v>
      </c>
    </row>
    <row r="166" spans="9:12" x14ac:dyDescent="0.3">
      <c r="I166" s="10">
        <v>80</v>
      </c>
      <c r="J166" s="11">
        <f t="shared" si="12"/>
        <v>22.222222222222221</v>
      </c>
      <c r="K166" s="11">
        <f t="shared" si="14"/>
        <v>6538.5</v>
      </c>
      <c r="L166" s="11">
        <f t="shared" si="13"/>
        <v>160.14276666666666</v>
      </c>
    </row>
    <row r="167" spans="9:12" x14ac:dyDescent="0.3">
      <c r="I167" s="10">
        <v>90</v>
      </c>
      <c r="J167" s="11">
        <f t="shared" si="12"/>
        <v>25</v>
      </c>
      <c r="K167" s="11">
        <f t="shared" si="14"/>
        <v>5812</v>
      </c>
      <c r="L167" s="11">
        <f t="shared" si="13"/>
        <v>189.62572499999999</v>
      </c>
    </row>
    <row r="168" spans="9:12" x14ac:dyDescent="0.3">
      <c r="I168" s="10">
        <v>100</v>
      </c>
      <c r="J168" s="11">
        <f t="shared" si="12"/>
        <v>27.777777777777779</v>
      </c>
      <c r="K168" s="11">
        <f t="shared" si="14"/>
        <v>5230.8</v>
      </c>
      <c r="L168" s="11">
        <f t="shared" si="13"/>
        <v>222.57726666666667</v>
      </c>
    </row>
    <row r="169" spans="9:12" x14ac:dyDescent="0.3">
      <c r="I169" s="10">
        <v>110</v>
      </c>
      <c r="J169" s="11">
        <f t="shared" si="12"/>
        <v>30.555555555555557</v>
      </c>
      <c r="K169" s="11">
        <f t="shared" si="14"/>
        <v>4755.272727272727</v>
      </c>
      <c r="L169" s="11">
        <f t="shared" si="13"/>
        <v>258.99739166666666</v>
      </c>
    </row>
    <row r="170" spans="9:12" x14ac:dyDescent="0.3">
      <c r="I170" s="10">
        <v>120</v>
      </c>
      <c r="J170" s="11">
        <f t="shared" si="12"/>
        <v>33.333333333333336</v>
      </c>
      <c r="K170" s="11">
        <f t="shared" si="14"/>
        <v>4359</v>
      </c>
      <c r="L170" s="11">
        <f t="shared" si="13"/>
        <v>298.88610000000006</v>
      </c>
    </row>
    <row r="171" spans="9:12" x14ac:dyDescent="0.3">
      <c r="I171" s="10">
        <v>130</v>
      </c>
      <c r="J171" s="11">
        <f t="shared" si="12"/>
        <v>36.111111111111114</v>
      </c>
      <c r="K171" s="11">
        <f t="shared" si="14"/>
        <v>4023.6923076923072</v>
      </c>
      <c r="L171" s="11">
        <f t="shared" si="13"/>
        <v>342.2433916666667</v>
      </c>
    </row>
    <row r="172" spans="9:12" x14ac:dyDescent="0.3">
      <c r="I172" s="10">
        <v>140</v>
      </c>
      <c r="J172" s="11">
        <f t="shared" si="12"/>
        <v>38.888888888888886</v>
      </c>
      <c r="K172" s="11">
        <f t="shared" si="14"/>
        <v>3736.2857142857147</v>
      </c>
      <c r="L172" s="11">
        <f t="shared" si="13"/>
        <v>389.06926666666664</v>
      </c>
    </row>
    <row r="173" spans="9:12" x14ac:dyDescent="0.3">
      <c r="I173" s="10">
        <v>150</v>
      </c>
      <c r="J173" s="11">
        <f t="shared" si="12"/>
        <v>41.666666666666664</v>
      </c>
      <c r="K173" s="11">
        <f t="shared" si="14"/>
        <v>3487.2000000000003</v>
      </c>
      <c r="L173" s="11">
        <f t="shared" si="13"/>
        <v>439.36372499999999</v>
      </c>
    </row>
    <row r="174" spans="9:12" x14ac:dyDescent="0.3">
      <c r="I174" s="10">
        <v>160</v>
      </c>
      <c r="J174" s="11">
        <f t="shared" si="12"/>
        <v>44.444444444444443</v>
      </c>
      <c r="K174" s="11">
        <f t="shared" si="14"/>
        <v>3269.25</v>
      </c>
      <c r="L174" s="11">
        <f t="shared" si="13"/>
        <v>493.12676666666664</v>
      </c>
    </row>
    <row r="175" spans="9:12" x14ac:dyDescent="0.3">
      <c r="I175" s="10">
        <v>170</v>
      </c>
      <c r="J175" s="11">
        <f t="shared" si="12"/>
        <v>47.222222222222221</v>
      </c>
      <c r="K175" s="11">
        <f t="shared" si="14"/>
        <v>3076.9411764705883</v>
      </c>
      <c r="L175" s="11">
        <f t="shared" si="13"/>
        <v>550.35839166666665</v>
      </c>
    </row>
    <row r="176" spans="9:12" x14ac:dyDescent="0.3">
      <c r="I176" s="10">
        <v>180</v>
      </c>
      <c r="J176" s="11">
        <f t="shared" si="12"/>
        <v>50</v>
      </c>
      <c r="K176" s="11">
        <f t="shared" si="14"/>
        <v>2906</v>
      </c>
      <c r="L176" s="11">
        <f t="shared" si="13"/>
        <v>611.05859999999996</v>
      </c>
    </row>
    <row r="177" spans="9:12" x14ac:dyDescent="0.3">
      <c r="I177" s="10">
        <v>190</v>
      </c>
      <c r="J177" s="11">
        <f t="shared" si="12"/>
        <v>52.777777777777779</v>
      </c>
      <c r="K177" s="11">
        <f t="shared" si="14"/>
        <v>2753.0526315789475</v>
      </c>
      <c r="L177" s="11">
        <f t="shared" si="13"/>
        <v>675.22739166666668</v>
      </c>
    </row>
    <row r="178" spans="9:12" x14ac:dyDescent="0.3">
      <c r="I178" s="10">
        <v>200</v>
      </c>
      <c r="J178" s="11">
        <f t="shared" si="12"/>
        <v>55.555555555555557</v>
      </c>
      <c r="K178" s="11">
        <f t="shared" si="14"/>
        <v>2615.4</v>
      </c>
      <c r="L178" s="11">
        <f t="shared" si="13"/>
        <v>742.8647666666667</v>
      </c>
    </row>
    <row r="179" spans="9:12" x14ac:dyDescent="0.3">
      <c r="I179" s="10">
        <v>210</v>
      </c>
      <c r="J179" s="11">
        <f t="shared" si="12"/>
        <v>58.333333333333336</v>
      </c>
      <c r="K179" s="11">
        <f t="shared" si="14"/>
        <v>2490.8571428571427</v>
      </c>
      <c r="L179" s="11">
        <f t="shared" si="13"/>
        <v>813.97072500000002</v>
      </c>
    </row>
    <row r="180" spans="9:12" x14ac:dyDescent="0.3">
      <c r="I180" s="10">
        <v>220</v>
      </c>
      <c r="J180" s="11">
        <f t="shared" si="12"/>
        <v>61.111111111111114</v>
      </c>
      <c r="K180" s="11">
        <f t="shared" si="14"/>
        <v>2377.6363636363635</v>
      </c>
      <c r="L180" s="11">
        <f t="shared" si="13"/>
        <v>888.54526666666675</v>
      </c>
    </row>
    <row r="181" spans="9:12" x14ac:dyDescent="0.3">
      <c r="I181" s="10">
        <v>230</v>
      </c>
      <c r="J181" s="11">
        <f t="shared" si="12"/>
        <v>63.888888888888886</v>
      </c>
      <c r="K181" s="11">
        <f t="shared" si="14"/>
        <v>2274.2608695652175</v>
      </c>
      <c r="L181" s="11">
        <f t="shared" si="13"/>
        <v>966.58839166666667</v>
      </c>
    </row>
    <row r="182" spans="9:12" x14ac:dyDescent="0.3">
      <c r="I182" s="10">
        <v>240</v>
      </c>
      <c r="J182" s="11">
        <f t="shared" si="12"/>
        <v>66.666666666666671</v>
      </c>
      <c r="K182" s="11">
        <f t="shared" si="14"/>
        <v>2179.5</v>
      </c>
      <c r="L182" s="11">
        <f t="shared" si="13"/>
        <v>1048.1001000000003</v>
      </c>
    </row>
    <row r="183" spans="9:12" x14ac:dyDescent="0.3">
      <c r="I183" s="10">
        <v>250</v>
      </c>
      <c r="J183" s="11">
        <f t="shared" si="12"/>
        <v>69.444444444444443</v>
      </c>
      <c r="K183" s="11">
        <f t="shared" si="14"/>
        <v>2092.3200000000002</v>
      </c>
      <c r="L183" s="11">
        <f t="shared" si="13"/>
        <v>1133.0803916666669</v>
      </c>
    </row>
    <row r="184" spans="9:12" x14ac:dyDescent="0.3">
      <c r="I184" s="10">
        <v>260</v>
      </c>
      <c r="J184" s="11">
        <f t="shared" si="12"/>
        <v>72.222222222222229</v>
      </c>
      <c r="K184" s="11">
        <f t="shared" si="14"/>
        <v>2011.8461538461536</v>
      </c>
      <c r="L184" s="11">
        <f t="shared" si="13"/>
        <v>1221.5292666666669</v>
      </c>
    </row>
    <row r="185" spans="9:12" x14ac:dyDescent="0.3">
      <c r="I185" s="10">
        <v>270</v>
      </c>
      <c r="J185" s="11">
        <f t="shared" si="12"/>
        <v>75</v>
      </c>
      <c r="K185" s="11">
        <f t="shared" si="14"/>
        <v>1937.3333333333333</v>
      </c>
      <c r="L185" s="11">
        <f t="shared" si="13"/>
        <v>1313.4467250000002</v>
      </c>
    </row>
    <row r="186" spans="9:12" x14ac:dyDescent="0.3">
      <c r="I186" s="10">
        <v>280</v>
      </c>
      <c r="J186" s="11">
        <f t="shared" si="12"/>
        <v>77.777777777777771</v>
      </c>
      <c r="K186" s="11">
        <f t="shared" si="14"/>
        <v>1868.1428571428573</v>
      </c>
      <c r="L186" s="11">
        <f t="shared" si="13"/>
        <v>1408.8327666666664</v>
      </c>
    </row>
    <row r="187" spans="9:12" x14ac:dyDescent="0.3">
      <c r="I187" s="10">
        <v>290</v>
      </c>
      <c r="J187" s="11">
        <f t="shared" si="12"/>
        <v>80.555555555555557</v>
      </c>
      <c r="K187" s="11">
        <f t="shared" si="14"/>
        <v>1803.7241379310344</v>
      </c>
      <c r="L187" s="11">
        <f t="shared" si="13"/>
        <v>1507.6873916666668</v>
      </c>
    </row>
    <row r="188" spans="9:12" x14ac:dyDescent="0.3">
      <c r="I188" s="12">
        <v>308</v>
      </c>
      <c r="J188" s="13">
        <f t="shared" si="12"/>
        <v>85.555555555555557</v>
      </c>
      <c r="K188" s="13">
        <f t="shared" si="14"/>
        <v>1698.3116883116884</v>
      </c>
      <c r="L188" s="13">
        <f t="shared" si="13"/>
        <v>1694.3665466666666</v>
      </c>
    </row>
    <row r="189" spans="9:12" x14ac:dyDescent="0.3">
      <c r="I189" s="10">
        <v>310</v>
      </c>
      <c r="J189" s="11">
        <f t="shared" si="12"/>
        <v>86.111111111111114</v>
      </c>
      <c r="K189" s="11">
        <f t="shared" si="14"/>
        <v>1687.3548387096773</v>
      </c>
      <c r="L189" s="11">
        <f t="shared" si="13"/>
        <v>1715.8023916666671</v>
      </c>
    </row>
    <row r="190" spans="9:12" x14ac:dyDescent="0.3">
      <c r="I190" s="10">
        <v>320</v>
      </c>
      <c r="J190" s="11">
        <f t="shared" si="12"/>
        <v>88.888888888888886</v>
      </c>
      <c r="K190" s="11">
        <f t="shared" si="14"/>
        <v>1634.625</v>
      </c>
      <c r="L190" s="11">
        <f t="shared" si="13"/>
        <v>1825.0627666666664</v>
      </c>
    </row>
    <row r="191" spans="9:12" x14ac:dyDescent="0.3">
      <c r="I191" s="10">
        <v>330</v>
      </c>
      <c r="J191" s="11">
        <f t="shared" si="12"/>
        <v>91.666666666666671</v>
      </c>
      <c r="K191" s="11">
        <f t="shared" si="14"/>
        <v>1585.090909090909</v>
      </c>
      <c r="L191" s="11">
        <f t="shared" si="13"/>
        <v>1937.7917250000005</v>
      </c>
    </row>
    <row r="192" spans="9:12" x14ac:dyDescent="0.3">
      <c r="I192" s="10">
        <v>340</v>
      </c>
      <c r="J192" s="11">
        <f t="shared" si="12"/>
        <v>94.444444444444443</v>
      </c>
      <c r="K192" s="11">
        <f t="shared" si="14"/>
        <v>1538.4705882352941</v>
      </c>
      <c r="L192" s="11">
        <f t="shared" si="13"/>
        <v>2053.9892666666669</v>
      </c>
    </row>
    <row r="193" spans="9:12" x14ac:dyDescent="0.3">
      <c r="I193" s="10">
        <v>350</v>
      </c>
      <c r="J193" s="11">
        <f t="shared" si="12"/>
        <v>97.222222222222229</v>
      </c>
      <c r="K193" s="11">
        <f t="shared" si="14"/>
        <v>1494.5142857142855</v>
      </c>
      <c r="L193" s="11">
        <f t="shared" si="13"/>
        <v>2173.6553916666667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Odysseas</dc:creator>
  <cp:lastModifiedBy>Odysseas</cp:lastModifiedBy>
  <dcterms:created xsi:type="dcterms:W3CDTF">2021-12-12T22:20:01Z</dcterms:created>
  <dcterms:modified xsi:type="dcterms:W3CDTF">2021-12-12T22:25:15Z</dcterms:modified>
</cp:coreProperties>
</file>