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2.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drawings/drawing3.xml" ContentType="application/vnd.openxmlformats-officedocument.drawingml.chartshapes+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Domin\Downloads\"/>
    </mc:Choice>
  </mc:AlternateContent>
  <xr:revisionPtr revIDLastSave="0" documentId="13_ncr:1_{DD24660F-055A-4D71-804A-C2E14F34E004}" xr6:coauthVersionLast="47" xr6:coauthVersionMax="47" xr10:uidLastSave="{00000000-0000-0000-0000-000000000000}"/>
  <bookViews>
    <workbookView xWindow="-120" yWindow="-120" windowWidth="29040" windowHeight="16440" activeTab="1" xr2:uid="{046AC43F-9ADD-4798-BB79-A592C69A3DFB}"/>
  </bookViews>
  <sheets>
    <sheet name="part 2" sheetId="2" r:id="rId1"/>
    <sheet name="Part 1"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3" i="2" l="1"/>
  <c r="E33" i="2"/>
  <c r="F33" i="2"/>
  <c r="G33" i="2"/>
  <c r="H33" i="2"/>
  <c r="I33" i="2"/>
  <c r="I36" i="2" s="1"/>
  <c r="I37" i="2" s="1"/>
  <c r="J33" i="2"/>
  <c r="J36" i="2" s="1"/>
  <c r="J37" i="2" s="1"/>
  <c r="K33" i="2"/>
  <c r="K36" i="2" s="1"/>
  <c r="K37" i="2" s="1"/>
  <c r="D36" i="2"/>
  <c r="E36" i="2"/>
  <c r="E37" i="2" s="1"/>
  <c r="F36" i="2"/>
  <c r="G36" i="2"/>
  <c r="G37" i="2" s="1"/>
  <c r="H36" i="2"/>
  <c r="F37" i="2"/>
  <c r="H37" i="2"/>
  <c r="L38" i="2"/>
  <c r="D45" i="2"/>
  <c r="E45" i="2"/>
  <c r="F45" i="2"/>
  <c r="G45" i="2"/>
  <c r="H45" i="2"/>
  <c r="I45" i="2"/>
  <c r="J45" i="2"/>
  <c r="K45" i="2"/>
  <c r="L45" i="2"/>
  <c r="D49" i="2"/>
  <c r="F51" i="2" s="1"/>
  <c r="E49" i="2"/>
  <c r="F49" i="2"/>
  <c r="G49" i="2"/>
  <c r="H49" i="2"/>
  <c r="I49" i="2"/>
  <c r="J49" i="2"/>
  <c r="J50" i="2" s="1"/>
  <c r="K49" i="2"/>
  <c r="K50" i="2" s="1"/>
  <c r="L49" i="2"/>
  <c r="L50" i="2" s="1"/>
  <c r="D50" i="2"/>
  <c r="E50" i="2"/>
  <c r="F50" i="2"/>
  <c r="G50" i="2"/>
  <c r="H50" i="2"/>
  <c r="I50" i="2"/>
  <c r="AB50" i="2"/>
  <c r="AC50" i="2"/>
  <c r="AD50" i="2"/>
  <c r="AE50" i="2"/>
  <c r="AF50" i="2"/>
  <c r="AG50" i="2"/>
  <c r="AH50" i="2"/>
  <c r="AI50" i="2"/>
  <c r="L51" i="2"/>
  <c r="F53" i="2"/>
  <c r="K53" i="2"/>
  <c r="F54" i="2"/>
  <c r="K54" i="2"/>
  <c r="F55" i="2"/>
  <c r="K58" i="2"/>
  <c r="D61" i="2"/>
  <c r="D64" i="2" s="1"/>
  <c r="E61" i="2"/>
  <c r="F61" i="2"/>
  <c r="G61" i="2"/>
  <c r="H61" i="2"/>
  <c r="I61" i="2"/>
  <c r="J61" i="2"/>
  <c r="K61" i="2"/>
  <c r="D62" i="2"/>
  <c r="E62" i="2"/>
  <c r="F62" i="2"/>
  <c r="G62" i="2"/>
  <c r="H62" i="2"/>
  <c r="I62" i="2"/>
  <c r="J62" i="2"/>
  <c r="K62" i="2"/>
  <c r="L62" i="2"/>
  <c r="C29" i="1"/>
  <c r="D29" i="1"/>
  <c r="S11" i="1"/>
  <c r="S6"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5" i="1"/>
  <c r="J346" i="1"/>
  <c r="J347" i="1"/>
  <c r="J348" i="1"/>
  <c r="J349" i="1"/>
  <c r="J350" i="1"/>
  <c r="J351" i="1"/>
  <c r="J352" i="1"/>
  <c r="J353" i="1"/>
  <c r="J354" i="1"/>
  <c r="J355" i="1"/>
  <c r="J356" i="1"/>
  <c r="J357" i="1"/>
  <c r="J358" i="1"/>
  <c r="J359" i="1"/>
  <c r="J360" i="1"/>
  <c r="J361" i="1"/>
  <c r="J362" i="1"/>
  <c r="J363" i="1"/>
  <c r="J364" i="1"/>
  <c r="J4" i="1"/>
  <c r="D26" i="1"/>
  <c r="F38" i="2" l="1"/>
  <c r="D37" i="2"/>
  <c r="C19" i="1"/>
  <c r="C24" i="1"/>
  <c r="C26" i="1"/>
  <c r="C28" i="1"/>
  <c r="D28" i="1"/>
  <c r="G24" i="1"/>
  <c r="C12" i="1"/>
  <c r="P6" i="1"/>
  <c r="P7" i="1"/>
  <c r="P8" i="1"/>
  <c r="P9" i="1"/>
  <c r="P10" i="1"/>
  <c r="P11" i="1"/>
  <c r="P12" i="1"/>
  <c r="P13" i="1"/>
  <c r="P14" i="1"/>
  <c r="P15" i="1"/>
  <c r="P16" i="1"/>
  <c r="P17" i="1"/>
  <c r="Q17" i="1" s="1"/>
  <c r="P18" i="1"/>
  <c r="P19" i="1"/>
  <c r="P20" i="1"/>
  <c r="P21" i="1"/>
  <c r="P22" i="1"/>
  <c r="P23" i="1"/>
  <c r="P24" i="1"/>
  <c r="P25" i="1"/>
  <c r="P26" i="1"/>
  <c r="Q27" i="1" s="1"/>
  <c r="P27" i="1"/>
  <c r="P28" i="1"/>
  <c r="P29" i="1"/>
  <c r="P30" i="1"/>
  <c r="P31" i="1"/>
  <c r="Q32" i="1" s="1"/>
  <c r="P32" i="1"/>
  <c r="P33" i="1"/>
  <c r="P34" i="1"/>
  <c r="P35" i="1"/>
  <c r="P36" i="1"/>
  <c r="P37" i="1"/>
  <c r="P38" i="1"/>
  <c r="Q38" i="1" s="1"/>
  <c r="P39" i="1"/>
  <c r="P40" i="1"/>
  <c r="Q40" i="1" s="1"/>
  <c r="P41" i="1"/>
  <c r="Q41" i="1" s="1"/>
  <c r="R41" i="1" s="1"/>
  <c r="P42" i="1"/>
  <c r="P43" i="1"/>
  <c r="P44" i="1"/>
  <c r="P45" i="1"/>
  <c r="P46" i="1"/>
  <c r="Q46" i="1" s="1"/>
  <c r="P47" i="1"/>
  <c r="P48" i="1"/>
  <c r="P49" i="1"/>
  <c r="P50" i="1"/>
  <c r="Q50" i="1" s="1"/>
  <c r="P51" i="1"/>
  <c r="P52" i="1"/>
  <c r="P53" i="1"/>
  <c r="Q53" i="1" s="1"/>
  <c r="P54" i="1"/>
  <c r="P55" i="1"/>
  <c r="Q56" i="1" s="1"/>
  <c r="P56" i="1"/>
  <c r="P57" i="1"/>
  <c r="P58" i="1"/>
  <c r="P59" i="1"/>
  <c r="P60" i="1"/>
  <c r="Q61" i="1" s="1"/>
  <c r="P61" i="1"/>
  <c r="P62" i="1"/>
  <c r="Q63" i="1" s="1"/>
  <c r="P63" i="1"/>
  <c r="P64" i="1"/>
  <c r="Q64" i="1" s="1"/>
  <c r="P65" i="1"/>
  <c r="P66" i="1"/>
  <c r="P67" i="1"/>
  <c r="P68" i="1"/>
  <c r="P69" i="1"/>
  <c r="P70" i="1"/>
  <c r="P71" i="1"/>
  <c r="P72" i="1"/>
  <c r="P73" i="1"/>
  <c r="P74" i="1"/>
  <c r="Q74" i="1" s="1"/>
  <c r="P75" i="1"/>
  <c r="P76" i="1"/>
  <c r="Q76" i="1" s="1"/>
  <c r="P77" i="1"/>
  <c r="Q77" i="1" s="1"/>
  <c r="R77" i="1" s="1"/>
  <c r="P78" i="1"/>
  <c r="P79" i="1"/>
  <c r="Q80" i="1" s="1"/>
  <c r="P80" i="1"/>
  <c r="P81" i="1"/>
  <c r="P82" i="1"/>
  <c r="Q82" i="1" s="1"/>
  <c r="P83" i="1"/>
  <c r="P84" i="1"/>
  <c r="P85" i="1"/>
  <c r="P86" i="1"/>
  <c r="P87" i="1"/>
  <c r="P88" i="1"/>
  <c r="Q88" i="1" s="1"/>
  <c r="P89" i="1"/>
  <c r="P90" i="1"/>
  <c r="P91" i="1"/>
  <c r="P92" i="1"/>
  <c r="P93" i="1"/>
  <c r="P94" i="1"/>
  <c r="P95" i="1"/>
  <c r="P96" i="1"/>
  <c r="P97" i="1"/>
  <c r="P98" i="1"/>
  <c r="Q99" i="1" s="1"/>
  <c r="P99" i="1"/>
  <c r="P100" i="1"/>
  <c r="P101" i="1"/>
  <c r="P102" i="1"/>
  <c r="P103" i="1"/>
  <c r="P104" i="1"/>
  <c r="P105" i="1"/>
  <c r="P106" i="1"/>
  <c r="P107" i="1"/>
  <c r="P108" i="1"/>
  <c r="Q108" i="1" s="1"/>
  <c r="P109" i="1"/>
  <c r="P110" i="1"/>
  <c r="Q110" i="1" s="1"/>
  <c r="P111" i="1"/>
  <c r="P112" i="1"/>
  <c r="P113" i="1"/>
  <c r="Q113" i="1" s="1"/>
  <c r="P114" i="1"/>
  <c r="P115" i="1"/>
  <c r="P116" i="1"/>
  <c r="P117" i="1"/>
  <c r="P118" i="1"/>
  <c r="P119" i="1"/>
  <c r="P120" i="1"/>
  <c r="P121" i="1"/>
  <c r="P122" i="1"/>
  <c r="Q122" i="1" s="1"/>
  <c r="P123" i="1"/>
  <c r="P124" i="1"/>
  <c r="P125" i="1"/>
  <c r="P126" i="1"/>
  <c r="P127" i="1"/>
  <c r="P128" i="1"/>
  <c r="P129" i="1"/>
  <c r="P130" i="1"/>
  <c r="P131" i="1"/>
  <c r="P132" i="1"/>
  <c r="P133" i="1"/>
  <c r="P134" i="1"/>
  <c r="Q135" i="1" s="1"/>
  <c r="P135" i="1"/>
  <c r="P136" i="1"/>
  <c r="Q136" i="1" s="1"/>
  <c r="P137" i="1"/>
  <c r="P138" i="1"/>
  <c r="P139" i="1"/>
  <c r="Q140" i="1" s="1"/>
  <c r="P140" i="1"/>
  <c r="P141" i="1"/>
  <c r="P142" i="1"/>
  <c r="P143" i="1"/>
  <c r="P144" i="1"/>
  <c r="P145" i="1"/>
  <c r="P146" i="1"/>
  <c r="Q146" i="1" s="1"/>
  <c r="P147" i="1"/>
  <c r="P148" i="1"/>
  <c r="P149" i="1"/>
  <c r="P150" i="1"/>
  <c r="P151" i="1"/>
  <c r="Q152" i="1" s="1"/>
  <c r="P152" i="1"/>
  <c r="P153" i="1"/>
  <c r="P154" i="1"/>
  <c r="P155" i="1"/>
  <c r="P156" i="1"/>
  <c r="Q157" i="1" s="1"/>
  <c r="P157" i="1"/>
  <c r="P158" i="1"/>
  <c r="Q159" i="1" s="1"/>
  <c r="P159" i="1"/>
  <c r="P160" i="1"/>
  <c r="Q160" i="1" s="1"/>
  <c r="P161" i="1"/>
  <c r="Q161" i="1" s="1"/>
  <c r="R161" i="1" s="1"/>
  <c r="P162" i="1"/>
  <c r="P163" i="1"/>
  <c r="P164" i="1"/>
  <c r="P165" i="1"/>
  <c r="P166" i="1"/>
  <c r="P167" i="1"/>
  <c r="P168" i="1"/>
  <c r="P169" i="1"/>
  <c r="P170" i="1"/>
  <c r="P171" i="1"/>
  <c r="P172" i="1"/>
  <c r="Q172" i="1" s="1"/>
  <c r="P173" i="1"/>
  <c r="Q173" i="1" s="1"/>
  <c r="R173" i="1" s="1"/>
  <c r="P174" i="1"/>
  <c r="P175" i="1"/>
  <c r="Q176" i="1" s="1"/>
  <c r="P176" i="1"/>
  <c r="P177" i="1"/>
  <c r="P178" i="1"/>
  <c r="P179" i="1"/>
  <c r="P180" i="1"/>
  <c r="P181" i="1"/>
  <c r="P182" i="1"/>
  <c r="P183" i="1"/>
  <c r="P184" i="1"/>
  <c r="P185" i="1"/>
  <c r="Q185" i="1" s="1"/>
  <c r="P186" i="1"/>
  <c r="P187" i="1"/>
  <c r="P188" i="1"/>
  <c r="P189" i="1"/>
  <c r="P190" i="1"/>
  <c r="P191" i="1"/>
  <c r="P192" i="1"/>
  <c r="P193" i="1"/>
  <c r="P194" i="1"/>
  <c r="Q194" i="1" s="1"/>
  <c r="P195" i="1"/>
  <c r="P196" i="1"/>
  <c r="P197" i="1"/>
  <c r="P198" i="1"/>
  <c r="P199" i="1"/>
  <c r="P200" i="1"/>
  <c r="P201" i="1"/>
  <c r="P202" i="1"/>
  <c r="P203" i="1"/>
  <c r="P204" i="1"/>
  <c r="P205" i="1"/>
  <c r="P206" i="1"/>
  <c r="Q206" i="1" s="1"/>
  <c r="P207" i="1"/>
  <c r="P208" i="1"/>
  <c r="P209" i="1"/>
  <c r="Q209" i="1" s="1"/>
  <c r="P210" i="1"/>
  <c r="P211" i="1"/>
  <c r="P212" i="1"/>
  <c r="P213" i="1"/>
  <c r="P214" i="1"/>
  <c r="P215" i="1"/>
  <c r="P216" i="1"/>
  <c r="P217" i="1"/>
  <c r="P218" i="1"/>
  <c r="Q218" i="1" s="1"/>
  <c r="P219" i="1"/>
  <c r="P220" i="1"/>
  <c r="Q220" i="1" s="1"/>
  <c r="P221" i="1"/>
  <c r="P222" i="1"/>
  <c r="P223" i="1"/>
  <c r="Q224" i="1" s="1"/>
  <c r="P224" i="1"/>
  <c r="P225" i="1"/>
  <c r="P226" i="1"/>
  <c r="P227" i="1"/>
  <c r="P228" i="1"/>
  <c r="Q228" i="1" s="1"/>
  <c r="P229" i="1"/>
  <c r="P230" i="1"/>
  <c r="P231" i="1"/>
  <c r="P232" i="1"/>
  <c r="P233" i="1"/>
  <c r="Q233" i="1" s="1"/>
  <c r="P234" i="1"/>
  <c r="P235" i="1"/>
  <c r="P236" i="1"/>
  <c r="P237" i="1"/>
  <c r="P238" i="1"/>
  <c r="Q238" i="1" s="1"/>
  <c r="P239" i="1"/>
  <c r="P240" i="1"/>
  <c r="P241" i="1"/>
  <c r="P242" i="1"/>
  <c r="Q242" i="1" s="1"/>
  <c r="P243" i="1"/>
  <c r="P244" i="1"/>
  <c r="P245" i="1"/>
  <c r="Q245" i="1" s="1"/>
  <c r="P246" i="1"/>
  <c r="P247" i="1"/>
  <c r="Q248" i="1" s="1"/>
  <c r="P248" i="1"/>
  <c r="P249" i="1"/>
  <c r="P250" i="1"/>
  <c r="P251" i="1"/>
  <c r="P252" i="1"/>
  <c r="Q252" i="1" s="1"/>
  <c r="P253" i="1"/>
  <c r="P254" i="1"/>
  <c r="Q255" i="1" s="1"/>
  <c r="P255" i="1"/>
  <c r="P256" i="1"/>
  <c r="P257" i="1"/>
  <c r="Q257" i="1" s="1"/>
  <c r="P258" i="1"/>
  <c r="P259" i="1"/>
  <c r="P260" i="1"/>
  <c r="P261" i="1"/>
  <c r="P262" i="1"/>
  <c r="P263" i="1"/>
  <c r="P264" i="1"/>
  <c r="P265" i="1"/>
  <c r="P266" i="1"/>
  <c r="Q266" i="1" s="1"/>
  <c r="P267" i="1"/>
  <c r="P268" i="1"/>
  <c r="Q268" i="1" s="1"/>
  <c r="P269" i="1"/>
  <c r="Q269" i="1" s="1"/>
  <c r="R269" i="1" s="1"/>
  <c r="P270" i="1"/>
  <c r="P271" i="1"/>
  <c r="Q272" i="1" s="1"/>
  <c r="P272" i="1"/>
  <c r="P273" i="1"/>
  <c r="P274" i="1"/>
  <c r="P275" i="1"/>
  <c r="P276" i="1"/>
  <c r="P277" i="1"/>
  <c r="P278" i="1"/>
  <c r="Q279" i="1" s="1"/>
  <c r="P279" i="1"/>
  <c r="P280" i="1"/>
  <c r="Q280" i="1" s="1"/>
  <c r="P281" i="1"/>
  <c r="Q281" i="1" s="1"/>
  <c r="R281" i="1" s="1"/>
  <c r="P282" i="1"/>
  <c r="P283" i="1"/>
  <c r="P284" i="1"/>
  <c r="P285" i="1"/>
  <c r="P286" i="1"/>
  <c r="P287" i="1"/>
  <c r="P288" i="1"/>
  <c r="P289" i="1"/>
  <c r="P290" i="1"/>
  <c r="Q291" i="1" s="1"/>
  <c r="P291" i="1"/>
  <c r="P292" i="1"/>
  <c r="P293" i="1"/>
  <c r="Q293" i="1" s="1"/>
  <c r="P294" i="1"/>
  <c r="P295" i="1"/>
  <c r="P296" i="1"/>
  <c r="P297" i="1"/>
  <c r="P298" i="1"/>
  <c r="P299" i="1"/>
  <c r="P300" i="1"/>
  <c r="Q300" i="1" s="1"/>
  <c r="P301" i="1"/>
  <c r="P302" i="1"/>
  <c r="Q302" i="1" s="1"/>
  <c r="P303" i="1"/>
  <c r="P304" i="1"/>
  <c r="P305" i="1"/>
  <c r="Q305" i="1" s="1"/>
  <c r="P306" i="1"/>
  <c r="P307" i="1"/>
  <c r="P308" i="1"/>
  <c r="P309" i="1"/>
  <c r="P310" i="1"/>
  <c r="P311" i="1"/>
  <c r="P312" i="1"/>
  <c r="P313" i="1"/>
  <c r="P314" i="1"/>
  <c r="Q314" i="1" s="1"/>
  <c r="P315" i="1"/>
  <c r="P316" i="1"/>
  <c r="P317" i="1"/>
  <c r="P318" i="1"/>
  <c r="P319" i="1"/>
  <c r="Q320" i="1" s="1"/>
  <c r="P320" i="1"/>
  <c r="P321" i="1"/>
  <c r="P322" i="1"/>
  <c r="Q323" i="1" s="1"/>
  <c r="P323" i="1"/>
  <c r="P324" i="1"/>
  <c r="P325" i="1"/>
  <c r="P326" i="1"/>
  <c r="Q327" i="1" s="1"/>
  <c r="P327" i="1"/>
  <c r="P328" i="1"/>
  <c r="P329" i="1"/>
  <c r="P330" i="1"/>
  <c r="P331" i="1"/>
  <c r="P332" i="1"/>
  <c r="P333" i="1"/>
  <c r="P334" i="1"/>
  <c r="Q334" i="1" s="1"/>
  <c r="P335" i="1"/>
  <c r="P336" i="1"/>
  <c r="P337" i="1"/>
  <c r="P338" i="1"/>
  <c r="Q338" i="1" s="1"/>
  <c r="P339" i="1"/>
  <c r="P340" i="1"/>
  <c r="P341" i="1"/>
  <c r="P342" i="1"/>
  <c r="P343" i="1"/>
  <c r="P344" i="1"/>
  <c r="P345" i="1"/>
  <c r="P346" i="1"/>
  <c r="P347" i="1"/>
  <c r="P348" i="1"/>
  <c r="Q349" i="1" s="1"/>
  <c r="P349" i="1"/>
  <c r="P350" i="1"/>
  <c r="P351" i="1"/>
  <c r="P352" i="1"/>
  <c r="P353" i="1"/>
  <c r="P354" i="1"/>
  <c r="P355" i="1"/>
  <c r="P356" i="1"/>
  <c r="P357" i="1"/>
  <c r="P358" i="1"/>
  <c r="P359" i="1"/>
  <c r="P360" i="1"/>
  <c r="P361" i="1"/>
  <c r="P362" i="1"/>
  <c r="Q362" i="1" s="1"/>
  <c r="P363" i="1"/>
  <c r="P5" i="1"/>
  <c r="S7" i="1"/>
  <c r="S8" i="1"/>
  <c r="T9" i="1" s="1"/>
  <c r="S9" i="1"/>
  <c r="S10" i="1"/>
  <c r="S12" i="1"/>
  <c r="S13" i="1"/>
  <c r="T13" i="1" s="1"/>
  <c r="S14" i="1"/>
  <c r="S15" i="1"/>
  <c r="T15" i="1" s="1"/>
  <c r="S16" i="1"/>
  <c r="S17" i="1"/>
  <c r="T17" i="1" s="1"/>
  <c r="S18" i="1"/>
  <c r="S19" i="1"/>
  <c r="S20" i="1"/>
  <c r="T20" i="1" s="1"/>
  <c r="S21" i="1"/>
  <c r="T22" i="1" s="1"/>
  <c r="S22" i="1"/>
  <c r="S23" i="1"/>
  <c r="S24" i="1"/>
  <c r="S25" i="1"/>
  <c r="S26" i="1"/>
  <c r="S27" i="1"/>
  <c r="T27" i="1" s="1"/>
  <c r="S28" i="1"/>
  <c r="S29" i="1"/>
  <c r="T29" i="1" s="1"/>
  <c r="S30" i="1"/>
  <c r="S31" i="1"/>
  <c r="S32" i="1"/>
  <c r="T32" i="1" s="1"/>
  <c r="S33" i="1"/>
  <c r="S34" i="1"/>
  <c r="S35" i="1"/>
  <c r="S36" i="1"/>
  <c r="S37" i="1"/>
  <c r="T37" i="1" s="1"/>
  <c r="S38" i="1"/>
  <c r="S39" i="1"/>
  <c r="T39" i="1" s="1"/>
  <c r="S40" i="1"/>
  <c r="S41" i="1"/>
  <c r="T41" i="1" s="1"/>
  <c r="S42" i="1"/>
  <c r="T43" i="1" s="1"/>
  <c r="S43" i="1"/>
  <c r="S44" i="1"/>
  <c r="T44" i="1" s="1"/>
  <c r="S45" i="1"/>
  <c r="S46" i="1"/>
  <c r="S47" i="1"/>
  <c r="S48" i="1"/>
  <c r="S49" i="1"/>
  <c r="T49" i="1" s="1"/>
  <c r="S50" i="1"/>
  <c r="S51" i="1"/>
  <c r="T51" i="1" s="1"/>
  <c r="S52" i="1"/>
  <c r="S53" i="1"/>
  <c r="T53" i="1" s="1"/>
  <c r="S54" i="1"/>
  <c r="S55" i="1"/>
  <c r="S56" i="1"/>
  <c r="T56" i="1" s="1"/>
  <c r="S57" i="1"/>
  <c r="T58" i="1" s="1"/>
  <c r="S58" i="1"/>
  <c r="S59" i="1"/>
  <c r="S60" i="1"/>
  <c r="S61" i="1"/>
  <c r="T61" i="1" s="1"/>
  <c r="S62" i="1"/>
  <c r="S63" i="1"/>
  <c r="T63" i="1" s="1"/>
  <c r="S64" i="1"/>
  <c r="S65" i="1"/>
  <c r="T65" i="1" s="1"/>
  <c r="S66" i="1"/>
  <c r="S67" i="1"/>
  <c r="S68" i="1"/>
  <c r="T68" i="1" s="1"/>
  <c r="S69" i="1"/>
  <c r="T70" i="1" s="1"/>
  <c r="S70" i="1"/>
  <c r="S71" i="1"/>
  <c r="S72" i="1"/>
  <c r="S73" i="1"/>
  <c r="S74" i="1"/>
  <c r="S75" i="1"/>
  <c r="T75" i="1" s="1"/>
  <c r="S76" i="1"/>
  <c r="S77" i="1"/>
  <c r="T77" i="1" s="1"/>
  <c r="S78" i="1"/>
  <c r="S79" i="1"/>
  <c r="S80" i="1"/>
  <c r="T80" i="1" s="1"/>
  <c r="S81" i="1"/>
  <c r="S82" i="1"/>
  <c r="S83" i="1"/>
  <c r="S84" i="1"/>
  <c r="S85" i="1"/>
  <c r="T85" i="1" s="1"/>
  <c r="S86" i="1"/>
  <c r="S87" i="1"/>
  <c r="T87" i="1" s="1"/>
  <c r="S88" i="1"/>
  <c r="S89" i="1"/>
  <c r="T89" i="1" s="1"/>
  <c r="S90" i="1"/>
  <c r="S91" i="1"/>
  <c r="S92" i="1"/>
  <c r="T92" i="1" s="1"/>
  <c r="S93" i="1"/>
  <c r="S94" i="1"/>
  <c r="S95" i="1"/>
  <c r="S96" i="1"/>
  <c r="S97" i="1"/>
  <c r="T97" i="1" s="1"/>
  <c r="S98" i="1"/>
  <c r="S99" i="1"/>
  <c r="T100" i="1" s="1"/>
  <c r="S100" i="1"/>
  <c r="S101" i="1"/>
  <c r="T101" i="1" s="1"/>
  <c r="S102" i="1"/>
  <c r="S103" i="1"/>
  <c r="S104" i="1"/>
  <c r="S105" i="1"/>
  <c r="T106" i="1" s="1"/>
  <c r="U107" i="1" s="1"/>
  <c r="S106" i="1"/>
  <c r="S107" i="1"/>
  <c r="S108" i="1"/>
  <c r="S109" i="1"/>
  <c r="T109" i="1" s="1"/>
  <c r="S110" i="1"/>
  <c r="S111" i="1"/>
  <c r="T111" i="1" s="1"/>
  <c r="S112" i="1"/>
  <c r="S113" i="1"/>
  <c r="T113" i="1" s="1"/>
  <c r="S114" i="1"/>
  <c r="S115" i="1"/>
  <c r="S116" i="1"/>
  <c r="T116" i="1" s="1"/>
  <c r="S117" i="1"/>
  <c r="T118" i="1" s="1"/>
  <c r="S118" i="1"/>
  <c r="S119" i="1"/>
  <c r="S120" i="1"/>
  <c r="S121" i="1"/>
  <c r="S122" i="1"/>
  <c r="S123" i="1"/>
  <c r="T123" i="1" s="1"/>
  <c r="S124" i="1"/>
  <c r="S125" i="1"/>
  <c r="T125" i="1" s="1"/>
  <c r="S126" i="1"/>
  <c r="S127" i="1"/>
  <c r="S128" i="1"/>
  <c r="T128" i="1" s="1"/>
  <c r="S129" i="1"/>
  <c r="S130" i="1"/>
  <c r="S131" i="1"/>
  <c r="S132" i="1"/>
  <c r="S133" i="1"/>
  <c r="T133" i="1" s="1"/>
  <c r="S134" i="1"/>
  <c r="S135" i="1"/>
  <c r="T135" i="1" s="1"/>
  <c r="S136" i="1"/>
  <c r="S137" i="1"/>
  <c r="T137" i="1" s="1"/>
  <c r="S138" i="1"/>
  <c r="S139" i="1"/>
  <c r="S140" i="1"/>
  <c r="T140" i="1" s="1"/>
  <c r="S141" i="1"/>
  <c r="S142" i="1"/>
  <c r="S143" i="1"/>
  <c r="S144" i="1"/>
  <c r="S145" i="1"/>
  <c r="T145" i="1" s="1"/>
  <c r="S146" i="1"/>
  <c r="S147" i="1"/>
  <c r="T148" i="1" s="1"/>
  <c r="S148" i="1"/>
  <c r="S149" i="1"/>
  <c r="T149" i="1" s="1"/>
  <c r="S150" i="1"/>
  <c r="S151" i="1"/>
  <c r="S152" i="1"/>
  <c r="T152" i="1" s="1"/>
  <c r="S153" i="1"/>
  <c r="T154" i="1" s="1"/>
  <c r="U155" i="1" s="1"/>
  <c r="S154" i="1"/>
  <c r="S155" i="1"/>
  <c r="S156" i="1"/>
  <c r="S157" i="1"/>
  <c r="T157" i="1" s="1"/>
  <c r="S158" i="1"/>
  <c r="S159" i="1"/>
  <c r="T160" i="1" s="1"/>
  <c r="S160" i="1"/>
  <c r="S161" i="1"/>
  <c r="T161" i="1" s="1"/>
  <c r="S162" i="1"/>
  <c r="S163" i="1"/>
  <c r="S164" i="1"/>
  <c r="T164" i="1" s="1"/>
  <c r="S165" i="1"/>
  <c r="T166" i="1" s="1"/>
  <c r="S166" i="1"/>
  <c r="S167" i="1"/>
  <c r="S168" i="1"/>
  <c r="S169" i="1"/>
  <c r="S170" i="1"/>
  <c r="S171" i="1"/>
  <c r="T171" i="1" s="1"/>
  <c r="S172" i="1"/>
  <c r="S173" i="1"/>
  <c r="T173" i="1" s="1"/>
  <c r="S174" i="1"/>
  <c r="S175" i="1"/>
  <c r="S176" i="1"/>
  <c r="T176" i="1" s="1"/>
  <c r="S177" i="1"/>
  <c r="S178" i="1"/>
  <c r="S179" i="1"/>
  <c r="S180" i="1"/>
  <c r="S181" i="1"/>
  <c r="T181" i="1" s="1"/>
  <c r="S182" i="1"/>
  <c r="S183" i="1"/>
  <c r="T183" i="1" s="1"/>
  <c r="S184" i="1"/>
  <c r="S185" i="1"/>
  <c r="T185" i="1" s="1"/>
  <c r="S186" i="1"/>
  <c r="S187" i="1"/>
  <c r="S188" i="1"/>
  <c r="T188" i="1" s="1"/>
  <c r="S189" i="1"/>
  <c r="S190" i="1"/>
  <c r="S191" i="1"/>
  <c r="S192" i="1"/>
  <c r="S193" i="1"/>
  <c r="T193" i="1" s="1"/>
  <c r="S194" i="1"/>
  <c r="S195" i="1"/>
  <c r="T195" i="1" s="1"/>
  <c r="S196" i="1"/>
  <c r="S197" i="1"/>
  <c r="T197" i="1" s="1"/>
  <c r="S198" i="1"/>
  <c r="S199" i="1"/>
  <c r="S200" i="1"/>
  <c r="T200" i="1" s="1"/>
  <c r="S201" i="1"/>
  <c r="S202" i="1"/>
  <c r="T202" i="1" s="1"/>
  <c r="S203" i="1"/>
  <c r="S204" i="1"/>
  <c r="S205" i="1"/>
  <c r="T205" i="1" s="1"/>
  <c r="S206" i="1"/>
  <c r="S207" i="1"/>
  <c r="T208" i="1" s="1"/>
  <c r="S208" i="1"/>
  <c r="S209" i="1"/>
  <c r="T209" i="1" s="1"/>
  <c r="S210" i="1"/>
  <c r="S211" i="1"/>
  <c r="S212" i="1"/>
  <c r="T212" i="1" s="1"/>
  <c r="S213" i="1"/>
  <c r="T214" i="1" s="1"/>
  <c r="S214" i="1"/>
  <c r="S215" i="1"/>
  <c r="S216" i="1"/>
  <c r="S217" i="1"/>
  <c r="T217" i="1" s="1"/>
  <c r="S218" i="1"/>
  <c r="S219" i="1"/>
  <c r="T219" i="1" s="1"/>
  <c r="S220" i="1"/>
  <c r="S221" i="1"/>
  <c r="T221" i="1" s="1"/>
  <c r="S222" i="1"/>
  <c r="S223" i="1"/>
  <c r="S224" i="1"/>
  <c r="T224" i="1" s="1"/>
  <c r="S225" i="1"/>
  <c r="S226" i="1"/>
  <c r="S227" i="1"/>
  <c r="S228" i="1"/>
  <c r="S229" i="1"/>
  <c r="T229" i="1" s="1"/>
  <c r="S230" i="1"/>
  <c r="S231" i="1"/>
  <c r="T231" i="1" s="1"/>
  <c r="S232" i="1"/>
  <c r="S233" i="1"/>
  <c r="T233" i="1" s="1"/>
  <c r="S234" i="1"/>
  <c r="S235" i="1"/>
  <c r="S236" i="1"/>
  <c r="T236" i="1" s="1"/>
  <c r="S237" i="1"/>
  <c r="S238" i="1"/>
  <c r="S239" i="1"/>
  <c r="S240" i="1"/>
  <c r="S241" i="1"/>
  <c r="T241" i="1" s="1"/>
  <c r="S242" i="1"/>
  <c r="S243" i="1"/>
  <c r="T244" i="1" s="1"/>
  <c r="S244" i="1"/>
  <c r="S245" i="1"/>
  <c r="T245" i="1" s="1"/>
  <c r="S246" i="1"/>
  <c r="S247" i="1"/>
  <c r="S248" i="1"/>
  <c r="S249" i="1"/>
  <c r="T250" i="1" s="1"/>
  <c r="S250" i="1"/>
  <c r="S251" i="1"/>
  <c r="S252" i="1"/>
  <c r="S253" i="1"/>
  <c r="T253" i="1" s="1"/>
  <c r="S254" i="1"/>
  <c r="S255" i="1"/>
  <c r="T255" i="1" s="1"/>
  <c r="S256" i="1"/>
  <c r="S257" i="1"/>
  <c r="T257" i="1" s="1"/>
  <c r="S258" i="1"/>
  <c r="S259" i="1"/>
  <c r="S260" i="1"/>
  <c r="T260" i="1" s="1"/>
  <c r="S261" i="1"/>
  <c r="T262" i="1" s="1"/>
  <c r="S262" i="1"/>
  <c r="S263" i="1"/>
  <c r="S264" i="1"/>
  <c r="S265" i="1"/>
  <c r="T266" i="1" s="1"/>
  <c r="S266" i="1"/>
  <c r="S267" i="1"/>
  <c r="T267" i="1" s="1"/>
  <c r="S268" i="1"/>
  <c r="S269" i="1"/>
  <c r="T269" i="1" s="1"/>
  <c r="S270" i="1"/>
  <c r="S271" i="1"/>
  <c r="S272" i="1"/>
  <c r="T272" i="1" s="1"/>
  <c r="S273" i="1"/>
  <c r="S274" i="1"/>
  <c r="S275" i="1"/>
  <c r="S276" i="1"/>
  <c r="S277" i="1"/>
  <c r="T277" i="1" s="1"/>
  <c r="S278" i="1"/>
  <c r="S279" i="1"/>
  <c r="T279" i="1" s="1"/>
  <c r="S280" i="1"/>
  <c r="S281" i="1"/>
  <c r="S282" i="1"/>
  <c r="T283" i="1" s="1"/>
  <c r="S283" i="1"/>
  <c r="S284" i="1"/>
  <c r="T284" i="1" s="1"/>
  <c r="S285" i="1"/>
  <c r="S286" i="1"/>
  <c r="T287" i="1" s="1"/>
  <c r="S287" i="1"/>
  <c r="S288" i="1"/>
  <c r="S289" i="1"/>
  <c r="T289" i="1" s="1"/>
  <c r="S290" i="1"/>
  <c r="S291" i="1"/>
  <c r="T291" i="1" s="1"/>
  <c r="S292" i="1"/>
  <c r="S293" i="1"/>
  <c r="T293" i="1" s="1"/>
  <c r="S294" i="1"/>
  <c r="S295" i="1"/>
  <c r="S296" i="1"/>
  <c r="S297" i="1"/>
  <c r="T298" i="1" s="1"/>
  <c r="S298" i="1"/>
  <c r="S299" i="1"/>
  <c r="S300" i="1"/>
  <c r="S301" i="1"/>
  <c r="T301" i="1" s="1"/>
  <c r="S302" i="1"/>
  <c r="S303" i="1"/>
  <c r="T303" i="1" s="1"/>
  <c r="S304" i="1"/>
  <c r="S305" i="1"/>
  <c r="T305" i="1" s="1"/>
  <c r="S306" i="1"/>
  <c r="S307" i="1"/>
  <c r="S308" i="1"/>
  <c r="T308" i="1" s="1"/>
  <c r="S309" i="1"/>
  <c r="T310" i="1" s="1"/>
  <c r="S310" i="1"/>
  <c r="S311" i="1"/>
  <c r="S312" i="1"/>
  <c r="S313" i="1"/>
  <c r="S314" i="1"/>
  <c r="S315" i="1"/>
  <c r="T316" i="1" s="1"/>
  <c r="S316" i="1"/>
  <c r="S317" i="1"/>
  <c r="T317" i="1" s="1"/>
  <c r="S318" i="1"/>
  <c r="S319" i="1"/>
  <c r="S320" i="1"/>
  <c r="T320" i="1" s="1"/>
  <c r="S321" i="1"/>
  <c r="S322" i="1"/>
  <c r="S323" i="1"/>
  <c r="S324" i="1"/>
  <c r="S325" i="1"/>
  <c r="T325" i="1" s="1"/>
  <c r="S326" i="1"/>
  <c r="S327" i="1"/>
  <c r="T327" i="1" s="1"/>
  <c r="S328" i="1"/>
  <c r="S329" i="1"/>
  <c r="T329" i="1" s="1"/>
  <c r="S330" i="1"/>
  <c r="S331" i="1"/>
  <c r="S332" i="1"/>
  <c r="T332" i="1" s="1"/>
  <c r="S333" i="1"/>
  <c r="S334" i="1"/>
  <c r="T335" i="1" s="1"/>
  <c r="S335" i="1"/>
  <c r="S336" i="1"/>
  <c r="S337" i="1"/>
  <c r="T337" i="1" s="1"/>
  <c r="S338" i="1"/>
  <c r="S339" i="1"/>
  <c r="T339" i="1" s="1"/>
  <c r="S340" i="1"/>
  <c r="S341" i="1"/>
  <c r="T341" i="1" s="1"/>
  <c r="S342" i="1"/>
  <c r="S343" i="1"/>
  <c r="S344" i="1"/>
  <c r="S345" i="1"/>
  <c r="T346" i="1" s="1"/>
  <c r="S346" i="1"/>
  <c r="S347" i="1"/>
  <c r="S348" i="1"/>
  <c r="S349" i="1"/>
  <c r="T349" i="1" s="1"/>
  <c r="S350" i="1"/>
  <c r="S351" i="1"/>
  <c r="T351" i="1" s="1"/>
  <c r="S352" i="1"/>
  <c r="S353" i="1"/>
  <c r="T353" i="1" s="1"/>
  <c r="S354" i="1"/>
  <c r="S355" i="1"/>
  <c r="S356" i="1"/>
  <c r="T356" i="1" s="1"/>
  <c r="S357" i="1"/>
  <c r="T358" i="1" s="1"/>
  <c r="S358" i="1"/>
  <c r="S359" i="1"/>
  <c r="S360" i="1"/>
  <c r="S361" i="1"/>
  <c r="T361" i="1" s="1"/>
  <c r="S362" i="1"/>
  <c r="S363" i="1"/>
  <c r="T363" i="1" s="1"/>
  <c r="S5" i="1"/>
  <c r="T5" i="1" s="1"/>
  <c r="U5" i="1" s="1"/>
  <c r="Q13" i="1"/>
  <c r="R13" i="1" s="1"/>
  <c r="Q15" i="1"/>
  <c r="Q33" i="1"/>
  <c r="Q34" i="1"/>
  <c r="Q36" i="1"/>
  <c r="Q45" i="1"/>
  <c r="Q47" i="1"/>
  <c r="R47" i="1" s="1"/>
  <c r="Q62" i="1"/>
  <c r="R62" i="1" s="1"/>
  <c r="Q94" i="1"/>
  <c r="Q95" i="1"/>
  <c r="Q97" i="1"/>
  <c r="Q109" i="1"/>
  <c r="R109" i="1" s="1"/>
  <c r="Q111" i="1"/>
  <c r="R111" i="1" s="1"/>
  <c r="Q129" i="1"/>
  <c r="Q130" i="1"/>
  <c r="Q141" i="1"/>
  <c r="Q143" i="1"/>
  <c r="Q191" i="1"/>
  <c r="Q193" i="1"/>
  <c r="Q205" i="1"/>
  <c r="Q207" i="1"/>
  <c r="R207" i="1" s="1"/>
  <c r="Q225" i="1"/>
  <c r="Q226" i="1"/>
  <c r="Q237" i="1"/>
  <c r="Q239" i="1"/>
  <c r="R239" i="1" s="1"/>
  <c r="Q287" i="1"/>
  <c r="Q289" i="1"/>
  <c r="Q301" i="1"/>
  <c r="R301" i="1" s="1"/>
  <c r="Q321" i="1"/>
  <c r="Q322" i="1"/>
  <c r="Q333" i="1"/>
  <c r="Q335" i="1"/>
  <c r="R335" i="1" s="1"/>
  <c r="Q351" i="1"/>
  <c r="Q4" i="1"/>
  <c r="R4" i="1" s="1"/>
  <c r="Q9" i="1"/>
  <c r="Q10" i="1"/>
  <c r="Q11" i="1"/>
  <c r="Q12" i="1"/>
  <c r="Q23" i="1"/>
  <c r="Q24" i="1"/>
  <c r="Q25" i="1"/>
  <c r="Q26" i="1"/>
  <c r="Q28" i="1"/>
  <c r="Q57" i="1"/>
  <c r="Q58" i="1"/>
  <c r="R58" i="1" s="1"/>
  <c r="Q59" i="1"/>
  <c r="Q60" i="1"/>
  <c r="Q71" i="1"/>
  <c r="Q72" i="1"/>
  <c r="Q73" i="1"/>
  <c r="Q105" i="1"/>
  <c r="Q106" i="1"/>
  <c r="R106" i="1" s="1"/>
  <c r="Q107" i="1"/>
  <c r="Q119" i="1"/>
  <c r="Q121" i="1"/>
  <c r="Q153" i="1"/>
  <c r="Q154" i="1"/>
  <c r="R154" i="1" s="1"/>
  <c r="Q155" i="1"/>
  <c r="Q156" i="1"/>
  <c r="R156" i="1" s="1"/>
  <c r="Q167" i="1"/>
  <c r="Q168" i="1"/>
  <c r="R168" i="1" s="1"/>
  <c r="Q169" i="1"/>
  <c r="Q170" i="1"/>
  <c r="Q171" i="1"/>
  <c r="R171" i="1" s="1"/>
  <c r="Q183" i="1"/>
  <c r="Q201" i="1"/>
  <c r="Q202" i="1"/>
  <c r="Q203" i="1"/>
  <c r="Q204" i="1"/>
  <c r="R204" i="1" s="1"/>
  <c r="Q215" i="1"/>
  <c r="Q216" i="1"/>
  <c r="Q217" i="1"/>
  <c r="Q249" i="1"/>
  <c r="Q250" i="1"/>
  <c r="Q251" i="1"/>
  <c r="Q264" i="1"/>
  <c r="Q265" i="1"/>
  <c r="Q297" i="1"/>
  <c r="Q298" i="1"/>
  <c r="Q299" i="1"/>
  <c r="Q311" i="1"/>
  <c r="Q312" i="1"/>
  <c r="Q313" i="1"/>
  <c r="Q328" i="1"/>
  <c r="Q329" i="1"/>
  <c r="R329" i="1" s="1"/>
  <c r="Q345" i="1"/>
  <c r="Q346" i="1"/>
  <c r="Q347" i="1"/>
  <c r="Q359" i="1"/>
  <c r="Q360" i="1"/>
  <c r="Q361" i="1"/>
  <c r="Q363" i="1"/>
  <c r="T10" i="1"/>
  <c r="T11" i="1"/>
  <c r="T12" i="1"/>
  <c r="T24" i="1"/>
  <c r="T25" i="1"/>
  <c r="T26" i="1"/>
  <c r="T35" i="1"/>
  <c r="T36" i="1"/>
  <c r="T38" i="1"/>
  <c r="T47" i="1"/>
  <c r="T48" i="1"/>
  <c r="T59" i="1"/>
  <c r="T60" i="1"/>
  <c r="T72" i="1"/>
  <c r="T73" i="1"/>
  <c r="T74" i="1"/>
  <c r="T83" i="1"/>
  <c r="T84" i="1"/>
  <c r="T86" i="1"/>
  <c r="T88" i="1"/>
  <c r="T95" i="1"/>
  <c r="T96" i="1"/>
  <c r="T107" i="1"/>
  <c r="T108" i="1"/>
  <c r="T120" i="1"/>
  <c r="T121" i="1"/>
  <c r="T122" i="1"/>
  <c r="T124" i="1"/>
  <c r="T132" i="1"/>
  <c r="T134" i="1"/>
  <c r="T143" i="1"/>
  <c r="T144" i="1"/>
  <c r="T155" i="1"/>
  <c r="T156" i="1"/>
  <c r="T168" i="1"/>
  <c r="T169" i="1"/>
  <c r="T170" i="1"/>
  <c r="T179" i="1"/>
  <c r="T180" i="1"/>
  <c r="T191" i="1"/>
  <c r="T192" i="1"/>
  <c r="T203" i="1"/>
  <c r="T204" i="1"/>
  <c r="T207" i="1"/>
  <c r="T216" i="1"/>
  <c r="T220" i="1"/>
  <c r="T227" i="1"/>
  <c r="T228" i="1"/>
  <c r="T230" i="1"/>
  <c r="T239" i="1"/>
  <c r="T240" i="1"/>
  <c r="T251" i="1"/>
  <c r="T252" i="1"/>
  <c r="T264" i="1"/>
  <c r="T265" i="1"/>
  <c r="T275" i="1"/>
  <c r="T276" i="1"/>
  <c r="T278" i="1"/>
  <c r="T281" i="1"/>
  <c r="T288" i="1"/>
  <c r="T299" i="1"/>
  <c r="T300" i="1"/>
  <c r="T312" i="1"/>
  <c r="T313" i="1"/>
  <c r="T314" i="1"/>
  <c r="T323" i="1"/>
  <c r="T324" i="1"/>
  <c r="T326" i="1"/>
  <c r="T336" i="1"/>
  <c r="T340" i="1"/>
  <c r="T347" i="1"/>
  <c r="T348" i="1"/>
  <c r="T360" i="1"/>
  <c r="U74" i="1"/>
  <c r="F11" i="1"/>
  <c r="R26" i="1" l="1"/>
  <c r="Q343" i="1"/>
  <c r="Q331" i="1"/>
  <c r="Q307" i="1"/>
  <c r="Q295" i="1"/>
  <c r="Q283" i="1"/>
  <c r="Q235" i="1"/>
  <c r="Q211" i="1"/>
  <c r="Q199" i="1"/>
  <c r="R199" i="1" s="1"/>
  <c r="Q187" i="1"/>
  <c r="Q127" i="1"/>
  <c r="Q115" i="1"/>
  <c r="Q103" i="1"/>
  <c r="Q91" i="1"/>
  <c r="R91" i="1" s="1"/>
  <c r="Q43" i="1"/>
  <c r="Q19" i="1"/>
  <c r="Q7" i="1"/>
  <c r="T345" i="1"/>
  <c r="U346" i="1" s="1"/>
  <c r="T297" i="1"/>
  <c r="U298" i="1" s="1"/>
  <c r="T249" i="1"/>
  <c r="U250" i="1" s="1"/>
  <c r="T105" i="1"/>
  <c r="Q354" i="1"/>
  <c r="Q342" i="1"/>
  <c r="Q330" i="1"/>
  <c r="Q318" i="1"/>
  <c r="Q222" i="1"/>
  <c r="Q198" i="1"/>
  <c r="Q150" i="1"/>
  <c r="Q138" i="1"/>
  <c r="Q126" i="1"/>
  <c r="R127" i="1" s="1"/>
  <c r="Q102" i="1"/>
  <c r="Q90" i="1"/>
  <c r="Q66" i="1"/>
  <c r="Q30" i="1"/>
  <c r="T362" i="1"/>
  <c r="U314" i="1"/>
  <c r="T223" i="1"/>
  <c r="T187" i="1"/>
  <c r="Q6" i="1"/>
  <c r="R250" i="1"/>
  <c r="T354" i="1"/>
  <c r="T342" i="1"/>
  <c r="T330" i="1"/>
  <c r="U330" i="1" s="1"/>
  <c r="T318" i="1"/>
  <c r="U318" i="1" s="1"/>
  <c r="T306" i="1"/>
  <c r="T294" i="1"/>
  <c r="T270" i="1"/>
  <c r="T258" i="1"/>
  <c r="T246" i="1"/>
  <c r="T234" i="1"/>
  <c r="T222" i="1"/>
  <c r="T210" i="1"/>
  <c r="T198" i="1"/>
  <c r="T186" i="1"/>
  <c r="T174" i="1"/>
  <c r="T162" i="1"/>
  <c r="T150" i="1"/>
  <c r="T138" i="1"/>
  <c r="U138" i="1" s="1"/>
  <c r="T126" i="1"/>
  <c r="T114" i="1"/>
  <c r="T102" i="1"/>
  <c r="T90" i="1"/>
  <c r="U90" i="1" s="1"/>
  <c r="T78" i="1"/>
  <c r="T66" i="1"/>
  <c r="T54" i="1"/>
  <c r="T30" i="1"/>
  <c r="T18" i="1"/>
  <c r="R167" i="1"/>
  <c r="R312" i="1"/>
  <c r="R95" i="1"/>
  <c r="Q179" i="1"/>
  <c r="Q83" i="1"/>
  <c r="R83" i="1" s="1"/>
  <c r="U266" i="1"/>
  <c r="Q190" i="1"/>
  <c r="R191" i="1" s="1"/>
  <c r="Q166" i="1"/>
  <c r="Q118" i="1"/>
  <c r="R119" i="1" s="1"/>
  <c r="R361" i="1"/>
  <c r="R202" i="1"/>
  <c r="T359" i="1"/>
  <c r="T311" i="1"/>
  <c r="T263" i="1"/>
  <c r="T215" i="1"/>
  <c r="T167" i="1"/>
  <c r="T119" i="1"/>
  <c r="T71" i="1"/>
  <c r="T23" i="1"/>
  <c r="Q285" i="1"/>
  <c r="R7" i="1"/>
  <c r="R251" i="1"/>
  <c r="R170" i="1"/>
  <c r="Q5" i="1"/>
  <c r="R6" i="1" s="1"/>
  <c r="R225" i="1"/>
  <c r="Q31" i="1"/>
  <c r="R32" i="1" s="1"/>
  <c r="T304" i="1"/>
  <c r="T159" i="1"/>
  <c r="U11" i="1"/>
  <c r="R217" i="1"/>
  <c r="R25" i="1"/>
  <c r="C20" i="1"/>
  <c r="R172" i="1"/>
  <c r="T8" i="1"/>
  <c r="Q104" i="1"/>
  <c r="R104" i="1" s="1"/>
  <c r="Q65" i="1"/>
  <c r="R65" i="1" s="1"/>
  <c r="U171" i="1"/>
  <c r="R362" i="1"/>
  <c r="R314" i="1"/>
  <c r="R266" i="1"/>
  <c r="R218" i="1"/>
  <c r="R194" i="1"/>
  <c r="R122" i="1"/>
  <c r="R110" i="1"/>
  <c r="R74" i="1"/>
  <c r="R63" i="1"/>
  <c r="R27" i="1"/>
  <c r="Q14" i="1"/>
  <c r="R14" i="1" s="1"/>
  <c r="R330" i="1"/>
  <c r="T344" i="1"/>
  <c r="T218" i="1"/>
  <c r="U218" i="1" s="1"/>
  <c r="T184" i="1"/>
  <c r="R360" i="1"/>
  <c r="R298" i="1"/>
  <c r="R11" i="1"/>
  <c r="T182" i="1"/>
  <c r="T104" i="1"/>
  <c r="U105" i="1" s="1"/>
  <c r="T28" i="1"/>
  <c r="Q151" i="1"/>
  <c r="R151" i="1" s="1"/>
  <c r="Q274" i="1"/>
  <c r="Q227" i="1"/>
  <c r="R228" i="1" s="1"/>
  <c r="Q35" i="1"/>
  <c r="T99" i="1"/>
  <c r="T64" i="1"/>
  <c r="U26" i="1"/>
  <c r="Q296" i="1"/>
  <c r="R296" i="1" s="1"/>
  <c r="Q139" i="1"/>
  <c r="R140" i="1" s="1"/>
  <c r="Q128" i="1"/>
  <c r="R129" i="1" s="1"/>
  <c r="R36" i="1"/>
  <c r="U186" i="1"/>
  <c r="T315" i="1"/>
  <c r="T282" i="1"/>
  <c r="U282" i="1" s="1"/>
  <c r="T248" i="1"/>
  <c r="R346" i="1"/>
  <c r="R265" i="1"/>
  <c r="R59" i="1"/>
  <c r="R34" i="1"/>
  <c r="Q93" i="1"/>
  <c r="R94" i="1" s="1"/>
  <c r="R280" i="1"/>
  <c r="R160" i="1"/>
  <c r="R28" i="1"/>
  <c r="R141" i="1"/>
  <c r="R343" i="1"/>
  <c r="R224" i="1"/>
  <c r="U10" i="1"/>
  <c r="U362" i="1"/>
  <c r="T67" i="1"/>
  <c r="R216" i="1"/>
  <c r="R60" i="1"/>
  <c r="Q290" i="1"/>
  <c r="R290" i="1" s="1"/>
  <c r="Q223" i="1"/>
  <c r="R223" i="1" s="1"/>
  <c r="R130" i="1"/>
  <c r="T343" i="1"/>
  <c r="T295" i="1"/>
  <c r="T247" i="1"/>
  <c r="T199" i="1"/>
  <c r="T151" i="1"/>
  <c r="U152" i="1" s="1"/>
  <c r="T103" i="1"/>
  <c r="U103" i="1" s="1"/>
  <c r="T55" i="1"/>
  <c r="U55" i="1" s="1"/>
  <c r="T7" i="1"/>
  <c r="Q355" i="1"/>
  <c r="R355" i="1" s="1"/>
  <c r="Q306" i="1"/>
  <c r="R306" i="1" s="1"/>
  <c r="Q270" i="1"/>
  <c r="R270" i="1" s="1"/>
  <c r="Q259" i="1"/>
  <c r="Q210" i="1"/>
  <c r="R210" i="1" s="1"/>
  <c r="Q174" i="1"/>
  <c r="R174" i="1" s="1"/>
  <c r="Q162" i="1"/>
  <c r="R162" i="1" s="1"/>
  <c r="Q114" i="1"/>
  <c r="R114" i="1" s="1"/>
  <c r="Q78" i="1"/>
  <c r="R78" i="1" s="1"/>
  <c r="Q67" i="1"/>
  <c r="R67" i="1" s="1"/>
  <c r="Q18" i="1"/>
  <c r="R18" i="1" s="1"/>
  <c r="R126" i="1"/>
  <c r="T163" i="1"/>
  <c r="U30" i="1"/>
  <c r="Q317" i="1"/>
  <c r="Q125" i="1"/>
  <c r="Q29" i="1"/>
  <c r="R29" i="1" s="1"/>
  <c r="T280" i="1"/>
  <c r="U281" i="1" s="1"/>
  <c r="T201" i="1"/>
  <c r="U202" i="1" s="1"/>
  <c r="T139" i="1"/>
  <c r="T42" i="1"/>
  <c r="U42" i="1" s="1"/>
  <c r="Q284" i="1"/>
  <c r="R284" i="1" s="1"/>
  <c r="R249" i="1"/>
  <c r="R203" i="1"/>
  <c r="R169" i="1"/>
  <c r="Q137" i="1"/>
  <c r="R137" i="1" s="1"/>
  <c r="R57" i="1"/>
  <c r="R24" i="1"/>
  <c r="Q353" i="1"/>
  <c r="Q271" i="1"/>
  <c r="T6" i="1"/>
  <c r="U6" i="1" s="1"/>
  <c r="Q352" i="1"/>
  <c r="R352" i="1" s="1"/>
  <c r="Q339" i="1"/>
  <c r="R339" i="1" s="1"/>
  <c r="Q304" i="1"/>
  <c r="R305" i="1" s="1"/>
  <c r="Q256" i="1"/>
  <c r="R256" i="1" s="1"/>
  <c r="Q243" i="1"/>
  <c r="R243" i="1" s="1"/>
  <c r="Q231" i="1"/>
  <c r="Q208" i="1"/>
  <c r="R208" i="1" s="1"/>
  <c r="Q184" i="1"/>
  <c r="R184" i="1" s="1"/>
  <c r="Q147" i="1"/>
  <c r="R147" i="1" s="1"/>
  <c r="Q112" i="1"/>
  <c r="R112" i="1" s="1"/>
  <c r="Q87" i="1"/>
  <c r="Q51" i="1"/>
  <c r="R51" i="1" s="1"/>
  <c r="Q39" i="1"/>
  <c r="R39" i="1" s="1"/>
  <c r="Q16" i="1"/>
  <c r="R16" i="1" s="1"/>
  <c r="R331" i="1"/>
  <c r="T319" i="1"/>
  <c r="U320" i="1" s="1"/>
  <c r="R103" i="1"/>
  <c r="R136" i="1"/>
  <c r="T352" i="1"/>
  <c r="T296" i="1"/>
  <c r="U296" i="1" s="1"/>
  <c r="T256" i="1"/>
  <c r="T235" i="1"/>
  <c r="T76" i="1"/>
  <c r="U76" i="1" s="1"/>
  <c r="T40" i="1"/>
  <c r="U41" i="1" s="1"/>
  <c r="Q315" i="1"/>
  <c r="R315" i="1" s="1"/>
  <c r="Q282" i="1"/>
  <c r="R282" i="1" s="1"/>
  <c r="Q247" i="1"/>
  <c r="Q89" i="1"/>
  <c r="R89" i="1" s="1"/>
  <c r="Q55" i="1"/>
  <c r="R56" i="1" s="1"/>
  <c r="R12" i="1"/>
  <c r="Q258" i="1"/>
  <c r="R258" i="1" s="1"/>
  <c r="Q175" i="1"/>
  <c r="R175" i="1" s="1"/>
  <c r="T350" i="1"/>
  <c r="T338" i="1"/>
  <c r="T302" i="1"/>
  <c r="U302" i="1" s="1"/>
  <c r="T290" i="1"/>
  <c r="U291" i="1" s="1"/>
  <c r="T254" i="1"/>
  <c r="U255" i="1" s="1"/>
  <c r="T243" i="1"/>
  <c r="U244" i="1" s="1"/>
  <c r="T206" i="1"/>
  <c r="T194" i="1"/>
  <c r="U194" i="1" s="1"/>
  <c r="T158" i="1"/>
  <c r="T147" i="1"/>
  <c r="T110" i="1"/>
  <c r="U110" i="1" s="1"/>
  <c r="T98" i="1"/>
  <c r="T62" i="1"/>
  <c r="T50" i="1"/>
  <c r="T14" i="1"/>
  <c r="U14" i="1" s="1"/>
  <c r="Q350" i="1"/>
  <c r="R350" i="1" s="1"/>
  <c r="Q337" i="1"/>
  <c r="Q326" i="1"/>
  <c r="Q277" i="1"/>
  <c r="Q254" i="1"/>
  <c r="R255" i="1" s="1"/>
  <c r="Q241" i="1"/>
  <c r="R242" i="1" s="1"/>
  <c r="Q230" i="1"/>
  <c r="Q181" i="1"/>
  <c r="Q158" i="1"/>
  <c r="R158" i="1" s="1"/>
  <c r="Q145" i="1"/>
  <c r="Q134" i="1"/>
  <c r="Q86" i="1"/>
  <c r="Q49" i="1"/>
  <c r="R49" i="1" s="1"/>
  <c r="R363" i="1"/>
  <c r="R64" i="1"/>
  <c r="T331" i="1"/>
  <c r="T196" i="1"/>
  <c r="T136" i="1"/>
  <c r="U136" i="1" s="1"/>
  <c r="T115" i="1"/>
  <c r="U116" i="1" s="1"/>
  <c r="T57" i="1"/>
  <c r="U58" i="1" s="1"/>
  <c r="T19" i="1"/>
  <c r="Q200" i="1"/>
  <c r="Q123" i="1"/>
  <c r="R123" i="1" s="1"/>
  <c r="Q98" i="1"/>
  <c r="R98" i="1" s="1"/>
  <c r="R300" i="1"/>
  <c r="R252" i="1"/>
  <c r="R157" i="1"/>
  <c r="R108" i="1"/>
  <c r="R61" i="1"/>
  <c r="R328" i="1"/>
  <c r="R302" i="1"/>
  <c r="T292" i="1"/>
  <c r="U292" i="1" s="1"/>
  <c r="T175" i="1"/>
  <c r="U176" i="1" s="1"/>
  <c r="T112" i="1"/>
  <c r="U112" i="1" s="1"/>
  <c r="T16" i="1"/>
  <c r="R347" i="1"/>
  <c r="R313" i="1"/>
  <c r="Q234" i="1"/>
  <c r="R234" i="1" s="1"/>
  <c r="R155" i="1"/>
  <c r="Q75" i="1"/>
  <c r="R75" i="1" s="1"/>
  <c r="Q42" i="1"/>
  <c r="R42" i="1" s="1"/>
  <c r="R10" i="1"/>
  <c r="R322" i="1"/>
  <c r="Q336" i="1"/>
  <c r="R336" i="1" s="1"/>
  <c r="Q288" i="1"/>
  <c r="R288" i="1" s="1"/>
  <c r="Q275" i="1"/>
  <c r="Q263" i="1"/>
  <c r="R264" i="1" s="1"/>
  <c r="Q240" i="1"/>
  <c r="R240" i="1" s="1"/>
  <c r="Q192" i="1"/>
  <c r="R192" i="1" s="1"/>
  <c r="Q144" i="1"/>
  <c r="R144" i="1" s="1"/>
  <c r="Q120" i="1"/>
  <c r="R120" i="1" s="1"/>
  <c r="Q96" i="1"/>
  <c r="R96" i="1" s="1"/>
  <c r="Q48" i="1"/>
  <c r="R48" i="1" s="1"/>
  <c r="Q294" i="1"/>
  <c r="R294" i="1" s="1"/>
  <c r="R205" i="1"/>
  <c r="Q316" i="1"/>
  <c r="U88" i="1"/>
  <c r="R206" i="1"/>
  <c r="T271" i="1"/>
  <c r="U271" i="1" s="1"/>
  <c r="T232" i="1"/>
  <c r="T172" i="1"/>
  <c r="T153" i="1"/>
  <c r="U153" i="1" s="1"/>
  <c r="T91" i="1"/>
  <c r="R321" i="1"/>
  <c r="R334" i="1"/>
  <c r="R323" i="1"/>
  <c r="R238" i="1"/>
  <c r="R227" i="1"/>
  <c r="Q178" i="1"/>
  <c r="Q142" i="1"/>
  <c r="R142" i="1" s="1"/>
  <c r="Q131" i="1"/>
  <c r="R131" i="1" s="1"/>
  <c r="R46" i="1"/>
  <c r="R35" i="1"/>
  <c r="R318" i="1"/>
  <c r="U122" i="1"/>
  <c r="T355" i="1"/>
  <c r="U356" i="1" s="1"/>
  <c r="T259" i="1"/>
  <c r="U260" i="1" s="1"/>
  <c r="T79" i="1"/>
  <c r="U79" i="1" s="1"/>
  <c r="R291" i="1"/>
  <c r="T328" i="1"/>
  <c r="T268" i="1"/>
  <c r="T211" i="1"/>
  <c r="T52" i="1"/>
  <c r="Q267" i="1"/>
  <c r="R267" i="1" s="1"/>
  <c r="Q219" i="1"/>
  <c r="R219" i="1" s="1"/>
  <c r="Q186" i="1"/>
  <c r="R186" i="1" s="1"/>
  <c r="R153" i="1"/>
  <c r="R73" i="1"/>
  <c r="Q8" i="1"/>
  <c r="R8" i="1" s="1"/>
  <c r="Q319" i="1"/>
  <c r="R319" i="1" s="1"/>
  <c r="R33" i="1"/>
  <c r="T334" i="1"/>
  <c r="T322" i="1"/>
  <c r="T286" i="1"/>
  <c r="T274" i="1"/>
  <c r="T238" i="1"/>
  <c r="T226" i="1"/>
  <c r="T190" i="1"/>
  <c r="T178" i="1"/>
  <c r="U178" i="1" s="1"/>
  <c r="T142" i="1"/>
  <c r="T131" i="1"/>
  <c r="U132" i="1" s="1"/>
  <c r="T94" i="1"/>
  <c r="T82" i="1"/>
  <c r="T46" i="1"/>
  <c r="T34" i="1"/>
  <c r="Q358" i="1"/>
  <c r="Q309" i="1"/>
  <c r="Q286" i="1"/>
  <c r="R286" i="1" s="1"/>
  <c r="Q273" i="1"/>
  <c r="R273" i="1" s="1"/>
  <c r="Q262" i="1"/>
  <c r="Q213" i="1"/>
  <c r="Q177" i="1"/>
  <c r="R177" i="1" s="1"/>
  <c r="Q81" i="1"/>
  <c r="R81" i="1" s="1"/>
  <c r="Q70" i="1"/>
  <c r="Q22" i="1"/>
  <c r="R146" i="1"/>
  <c r="T307" i="1"/>
  <c r="U307" i="1" s="1"/>
  <c r="T127" i="1"/>
  <c r="U128" i="1" s="1"/>
  <c r="T31" i="1"/>
  <c r="U31" i="1" s="1"/>
  <c r="Q344" i="1"/>
  <c r="R344" i="1" s="1"/>
  <c r="R299" i="1"/>
  <c r="R107" i="1"/>
  <c r="R72" i="1"/>
  <c r="Q303" i="1"/>
  <c r="R303" i="1" s="1"/>
  <c r="R226" i="1"/>
  <c r="Q79" i="1"/>
  <c r="R79" i="1" s="1"/>
  <c r="T357" i="1"/>
  <c r="U358" i="1" s="1"/>
  <c r="T333" i="1"/>
  <c r="T321" i="1"/>
  <c r="T309" i="1"/>
  <c r="T285" i="1"/>
  <c r="T273" i="1"/>
  <c r="T261" i="1"/>
  <c r="U261" i="1" s="1"/>
  <c r="T237" i="1"/>
  <c r="U237" i="1" s="1"/>
  <c r="T225" i="1"/>
  <c r="T213" i="1"/>
  <c r="T189" i="1"/>
  <c r="U189" i="1" s="1"/>
  <c r="T177" i="1"/>
  <c r="T141" i="1"/>
  <c r="T129" i="1"/>
  <c r="U129" i="1" s="1"/>
  <c r="T117" i="1"/>
  <c r="T93" i="1"/>
  <c r="T81" i="1"/>
  <c r="U81" i="1" s="1"/>
  <c r="T69" i="1"/>
  <c r="U70" i="1" s="1"/>
  <c r="T45" i="1"/>
  <c r="U46" i="1" s="1"/>
  <c r="T33" i="1"/>
  <c r="U34" i="1" s="1"/>
  <c r="T21" i="1"/>
  <c r="Q332" i="1"/>
  <c r="R332" i="1" s="1"/>
  <c r="Q236" i="1"/>
  <c r="R236" i="1" s="1"/>
  <c r="Q188" i="1"/>
  <c r="R188" i="1" s="1"/>
  <c r="Q116" i="1"/>
  <c r="R116" i="1" s="1"/>
  <c r="Q44" i="1"/>
  <c r="R44" i="1" s="1"/>
  <c r="Q20" i="1"/>
  <c r="R20" i="1" s="1"/>
  <c r="Q182" i="1"/>
  <c r="R182" i="1" s="1"/>
  <c r="Q357" i="1"/>
  <c r="Q325" i="1"/>
  <c r="Q261" i="1"/>
  <c r="Q197" i="1"/>
  <c r="R198" i="1" s="1"/>
  <c r="Q165" i="1"/>
  <c r="Q133" i="1"/>
  <c r="Q101" i="1"/>
  <c r="Q69" i="1"/>
  <c r="Q195" i="1"/>
  <c r="R195" i="1" s="1"/>
  <c r="Q163" i="1"/>
  <c r="Q348" i="1"/>
  <c r="R348" i="1" s="1"/>
  <c r="Q246" i="1"/>
  <c r="R246" i="1" s="1"/>
  <c r="Q92" i="1"/>
  <c r="R92" i="1" s="1"/>
  <c r="Q214" i="1"/>
  <c r="R214" i="1" s="1"/>
  <c r="Q278" i="1"/>
  <c r="R278" i="1" s="1"/>
  <c r="Q124" i="1"/>
  <c r="Q253" i="1"/>
  <c r="R253" i="1" s="1"/>
  <c r="Q221" i="1"/>
  <c r="R221" i="1" s="1"/>
  <c r="Q189" i="1"/>
  <c r="R189" i="1" s="1"/>
  <c r="Q310" i="1"/>
  <c r="R311" i="1" s="1"/>
  <c r="Q54" i="1"/>
  <c r="R54" i="1" s="1"/>
  <c r="Q341" i="1"/>
  <c r="R342" i="1" s="1"/>
  <c r="Q149" i="1"/>
  <c r="R150" i="1" s="1"/>
  <c r="Q85" i="1"/>
  <c r="R85" i="1" s="1"/>
  <c r="Q232" i="1"/>
  <c r="R232" i="1" s="1"/>
  <c r="U174" i="1"/>
  <c r="U222" i="1"/>
  <c r="T165" i="1"/>
  <c r="U166" i="1" s="1"/>
  <c r="T242" i="1"/>
  <c r="U242" i="1" s="1"/>
  <c r="T146" i="1"/>
  <c r="U146" i="1" s="1"/>
  <c r="T130" i="1"/>
  <c r="U130" i="1" s="1"/>
  <c r="Q308" i="1"/>
  <c r="R308" i="1" s="1"/>
  <c r="Q244" i="1"/>
  <c r="Q164" i="1"/>
  <c r="R164" i="1" s="1"/>
  <c r="Q340" i="1"/>
  <c r="R340" i="1" s="1"/>
  <c r="Q324" i="1"/>
  <c r="R324" i="1" s="1"/>
  <c r="Q292" i="1"/>
  <c r="R292" i="1" s="1"/>
  <c r="Q260" i="1"/>
  <c r="R260" i="1" s="1"/>
  <c r="Q212" i="1"/>
  <c r="R212" i="1" s="1"/>
  <c r="Q196" i="1"/>
  <c r="Q180" i="1"/>
  <c r="R180" i="1" s="1"/>
  <c r="Q148" i="1"/>
  <c r="R148" i="1" s="1"/>
  <c r="Q132" i="1"/>
  <c r="R132" i="1" s="1"/>
  <c r="Q100" i="1"/>
  <c r="R100" i="1" s="1"/>
  <c r="Q84" i="1"/>
  <c r="R84" i="1" s="1"/>
  <c r="Q68" i="1"/>
  <c r="Q52" i="1"/>
  <c r="R52" i="1" s="1"/>
  <c r="Q117" i="1"/>
  <c r="R118" i="1" s="1"/>
  <c r="Q356" i="1"/>
  <c r="Q276" i="1"/>
  <c r="R276" i="1" s="1"/>
  <c r="Q37" i="1"/>
  <c r="R37" i="1" s="1"/>
  <c r="Q229" i="1"/>
  <c r="R229" i="1" s="1"/>
  <c r="Q21" i="1"/>
  <c r="U353" i="1"/>
  <c r="U337" i="1"/>
  <c r="U321" i="1"/>
  <c r="U305" i="1"/>
  <c r="U289" i="1"/>
  <c r="U273" i="1"/>
  <c r="U257" i="1"/>
  <c r="U241" i="1"/>
  <c r="U225" i="1"/>
  <c r="U209" i="1"/>
  <c r="U193" i="1"/>
  <c r="U177" i="1"/>
  <c r="U161" i="1"/>
  <c r="U145" i="1"/>
  <c r="U97" i="1"/>
  <c r="U65" i="1"/>
  <c r="U49" i="1"/>
  <c r="U33" i="1"/>
  <c r="U352" i="1"/>
  <c r="U288" i="1"/>
  <c r="U350" i="1"/>
  <c r="U185" i="1"/>
  <c r="U232" i="1"/>
  <c r="U345" i="1"/>
  <c r="U328" i="1"/>
  <c r="U312" i="1"/>
  <c r="U168" i="1"/>
  <c r="U71" i="1"/>
  <c r="U40" i="1"/>
  <c r="U25" i="1"/>
  <c r="U233" i="1"/>
  <c r="U264" i="1"/>
  <c r="U216" i="1"/>
  <c r="U247" i="1"/>
  <c r="U249" i="1"/>
  <c r="U78" i="1"/>
  <c r="U62" i="1"/>
  <c r="U106" i="1"/>
  <c r="U270" i="1"/>
  <c r="U206" i="1"/>
  <c r="U126" i="1"/>
  <c r="U256" i="1"/>
  <c r="U158" i="1"/>
  <c r="U299" i="1"/>
  <c r="U251" i="1"/>
  <c r="U334" i="1"/>
  <c r="U94" i="1"/>
  <c r="U234" i="1"/>
  <c r="U170" i="1"/>
  <c r="U363" i="1"/>
  <c r="U187" i="1"/>
  <c r="U139" i="1"/>
  <c r="U75" i="1"/>
  <c r="U224" i="1"/>
  <c r="U331" i="1"/>
  <c r="U267" i="1"/>
  <c r="U219" i="1"/>
  <c r="U123" i="1"/>
  <c r="U313" i="1"/>
  <c r="U120" i="1"/>
  <c r="U57" i="1"/>
  <c r="U211" i="1"/>
  <c r="U195" i="1"/>
  <c r="U19" i="1"/>
  <c r="U354" i="1"/>
  <c r="U338" i="1"/>
  <c r="U322" i="1"/>
  <c r="U306" i="1"/>
  <c r="U258" i="1"/>
  <c r="U210" i="1"/>
  <c r="U162" i="1"/>
  <c r="U114" i="1"/>
  <c r="U98" i="1"/>
  <c r="U66" i="1"/>
  <c r="U50" i="1"/>
  <c r="U18" i="1"/>
  <c r="U149" i="1"/>
  <c r="U101" i="1"/>
  <c r="U335" i="1"/>
  <c r="U175" i="1"/>
  <c r="U47" i="1"/>
  <c r="U340" i="1"/>
  <c r="U324" i="1"/>
  <c r="U276" i="1"/>
  <c r="U228" i="1"/>
  <c r="U212" i="1"/>
  <c r="U196" i="1"/>
  <c r="U180" i="1"/>
  <c r="U164" i="1"/>
  <c r="U148" i="1"/>
  <c r="U100" i="1"/>
  <c r="U84" i="1"/>
  <c r="U68" i="1"/>
  <c r="U52" i="1"/>
  <c r="U36" i="1"/>
  <c r="U20" i="1"/>
  <c r="U332" i="1"/>
  <c r="U300" i="1"/>
  <c r="U268" i="1"/>
  <c r="U205" i="1"/>
  <c r="U172" i="1"/>
  <c r="U140" i="1"/>
  <c r="U108" i="1"/>
  <c r="U44" i="1"/>
  <c r="U12" i="1"/>
  <c r="U319" i="1"/>
  <c r="U336" i="1"/>
  <c r="U304" i="1"/>
  <c r="U240" i="1"/>
  <c r="U208" i="1"/>
  <c r="U192" i="1"/>
  <c r="U160" i="1"/>
  <c r="U144" i="1"/>
  <c r="U96" i="1"/>
  <c r="U64" i="1"/>
  <c r="U48" i="1"/>
  <c r="U32" i="1"/>
  <c r="U361" i="1"/>
  <c r="U329" i="1"/>
  <c r="U297" i="1"/>
  <c r="U137" i="1"/>
  <c r="U351" i="1"/>
  <c r="U223" i="1"/>
  <c r="U159" i="1"/>
  <c r="U63" i="1"/>
  <c r="U285" i="1"/>
  <c r="U253" i="1"/>
  <c r="U221" i="1"/>
  <c r="U349" i="1"/>
  <c r="U317" i="1"/>
  <c r="U157" i="1"/>
  <c r="U125" i="1"/>
  <c r="U93" i="1"/>
  <c r="U61" i="1"/>
  <c r="U29" i="1"/>
  <c r="U154" i="1"/>
  <c r="U89" i="1"/>
  <c r="U184" i="1"/>
  <c r="U51" i="1"/>
  <c r="U35" i="1"/>
  <c r="U252" i="1"/>
  <c r="U220" i="1"/>
  <c r="U188" i="1"/>
  <c r="U156" i="1"/>
  <c r="U315" i="1"/>
  <c r="U284" i="1"/>
  <c r="U283" i="1"/>
  <c r="U235" i="1"/>
  <c r="U203" i="1"/>
  <c r="U91" i="1"/>
  <c r="U59" i="1"/>
  <c r="U28" i="1"/>
  <c r="U27" i="1"/>
  <c r="U347" i="1"/>
  <c r="U343" i="1"/>
  <c r="U326" i="1"/>
  <c r="U311" i="1"/>
  <c r="U295" i="1"/>
  <c r="U263" i="1"/>
  <c r="U246" i="1"/>
  <c r="U231" i="1"/>
  <c r="U215" i="1"/>
  <c r="U199" i="1"/>
  <c r="U183" i="1"/>
  <c r="U134" i="1"/>
  <c r="U118" i="1"/>
  <c r="U87" i="1"/>
  <c r="U39" i="1"/>
  <c r="U23" i="1"/>
  <c r="U248" i="1"/>
  <c r="U198" i="1"/>
  <c r="U150" i="1"/>
  <c r="U102" i="1"/>
  <c r="U229" i="1"/>
  <c r="U213" i="1"/>
  <c r="U117" i="1"/>
  <c r="R101" i="1" l="1"/>
  <c r="R90" i="1"/>
  <c r="R15" i="1"/>
  <c r="R231" i="1"/>
  <c r="R185" i="1"/>
  <c r="R209" i="1"/>
  <c r="R233" i="1"/>
  <c r="U82" i="1"/>
  <c r="R333" i="1"/>
  <c r="R271" i="1"/>
  <c r="U111" i="1"/>
  <c r="R163" i="1"/>
  <c r="R275" i="1"/>
  <c r="R31" i="1"/>
  <c r="U127" i="1"/>
  <c r="R178" i="1"/>
  <c r="R200" i="1"/>
  <c r="R337" i="1"/>
  <c r="R105" i="1"/>
  <c r="R99" i="1"/>
  <c r="R5" i="1"/>
  <c r="U226" i="1"/>
  <c r="R128" i="1"/>
  <c r="R297" i="1"/>
  <c r="R86" i="1"/>
  <c r="R244" i="1"/>
  <c r="U238" i="1"/>
  <c r="R159" i="1"/>
  <c r="U113" i="1"/>
  <c r="R69" i="1"/>
  <c r="R93" i="1"/>
  <c r="R309" i="1"/>
  <c r="U274" i="1"/>
  <c r="R9" i="1"/>
  <c r="R87" i="1"/>
  <c r="R193" i="1"/>
  <c r="R38" i="1"/>
  <c r="R326" i="1"/>
  <c r="R356" i="1"/>
  <c r="R358" i="1"/>
  <c r="U286" i="1"/>
  <c r="R345" i="1"/>
  <c r="R139" i="1"/>
  <c r="U142" i="1"/>
  <c r="R353" i="1"/>
  <c r="R66" i="1"/>
  <c r="R21" i="1"/>
  <c r="R165" i="1"/>
  <c r="R272" i="1"/>
  <c r="R30" i="1"/>
  <c r="U80" i="1"/>
  <c r="R196" i="1"/>
  <c r="R285" i="1"/>
  <c r="U190" i="1"/>
  <c r="R143" i="1"/>
  <c r="R215" i="1"/>
  <c r="R295" i="1"/>
  <c r="R138" i="1"/>
  <c r="R152" i="1"/>
  <c r="R247" i="1"/>
  <c r="R307" i="1"/>
  <c r="U308" i="1"/>
  <c r="R359" i="1"/>
  <c r="U254" i="1"/>
  <c r="U104" i="1"/>
  <c r="R261" i="1"/>
  <c r="R70" i="1"/>
  <c r="R316" i="1"/>
  <c r="R134" i="1"/>
  <c r="R351" i="1"/>
  <c r="R125" i="1"/>
  <c r="R320" i="1"/>
  <c r="R135" i="1"/>
  <c r="U43" i="1"/>
  <c r="R222" i="1"/>
  <c r="R124" i="1"/>
  <c r="R338" i="1"/>
  <c r="R325" i="1"/>
  <c r="R263" i="1"/>
  <c r="R145" i="1"/>
  <c r="R220" i="1"/>
  <c r="R43" i="1"/>
  <c r="R133" i="1"/>
  <c r="R76" i="1"/>
  <c r="U15" i="1"/>
  <c r="R357" i="1"/>
  <c r="R113" i="1"/>
  <c r="R268" i="1"/>
  <c r="R279" i="1"/>
  <c r="U290" i="1"/>
  <c r="R117" i="1"/>
  <c r="R166" i="1"/>
  <c r="R237" i="1"/>
  <c r="R53" i="1"/>
  <c r="R181" i="1"/>
  <c r="R245" i="1"/>
  <c r="R317" i="1"/>
  <c r="R19" i="1"/>
  <c r="R327" i="1"/>
  <c r="R121" i="1"/>
  <c r="R230" i="1"/>
  <c r="R304" i="1"/>
  <c r="R259" i="1"/>
  <c r="R80" i="1"/>
  <c r="R40" i="1"/>
  <c r="R187" i="1"/>
  <c r="R22" i="1"/>
  <c r="R102" i="1"/>
  <c r="U287" i="1"/>
  <c r="R68" i="1"/>
  <c r="R341" i="1"/>
  <c r="R190" i="1"/>
  <c r="R82" i="1"/>
  <c r="R289" i="1"/>
  <c r="R97" i="1"/>
  <c r="R349" i="1"/>
  <c r="R241" i="1"/>
  <c r="R55" i="1"/>
  <c r="R287" i="1"/>
  <c r="R115" i="1"/>
  <c r="R71" i="1"/>
  <c r="R88" i="1"/>
  <c r="R235" i="1"/>
  <c r="R179" i="1"/>
  <c r="R354" i="1"/>
  <c r="R197" i="1"/>
  <c r="R274" i="1"/>
  <c r="R149" i="1"/>
  <c r="U239" i="1"/>
  <c r="R213" i="1"/>
  <c r="R23" i="1"/>
  <c r="R50" i="1"/>
  <c r="R45" i="1"/>
  <c r="R254" i="1"/>
  <c r="R176" i="1"/>
  <c r="R183" i="1"/>
  <c r="R248" i="1"/>
  <c r="R310" i="1"/>
  <c r="R262" i="1"/>
  <c r="R277" i="1"/>
  <c r="R201" i="1"/>
  <c r="R293" i="1"/>
  <c r="R17" i="1"/>
  <c r="R211" i="1"/>
  <c r="R257" i="1"/>
  <c r="R283" i="1"/>
  <c r="U83" i="1"/>
  <c r="U21" i="1"/>
  <c r="U7" i="1"/>
  <c r="U67" i="1"/>
  <c r="U95" i="1"/>
  <c r="U115" i="1"/>
  <c r="U217" i="1"/>
  <c r="U147" i="1"/>
  <c r="U163" i="1"/>
  <c r="U339" i="1"/>
  <c r="U92" i="1"/>
  <c r="U279" i="1"/>
  <c r="U131" i="1"/>
  <c r="U133" i="1"/>
  <c r="U24" i="1"/>
  <c r="U200" i="1"/>
  <c r="U201" i="1"/>
  <c r="U181" i="1"/>
  <c r="U236" i="1"/>
  <c r="U191" i="1"/>
  <c r="U272" i="1"/>
  <c r="U179" i="1"/>
  <c r="U56" i="1"/>
  <c r="U355" i="1"/>
  <c r="U109" i="1"/>
  <c r="U143" i="1"/>
  <c r="U293" i="1"/>
  <c r="U173" i="1"/>
  <c r="U207" i="1"/>
  <c r="U227" i="1"/>
  <c r="U323" i="1"/>
  <c r="U9" i="1"/>
  <c r="U8" i="1"/>
  <c r="U16" i="1"/>
  <c r="U344" i="1"/>
  <c r="U277" i="1"/>
  <c r="U348" i="1"/>
  <c r="U119" i="1"/>
  <c r="U17" i="1"/>
  <c r="U243" i="1"/>
  <c r="U121" i="1"/>
  <c r="U360" i="1"/>
  <c r="U169" i="1"/>
  <c r="U204" i="1"/>
  <c r="U280" i="1"/>
  <c r="U309" i="1"/>
  <c r="U269" i="1"/>
  <c r="U259" i="1"/>
  <c r="U265" i="1"/>
  <c r="U60" i="1"/>
  <c r="U99" i="1"/>
  <c r="U141" i="1"/>
  <c r="U72" i="1"/>
  <c r="U357" i="1"/>
  <c r="U151" i="1"/>
  <c r="U359" i="1"/>
  <c r="U73" i="1"/>
  <c r="U333" i="1"/>
  <c r="U303" i="1"/>
  <c r="U275" i="1"/>
  <c r="U165" i="1"/>
  <c r="U124" i="1"/>
  <c r="U301" i="1"/>
  <c r="U325" i="1"/>
  <c r="U86" i="1"/>
  <c r="U38" i="1"/>
  <c r="U53" i="1"/>
  <c r="U37" i="1"/>
  <c r="U197" i="1"/>
  <c r="U69" i="1"/>
  <c r="U327" i="1"/>
  <c r="U316" i="1"/>
  <c r="U13" i="1"/>
  <c r="U245" i="1"/>
  <c r="U85" i="1"/>
  <c r="U294" i="1"/>
  <c r="U45" i="1"/>
  <c r="U341" i="1"/>
  <c r="U342" i="1"/>
  <c r="U310" i="1"/>
  <c r="U77" i="1"/>
  <c r="U135" i="1"/>
  <c r="U214" i="1"/>
  <c r="U167" i="1"/>
  <c r="U262" i="1"/>
  <c r="U22" i="1"/>
  <c r="U54" i="1"/>
  <c r="U278" i="1"/>
  <c r="U182" i="1"/>
  <c r="U230" i="1"/>
  <c r="K125" i="1" l="1"/>
  <c r="K127" i="1"/>
  <c r="K341" i="1"/>
  <c r="K111" i="1"/>
  <c r="K220" i="1"/>
  <c r="K292" i="1"/>
  <c r="K271" i="1"/>
  <c r="K76" i="1"/>
  <c r="K148" i="1"/>
  <c r="K53" i="1"/>
  <c r="K55" i="1"/>
  <c r="K343" i="1"/>
  <c r="K8" i="1"/>
  <c r="K4" i="1"/>
  <c r="K30" i="1"/>
  <c r="K246" i="1"/>
  <c r="K80" i="1"/>
  <c r="K75" i="1"/>
  <c r="K249" i="1"/>
  <c r="K166" i="1"/>
  <c r="K71" i="1"/>
  <c r="K359" i="1"/>
  <c r="K120" i="1"/>
  <c r="K264" i="1"/>
  <c r="K25" i="1"/>
  <c r="K313" i="1"/>
  <c r="K38" i="1"/>
  <c r="K254" i="1"/>
  <c r="K16" i="1"/>
  <c r="K88" i="1"/>
  <c r="K160" i="1"/>
  <c r="K232" i="1"/>
  <c r="K304" i="1"/>
  <c r="K267" i="1"/>
  <c r="K65" i="1"/>
  <c r="K137" i="1"/>
  <c r="K209" i="1"/>
  <c r="K281" i="1"/>
  <c r="K353" i="1"/>
  <c r="K42" i="1"/>
  <c r="K114" i="1"/>
  <c r="K186" i="1"/>
  <c r="K258" i="1"/>
  <c r="K330" i="1"/>
  <c r="K291" i="1"/>
  <c r="K67" i="1"/>
  <c r="K139" i="1"/>
  <c r="K211" i="1"/>
  <c r="K283" i="1"/>
  <c r="K355" i="1"/>
  <c r="K20" i="1"/>
  <c r="K92" i="1"/>
  <c r="K164" i="1"/>
  <c r="K236" i="1"/>
  <c r="K308" i="1"/>
  <c r="K183" i="1"/>
  <c r="K45" i="1"/>
  <c r="K117" i="1"/>
  <c r="K189" i="1"/>
  <c r="K261" i="1"/>
  <c r="K333" i="1"/>
  <c r="K34" i="1"/>
  <c r="K106" i="1"/>
  <c r="K178" i="1"/>
  <c r="K250" i="1"/>
  <c r="K322" i="1"/>
  <c r="K11" i="1"/>
  <c r="K83" i="1"/>
  <c r="K155" i="1"/>
  <c r="K227" i="1"/>
  <c r="K299" i="1"/>
  <c r="K123" i="1"/>
  <c r="K60" i="1"/>
  <c r="K132" i="1"/>
  <c r="K204" i="1"/>
  <c r="K276" i="1"/>
  <c r="K348" i="1"/>
  <c r="K37" i="1"/>
  <c r="K109" i="1"/>
  <c r="K181" i="1"/>
  <c r="K253" i="1"/>
  <c r="K325" i="1"/>
  <c r="K195" i="1"/>
  <c r="K50" i="1"/>
  <c r="K122" i="1"/>
  <c r="K194" i="1"/>
  <c r="K266" i="1"/>
  <c r="K338" i="1"/>
  <c r="K197" i="1"/>
  <c r="K102" i="1"/>
  <c r="K207" i="1"/>
  <c r="K224" i="1"/>
  <c r="K105" i="1"/>
  <c r="K22" i="1"/>
  <c r="K310" i="1"/>
  <c r="K215" i="1"/>
  <c r="K169" i="1"/>
  <c r="K28" i="1"/>
  <c r="K172" i="1"/>
  <c r="K5" i="1"/>
  <c r="K77" i="1"/>
  <c r="K149" i="1"/>
  <c r="K221" i="1"/>
  <c r="K293" i="1"/>
  <c r="K135" i="1"/>
  <c r="K54" i="1"/>
  <c r="K126" i="1"/>
  <c r="K198" i="1"/>
  <c r="K270" i="1"/>
  <c r="K342" i="1"/>
  <c r="K7" i="1"/>
  <c r="K79" i="1"/>
  <c r="K151" i="1"/>
  <c r="K223" i="1"/>
  <c r="K295" i="1"/>
  <c r="K99" i="1"/>
  <c r="K32" i="1"/>
  <c r="K104" i="1"/>
  <c r="K176" i="1"/>
  <c r="K248" i="1"/>
  <c r="K320" i="1"/>
  <c r="K279" i="1"/>
  <c r="K57" i="1"/>
  <c r="K129" i="1"/>
  <c r="K201" i="1"/>
  <c r="K273" i="1"/>
  <c r="K345" i="1"/>
  <c r="K46" i="1"/>
  <c r="K118" i="1"/>
  <c r="K190" i="1"/>
  <c r="K262" i="1"/>
  <c r="K334" i="1"/>
  <c r="K23" i="1"/>
  <c r="K95" i="1"/>
  <c r="K167" i="1"/>
  <c r="K239" i="1"/>
  <c r="K311" i="1"/>
  <c r="K255" i="1"/>
  <c r="K72" i="1"/>
  <c r="K144" i="1"/>
  <c r="K216" i="1"/>
  <c r="K288" i="1"/>
  <c r="K360" i="1"/>
  <c r="K49" i="1"/>
  <c r="K121" i="1"/>
  <c r="K193" i="1"/>
  <c r="K265" i="1"/>
  <c r="K337" i="1"/>
  <c r="K231" i="1"/>
  <c r="K62" i="1"/>
  <c r="K134" i="1"/>
  <c r="K206" i="1"/>
  <c r="K278" i="1"/>
  <c r="K350" i="1"/>
  <c r="K269" i="1"/>
  <c r="K174" i="1"/>
  <c r="K199" i="1"/>
  <c r="K296" i="1"/>
  <c r="K177" i="1"/>
  <c r="K94" i="1"/>
  <c r="K351" i="1"/>
  <c r="K287" i="1"/>
  <c r="K241" i="1"/>
  <c r="K316" i="1"/>
  <c r="K40" i="1"/>
  <c r="K184" i="1"/>
  <c r="K17" i="1"/>
  <c r="K161" i="1"/>
  <c r="K305" i="1"/>
  <c r="K243" i="1"/>
  <c r="K66" i="1"/>
  <c r="K138" i="1"/>
  <c r="K210" i="1"/>
  <c r="K282" i="1"/>
  <c r="K354" i="1"/>
  <c r="K19" i="1"/>
  <c r="K91" i="1"/>
  <c r="K163" i="1"/>
  <c r="K235" i="1"/>
  <c r="K307" i="1"/>
  <c r="K171" i="1"/>
  <c r="K44" i="1"/>
  <c r="K116" i="1"/>
  <c r="K188" i="1"/>
  <c r="K260" i="1"/>
  <c r="K332" i="1"/>
  <c r="K363" i="1"/>
  <c r="K69" i="1"/>
  <c r="K141" i="1"/>
  <c r="K213" i="1"/>
  <c r="K285" i="1"/>
  <c r="K357" i="1"/>
  <c r="K58" i="1"/>
  <c r="K130" i="1"/>
  <c r="K202" i="1"/>
  <c r="K274" i="1"/>
  <c r="K346" i="1"/>
  <c r="K35" i="1"/>
  <c r="K107" i="1"/>
  <c r="K179" i="1"/>
  <c r="K251" i="1"/>
  <c r="K323" i="1"/>
  <c r="K12" i="1"/>
  <c r="K84" i="1"/>
  <c r="K156" i="1"/>
  <c r="K228" i="1"/>
  <c r="K300" i="1"/>
  <c r="K51" i="1"/>
  <c r="K61" i="1"/>
  <c r="K133" i="1"/>
  <c r="K205" i="1"/>
  <c r="K277" i="1"/>
  <c r="K349" i="1"/>
  <c r="K303" i="1"/>
  <c r="K74" i="1"/>
  <c r="K146" i="1"/>
  <c r="K218" i="1"/>
  <c r="K290" i="1"/>
  <c r="K362" i="1"/>
  <c r="K244" i="1"/>
  <c r="K112" i="1"/>
  <c r="K328" i="1"/>
  <c r="K89" i="1"/>
  <c r="K318" i="1"/>
  <c r="K152" i="1"/>
  <c r="K33" i="1"/>
  <c r="K321" i="1"/>
  <c r="K238" i="1"/>
  <c r="K143" i="1"/>
  <c r="K48" i="1"/>
  <c r="K192" i="1"/>
  <c r="K336" i="1"/>
  <c r="K97" i="1"/>
  <c r="K147" i="1"/>
  <c r="K110" i="1"/>
  <c r="K182" i="1"/>
  <c r="K326" i="1"/>
  <c r="K100" i="1"/>
  <c r="K256" i="1"/>
  <c r="K233" i="1"/>
  <c r="K52" i="1"/>
  <c r="K124" i="1"/>
  <c r="K196" i="1"/>
  <c r="K268" i="1"/>
  <c r="K340" i="1"/>
  <c r="K29" i="1"/>
  <c r="K101" i="1"/>
  <c r="K173" i="1"/>
  <c r="K245" i="1"/>
  <c r="K317" i="1"/>
  <c r="K6" i="1"/>
  <c r="K78" i="1"/>
  <c r="K150" i="1"/>
  <c r="K222" i="1"/>
  <c r="K294" i="1"/>
  <c r="K63" i="1"/>
  <c r="K31" i="1"/>
  <c r="K103" i="1"/>
  <c r="K175" i="1"/>
  <c r="K247" i="1"/>
  <c r="K319" i="1"/>
  <c r="K219" i="1"/>
  <c r="K56" i="1"/>
  <c r="K128" i="1"/>
  <c r="K200" i="1"/>
  <c r="K272" i="1"/>
  <c r="K344" i="1"/>
  <c r="K9" i="1"/>
  <c r="K81" i="1"/>
  <c r="K153" i="1"/>
  <c r="K225" i="1"/>
  <c r="K297" i="1"/>
  <c r="K87" i="1"/>
  <c r="K70" i="1"/>
  <c r="K142" i="1"/>
  <c r="K214" i="1"/>
  <c r="K286" i="1"/>
  <c r="K358" i="1"/>
  <c r="K47" i="1"/>
  <c r="K119" i="1"/>
  <c r="K191" i="1"/>
  <c r="K263" i="1"/>
  <c r="K335" i="1"/>
  <c r="K24" i="1"/>
  <c r="K96" i="1"/>
  <c r="K168" i="1"/>
  <c r="K240" i="1"/>
  <c r="K312" i="1"/>
  <c r="K327" i="1"/>
  <c r="K73" i="1"/>
  <c r="K145" i="1"/>
  <c r="K217" i="1"/>
  <c r="K289" i="1"/>
  <c r="K361" i="1"/>
  <c r="K14" i="1"/>
  <c r="K86" i="1"/>
  <c r="K158" i="1"/>
  <c r="K230" i="1"/>
  <c r="K302" i="1"/>
  <c r="K15" i="1"/>
  <c r="K64" i="1"/>
  <c r="K136" i="1"/>
  <c r="K208" i="1"/>
  <c r="K280" i="1"/>
  <c r="K352" i="1"/>
  <c r="K41" i="1"/>
  <c r="K113" i="1"/>
  <c r="K185" i="1"/>
  <c r="K257" i="1"/>
  <c r="K329" i="1"/>
  <c r="K18" i="1"/>
  <c r="K90" i="1"/>
  <c r="K162" i="1"/>
  <c r="K234" i="1"/>
  <c r="K306" i="1"/>
  <c r="K159" i="1"/>
  <c r="K43" i="1"/>
  <c r="K115" i="1"/>
  <c r="K187" i="1"/>
  <c r="K259" i="1"/>
  <c r="K331" i="1"/>
  <c r="K315" i="1"/>
  <c r="K68" i="1"/>
  <c r="K140" i="1"/>
  <c r="K212" i="1"/>
  <c r="K284" i="1"/>
  <c r="K356" i="1"/>
  <c r="K21" i="1"/>
  <c r="K93" i="1"/>
  <c r="K165" i="1"/>
  <c r="K237" i="1"/>
  <c r="K309" i="1"/>
  <c r="K10" i="1"/>
  <c r="K82" i="1"/>
  <c r="K154" i="1"/>
  <c r="K226" i="1"/>
  <c r="K298" i="1"/>
  <c r="K39" i="1"/>
  <c r="K59" i="1"/>
  <c r="K131" i="1"/>
  <c r="K203" i="1"/>
  <c r="K275" i="1"/>
  <c r="K347" i="1"/>
  <c r="K36" i="1"/>
  <c r="K108" i="1"/>
  <c r="K180" i="1"/>
  <c r="K252" i="1"/>
  <c r="K324" i="1"/>
  <c r="K13" i="1"/>
  <c r="K85" i="1"/>
  <c r="K157" i="1"/>
  <c r="K229" i="1"/>
  <c r="K301" i="1"/>
  <c r="K27" i="1"/>
  <c r="K26" i="1"/>
  <c r="K98" i="1"/>
  <c r="K170" i="1"/>
  <c r="K242" i="1"/>
  <c r="K314" i="1"/>
  <c r="K339" i="1"/>
  <c r="F12"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tc={3D5CF391-7FBA-4F3C-A0EE-72D7A9361115}</author>
  </authors>
  <commentList>
    <comment ref="J15" authorId="0" shapeId="0" xr:uid="{3D5CF391-7FBA-4F3C-A0EE-72D7A9361115}">
      <text>
        <t>[Threaded comment]
Your version of Excel allows you to read this threaded comment; however, any edits to it will get removed if the file is opened in a newer version of Excel. Learn more: https://go.microsoft.com/fwlink/?linkid=870924
Comment:
    0.785(DH2 –DS2)</t>
      </text>
    </comment>
  </commentList>
</comments>
</file>

<file path=xl/sharedStrings.xml><?xml version="1.0" encoding="utf-8"?>
<sst xmlns="http://schemas.openxmlformats.org/spreadsheetml/2006/main" count="195" uniqueCount="136">
  <si>
    <t>Inlet</t>
  </si>
  <si>
    <t>Camshaft</t>
  </si>
  <si>
    <t>Valve</t>
  </si>
  <si>
    <t>kg</t>
  </si>
  <si>
    <t>Inner Spring</t>
  </si>
  <si>
    <t>Outer Spring</t>
  </si>
  <si>
    <t>Exhaust</t>
  </si>
  <si>
    <t>Shim</t>
  </si>
  <si>
    <t>Bucket</t>
  </si>
  <si>
    <t>Collet</t>
  </si>
  <si>
    <t>Retainer</t>
  </si>
  <si>
    <t>Piston</t>
  </si>
  <si>
    <t>Comp Ratio</t>
  </si>
  <si>
    <t>Bore</t>
  </si>
  <si>
    <t>mm</t>
  </si>
  <si>
    <t>Stroke</t>
  </si>
  <si>
    <t>Clearance Vol</t>
  </si>
  <si>
    <t>cc</t>
  </si>
  <si>
    <t>Cylinders</t>
  </si>
  <si>
    <t>Con Rod Length</t>
  </si>
  <si>
    <t>Capacity</t>
  </si>
  <si>
    <t>m/s</t>
  </si>
  <si>
    <t>RPM</t>
  </si>
  <si>
    <t>10.8: 1</t>
  </si>
  <si>
    <t>Piston Position</t>
  </si>
  <si>
    <t>Mean Piston Speed</t>
  </si>
  <si>
    <t>Piston Velocity</t>
  </si>
  <si>
    <t>Peak Piston Speed</t>
  </si>
  <si>
    <t>Degree of Rotation</t>
  </si>
  <si>
    <t>Inlet Velocity</t>
  </si>
  <si>
    <t>Inlet Acceleration</t>
  </si>
  <si>
    <t>Inlet Jerk</t>
  </si>
  <si>
    <t>Exhaust Velocity</t>
  </si>
  <si>
    <t>Exhaust Acceleration</t>
  </si>
  <si>
    <t>Exhaust Jerk</t>
  </si>
  <si>
    <t>Initial Compression</t>
  </si>
  <si>
    <t>Initial Compression - Lo (m)</t>
  </si>
  <si>
    <t>Outer</t>
  </si>
  <si>
    <t>Inner</t>
  </si>
  <si>
    <t>Spring Stiffness</t>
  </si>
  <si>
    <t>m</t>
  </si>
  <si>
    <t>N/m</t>
  </si>
  <si>
    <t>Moving Mass</t>
  </si>
  <si>
    <t>Combined Spring Stiffness</t>
  </si>
  <si>
    <t>mm/deg</t>
  </si>
  <si>
    <t>Valve Float</t>
  </si>
  <si>
    <t>Max Lift</t>
  </si>
  <si>
    <t>Max Acceleration</t>
  </si>
  <si>
    <t>Inlet Valve Lift</t>
  </si>
  <si>
    <t>Exhaust Valve Lift</t>
  </si>
  <si>
    <t>temperature and air density affects the volumetric efficiency</t>
  </si>
  <si>
    <t>flow coefficient arranged over all lifts</t>
  </si>
  <si>
    <t>pressure drop assumption using 25kPa may underestimate real vacuum/ram effects</t>
  </si>
  <si>
    <t xml:space="preserve">it has a signle cylinder approximation </t>
  </si>
  <si>
    <t>itsa simplified model with no dynamic inlet or exhaust effects</t>
  </si>
  <si>
    <t>limitations of the method</t>
  </si>
  <si>
    <t>discrepencies</t>
  </si>
  <si>
    <t xml:space="preserve">engine speed for max power = 6828 RPM </t>
  </si>
  <si>
    <t>engine speed for max power = (2 * mean flow * intake valve area* SQRT (2 * pressure drop / air density)) / cylinder volume</t>
  </si>
  <si>
    <t>BORE^2*STROKE=0.0006356</t>
  </si>
  <si>
    <t>BORE^2 = 0.00765625</t>
  </si>
  <si>
    <t>0.4989L or 499cc</t>
  </si>
  <si>
    <t>((pi/4)*bore^2*stroke)*1000 =</t>
  </si>
  <si>
    <t>engine displacement per cylinder</t>
  </si>
  <si>
    <t>mean inlet coef</t>
  </si>
  <si>
    <t>exhaust coef</t>
  </si>
  <si>
    <t>inlet flow coef</t>
  </si>
  <si>
    <t>f = 6500/120 (6500 peak rpm) 54.2</t>
  </si>
  <si>
    <t>Vsound = speed of sound (343 m/s at 20C)</t>
  </si>
  <si>
    <t>cm</t>
  </si>
  <si>
    <t>Vsound/4*f</t>
  </si>
  <si>
    <t>Best intake runner lengths:</t>
  </si>
  <si>
    <t>Intake valve dia./bore ratio:</t>
  </si>
  <si>
    <t>l/min</t>
  </si>
  <si>
    <t>Speed for peak power:</t>
  </si>
  <si>
    <t>Exhaust valve dia./bore ratio:</t>
  </si>
  <si>
    <t>Exhaust/Intake flow ratio:</t>
  </si>
  <si>
    <t>Estimated KW/Cylinder:</t>
  </si>
  <si>
    <t>N/A</t>
  </si>
  <si>
    <t>crank rotation</t>
  </si>
  <si>
    <t>valve lift</t>
  </si>
  <si>
    <t>l/s</t>
  </si>
  <si>
    <t>Maximum Flow</t>
  </si>
  <si>
    <t>Average Flow</t>
  </si>
  <si>
    <t>Test Flow (l/s/sq cm)</t>
  </si>
  <si>
    <t>Test Flow (l/s) (7-8)</t>
  </si>
  <si>
    <t>Leakage (l/s)</t>
  </si>
  <si>
    <t>Raw Test Flow l/s (6. xF.)</t>
  </si>
  <si>
    <t>Flow Scale (5./100)</t>
  </si>
  <si>
    <t>Flow Scale Reading (%)</t>
  </si>
  <si>
    <t>Flow Range (1-6)</t>
  </si>
  <si>
    <t>Valve Lift (A)</t>
  </si>
  <si>
    <t>Test Pressure</t>
  </si>
  <si>
    <t>Test Number</t>
  </si>
  <si>
    <t>Exhaust Valve Test Data</t>
  </si>
  <si>
    <t>Raw Test Flow l/s (6. x E)</t>
  </si>
  <si>
    <t>Intake Valve Test Data</t>
  </si>
  <si>
    <t>F. Exhaust</t>
  </si>
  <si>
    <t>E. Intake</t>
  </si>
  <si>
    <t>Range</t>
  </si>
  <si>
    <t>B. Exhaust Valve Lift (mm)</t>
  </si>
  <si>
    <t>A. Intake Valve Lift (mm)</t>
  </si>
  <si>
    <t>Valve Lift/Diameter (L/D) Ratio</t>
  </si>
  <si>
    <t>litres/sec</t>
  </si>
  <si>
    <t>sq.cm</t>
  </si>
  <si>
    <t>Exhaust Valve</t>
  </si>
  <si>
    <t>Intake Valve</t>
  </si>
  <si>
    <t>Seat Width</t>
  </si>
  <si>
    <t>Leakage</t>
  </si>
  <si>
    <t>Effective Area</t>
  </si>
  <si>
    <t>Lift Increments</t>
  </si>
  <si>
    <t>Stem</t>
  </si>
  <si>
    <t>Diameter</t>
  </si>
  <si>
    <t>Test Setup Data</t>
  </si>
  <si>
    <t>Head Porter</t>
  </si>
  <si>
    <t>Test Operator:</t>
  </si>
  <si>
    <t>87.5mm</t>
  </si>
  <si>
    <t>Cylinder Bore:</t>
  </si>
  <si>
    <t>Runner Length</t>
  </si>
  <si>
    <t>Intake Manifold:</t>
  </si>
  <si>
    <t>Degrees</t>
  </si>
  <si>
    <t>Exhaust Seat Angle</t>
  </si>
  <si>
    <t>30mm</t>
  </si>
  <si>
    <t>Exhaust Valve:</t>
  </si>
  <si>
    <t>Port Length</t>
  </si>
  <si>
    <t>Radiused Inlet:</t>
  </si>
  <si>
    <t>Port Volume</t>
  </si>
  <si>
    <t>Intake Port:</t>
  </si>
  <si>
    <t>Valve Seat Angle</t>
  </si>
  <si>
    <t>35mm</t>
  </si>
  <si>
    <t>Intake Valve:</t>
  </si>
  <si>
    <t>Serial Number</t>
  </si>
  <si>
    <t>Head Description:</t>
  </si>
  <si>
    <t>bare cyl head</t>
  </si>
  <si>
    <t>Test Description:</t>
  </si>
  <si>
    <t>SuperFlow SF-110 Test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</si>
</sst>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7" x14ac:knownFonts="1">
    <font>
      <sz val="11"/>
      <color theme="1"/>
      <name val="Aptos Narrow"/>
      <family val="2"/>
      <scheme val="minor"/>
    </font>
    <font>
      <sz val="10"/>
      <color theme="1"/>
      <name val="Times New Roman"/>
      <family val="1"/>
    </font>
    <font>
      <sz val="11"/>
      <color theme="0"/>
      <name val="Aptos Narrow"/>
      <family val="2"/>
      <scheme val="minor"/>
    </font>
    <font>
      <sz val="10"/>
      <color theme="1"/>
      <name val="Aptos Narrow"/>
      <family val="2"/>
      <scheme val="minor"/>
    </font>
    <font>
      <i/>
      <sz val="11"/>
      <color theme="1"/>
      <name val="Aptos Narrow"/>
      <family val="2"/>
      <scheme val="minor"/>
    </font>
    <font>
      <b/>
      <i/>
      <sz val="11"/>
      <color theme="1"/>
      <name val="Aptos Narrow"/>
      <family val="2"/>
      <scheme val="minor"/>
    </font>
    <font>
      <i/>
      <sz val="8"/>
      <color theme="1"/>
      <name val="Aptos Narrow"/>
      <family val="2"/>
      <scheme val="minor"/>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1" tint="4.9989318521683403E-2"/>
        <bgColor indexed="64"/>
      </patternFill>
    </fill>
    <fill>
      <patternFill patternType="solid">
        <fgColor theme="1"/>
        <bgColor indexed="64"/>
      </patternFill>
    </fill>
  </fills>
  <borders count="45">
    <border>
      <left/>
      <right/>
      <top/>
      <bottom/>
      <diagonal/>
    </border>
    <border>
      <left/>
      <right/>
      <top/>
      <bottom style="thin">
        <color indexed="64"/>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top/>
      <bottom/>
      <diagonal/>
    </border>
    <border>
      <left style="thin">
        <color auto="1"/>
      </left>
      <right/>
      <top style="thin">
        <color auto="1"/>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auto="1"/>
      </left>
      <right/>
      <top style="thin">
        <color auto="1"/>
      </top>
      <bottom style="thin">
        <color auto="1"/>
      </bottom>
      <diagonal/>
    </border>
    <border>
      <left/>
      <right style="medium">
        <color indexed="64"/>
      </right>
      <top/>
      <bottom/>
      <diagonal/>
    </border>
    <border>
      <left style="thin">
        <color auto="1"/>
      </left>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medium">
        <color indexed="64"/>
      </top>
      <bottom style="thin">
        <color auto="1"/>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diagonal/>
    </border>
    <border>
      <left/>
      <right style="medium">
        <color indexed="64"/>
      </right>
      <top style="thin">
        <color indexed="64"/>
      </top>
      <bottom/>
      <diagonal/>
    </border>
    <border>
      <left style="thin">
        <color indexed="64"/>
      </left>
      <right/>
      <top style="thin">
        <color indexed="64"/>
      </top>
      <bottom/>
      <diagonal/>
    </border>
    <border>
      <left style="medium">
        <color indexed="64"/>
      </left>
      <right/>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106">
    <xf numFmtId="0" fontId="0" fillId="0" borderId="0" xfId="0"/>
    <xf numFmtId="0" fontId="1" fillId="0" borderId="0" xfId="0" applyFont="1"/>
    <xf numFmtId="0" fontId="1" fillId="0" borderId="0" xfId="0" applyFont="1" applyAlignment="1">
      <alignment horizontal="center"/>
    </xf>
    <xf numFmtId="0" fontId="3" fillId="0" borderId="0" xfId="0" applyFont="1" applyAlignment="1">
      <alignment horizontal="left"/>
    </xf>
    <xf numFmtId="0" fontId="3" fillId="0" borderId="0" xfId="0" applyFont="1" applyAlignment="1">
      <alignment horizontal="center"/>
    </xf>
    <xf numFmtId="0" fontId="3" fillId="0" borderId="0" xfId="0" applyFont="1" applyAlignment="1">
      <alignment horizontal="center" vertical="center"/>
    </xf>
    <xf numFmtId="0" fontId="3" fillId="0" borderId="0" xfId="0" applyFont="1" applyAlignment="1">
      <alignment horizontal="center"/>
    </xf>
    <xf numFmtId="0" fontId="3" fillId="0" borderId="0" xfId="0" applyFont="1"/>
    <xf numFmtId="0" fontId="3" fillId="0" borderId="0" xfId="0" applyFont="1" applyAlignment="1">
      <alignment horizontal="right"/>
    </xf>
    <xf numFmtId="0" fontId="3" fillId="0" borderId="0" xfId="0" applyFont="1" applyAlignment="1">
      <alignment vertical="center"/>
    </xf>
    <xf numFmtId="2" fontId="3" fillId="0" borderId="0" xfId="0" applyNumberFormat="1" applyFont="1" applyAlignment="1">
      <alignment vertical="center"/>
    </xf>
    <xf numFmtId="2" fontId="0" fillId="0" borderId="0" xfId="0" applyNumberFormat="1"/>
    <xf numFmtId="0" fontId="0" fillId="2" borderId="0" xfId="0" applyFill="1"/>
    <xf numFmtId="0" fontId="4" fillId="2" borderId="0" xfId="0" applyFont="1" applyFill="1"/>
    <xf numFmtId="0" fontId="4" fillId="2" borderId="1" xfId="0" applyFont="1" applyFill="1" applyBorder="1"/>
    <xf numFmtId="2" fontId="4" fillId="2" borderId="1" xfId="0" applyNumberFormat="1" applyFont="1" applyFill="1" applyBorder="1"/>
    <xf numFmtId="0" fontId="4" fillId="2" borderId="0" xfId="0" applyFont="1" applyFill="1" applyAlignment="1">
      <alignment horizontal="right"/>
    </xf>
    <xf numFmtId="0" fontId="4" fillId="2" borderId="2" xfId="0" applyFont="1" applyFill="1" applyBorder="1"/>
    <xf numFmtId="0" fontId="0" fillId="0" borderId="3" xfId="0" applyBorder="1"/>
    <xf numFmtId="0" fontId="0" fillId="0" borderId="4" xfId="0" applyBorder="1"/>
    <xf numFmtId="0" fontId="5" fillId="2" borderId="0" xfId="0" applyFont="1" applyFill="1" applyAlignment="1">
      <alignment horizontal="right"/>
    </xf>
    <xf numFmtId="0" fontId="0" fillId="0" borderId="5" xfId="0" applyBorder="1"/>
    <xf numFmtId="0" fontId="0" fillId="0" borderId="6" xfId="0" applyBorder="1"/>
    <xf numFmtId="0" fontId="4" fillId="3" borderId="6" xfId="0" applyFont="1" applyFill="1" applyBorder="1"/>
    <xf numFmtId="0" fontId="4" fillId="3" borderId="7" xfId="0" applyFont="1" applyFill="1" applyBorder="1"/>
    <xf numFmtId="0" fontId="0" fillId="0" borderId="8" xfId="0" applyBorder="1"/>
    <xf numFmtId="0" fontId="4" fillId="3" borderId="3" xfId="0" applyFont="1" applyFill="1" applyBorder="1"/>
    <xf numFmtId="0" fontId="4" fillId="3" borderId="4" xfId="0" applyFont="1" applyFill="1" applyBorder="1"/>
    <xf numFmtId="0" fontId="4" fillId="3" borderId="9" xfId="0" applyFont="1" applyFill="1" applyBorder="1"/>
    <xf numFmtId="0" fontId="0" fillId="0" borderId="7" xfId="0" applyBorder="1"/>
    <xf numFmtId="0" fontId="4" fillId="3" borderId="10" xfId="0" applyFont="1" applyFill="1" applyBorder="1"/>
    <xf numFmtId="0" fontId="4" fillId="3" borderId="11" xfId="0" applyFont="1" applyFill="1" applyBorder="1"/>
    <xf numFmtId="0" fontId="4" fillId="3" borderId="12" xfId="0" applyFont="1" applyFill="1" applyBorder="1"/>
    <xf numFmtId="0" fontId="0" fillId="4" borderId="13" xfId="0" applyFill="1" applyBorder="1"/>
    <xf numFmtId="0" fontId="0" fillId="4" borderId="14" xfId="0" applyFill="1" applyBorder="1"/>
    <xf numFmtId="0" fontId="2" fillId="4" borderId="14" xfId="0" applyFont="1" applyFill="1" applyBorder="1" applyAlignment="1">
      <alignment horizontal="center"/>
    </xf>
    <xf numFmtId="0" fontId="0" fillId="4" borderId="15" xfId="0" applyFill="1" applyBorder="1"/>
    <xf numFmtId="0" fontId="4" fillId="0" borderId="3" xfId="0" applyFont="1" applyBorder="1"/>
    <xf numFmtId="0" fontId="0" fillId="2" borderId="16" xfId="0" applyFill="1" applyBorder="1"/>
    <xf numFmtId="0" fontId="0" fillId="2" borderId="17" xfId="0" applyFill="1" applyBorder="1"/>
    <xf numFmtId="0" fontId="0" fillId="2" borderId="6" xfId="0" applyFill="1" applyBorder="1"/>
    <xf numFmtId="0" fontId="0" fillId="2" borderId="7" xfId="0" applyFill="1" applyBorder="1"/>
    <xf numFmtId="0" fontId="0" fillId="3" borderId="18" xfId="0" applyFill="1" applyBorder="1"/>
    <xf numFmtId="0" fontId="0" fillId="3" borderId="19" xfId="0" applyFill="1" applyBorder="1"/>
    <xf numFmtId="0" fontId="0" fillId="2" borderId="20" xfId="0" applyFill="1" applyBorder="1"/>
    <xf numFmtId="0" fontId="0" fillId="2" borderId="3" xfId="0" applyFill="1" applyBorder="1"/>
    <xf numFmtId="0" fontId="0" fillId="2" borderId="4" xfId="0" applyFill="1" applyBorder="1"/>
    <xf numFmtId="0" fontId="0" fillId="3" borderId="21" xfId="0" applyFill="1" applyBorder="1"/>
    <xf numFmtId="0" fontId="0" fillId="3" borderId="16" xfId="0" applyFill="1" applyBorder="1"/>
    <xf numFmtId="0" fontId="0" fillId="3" borderId="22" xfId="0" applyFill="1" applyBorder="1" applyAlignment="1">
      <alignment horizontal="center"/>
    </xf>
    <xf numFmtId="0" fontId="0" fillId="3" borderId="23" xfId="0" applyFill="1" applyBorder="1" applyAlignment="1">
      <alignment horizontal="center"/>
    </xf>
    <xf numFmtId="0" fontId="0" fillId="3" borderId="24" xfId="0" applyFill="1" applyBorder="1" applyAlignment="1">
      <alignment horizontal="center"/>
    </xf>
    <xf numFmtId="0" fontId="4" fillId="3" borderId="13" xfId="0" applyFont="1" applyFill="1" applyBorder="1"/>
    <xf numFmtId="0" fontId="0" fillId="3" borderId="15" xfId="0" applyFill="1" applyBorder="1"/>
    <xf numFmtId="0" fontId="4" fillId="2" borderId="5" xfId="0" applyFont="1" applyFill="1" applyBorder="1"/>
    <xf numFmtId="0" fontId="4" fillId="3" borderId="25" xfId="0" applyFont="1" applyFill="1" applyBorder="1" applyAlignment="1">
      <alignment horizontal="right"/>
    </xf>
    <xf numFmtId="0" fontId="4" fillId="0" borderId="10" xfId="0" applyFont="1" applyBorder="1"/>
    <xf numFmtId="0" fontId="4" fillId="3" borderId="0" xfId="0" applyFont="1" applyFill="1" applyAlignment="1">
      <alignment horizontal="right"/>
    </xf>
    <xf numFmtId="0" fontId="4" fillId="3" borderId="26" xfId="0" applyFont="1" applyFill="1" applyBorder="1"/>
    <xf numFmtId="0" fontId="4" fillId="3" borderId="23" xfId="0" applyFont="1" applyFill="1" applyBorder="1"/>
    <xf numFmtId="2" fontId="4" fillId="3" borderId="23" xfId="0" applyNumberFormat="1" applyFont="1" applyFill="1" applyBorder="1"/>
    <xf numFmtId="2" fontId="4" fillId="3" borderId="24" xfId="0" applyNumberFormat="1" applyFont="1" applyFill="1" applyBorder="1"/>
    <xf numFmtId="0" fontId="4" fillId="3" borderId="13" xfId="0" applyFont="1" applyFill="1" applyBorder="1" applyAlignment="1">
      <alignment horizontal="right"/>
    </xf>
    <xf numFmtId="0" fontId="4" fillId="3" borderId="18" xfId="0" applyFont="1" applyFill="1" applyBorder="1"/>
    <xf numFmtId="0" fontId="4" fillId="3" borderId="25" xfId="0" applyFont="1" applyFill="1" applyBorder="1"/>
    <xf numFmtId="0" fontId="4" fillId="3" borderId="21" xfId="0" applyFont="1" applyFill="1" applyBorder="1"/>
    <xf numFmtId="0" fontId="4" fillId="3" borderId="0" xfId="0" applyFont="1" applyFill="1"/>
    <xf numFmtId="0" fontId="0" fillId="2" borderId="21" xfId="0" applyFill="1" applyBorder="1"/>
    <xf numFmtId="0" fontId="2" fillId="4" borderId="14" xfId="0" applyFont="1" applyFill="1" applyBorder="1"/>
    <xf numFmtId="0" fontId="0" fillId="0" borderId="27" xfId="0" applyBorder="1"/>
    <xf numFmtId="0" fontId="0" fillId="0" borderId="28" xfId="0" applyBorder="1"/>
    <xf numFmtId="0" fontId="0" fillId="0" borderId="29" xfId="0" applyBorder="1"/>
    <xf numFmtId="0" fontId="4" fillId="3" borderId="18" xfId="0" applyFont="1" applyFill="1" applyBorder="1" applyAlignment="1">
      <alignment horizontal="right"/>
    </xf>
    <xf numFmtId="0" fontId="4" fillId="3" borderId="19" xfId="0" applyFont="1" applyFill="1" applyBorder="1" applyAlignment="1">
      <alignment horizontal="right"/>
    </xf>
    <xf numFmtId="0" fontId="0" fillId="2" borderId="27" xfId="0" applyFill="1" applyBorder="1" applyAlignment="1">
      <alignment horizontal="center"/>
    </xf>
    <xf numFmtId="0" fontId="0" fillId="2" borderId="28" xfId="0" applyFill="1" applyBorder="1" applyAlignment="1">
      <alignment horizontal="center"/>
    </xf>
    <xf numFmtId="0" fontId="0" fillId="2" borderId="29" xfId="0" applyFill="1" applyBorder="1" applyAlignment="1">
      <alignment horizontal="center"/>
    </xf>
    <xf numFmtId="0" fontId="0" fillId="2" borderId="30" xfId="0" applyFill="1" applyBorder="1"/>
    <xf numFmtId="0" fontId="0" fillId="3" borderId="31" xfId="0" applyFill="1" applyBorder="1"/>
    <xf numFmtId="0" fontId="0" fillId="0" borderId="32" xfId="0" applyBorder="1"/>
    <xf numFmtId="0" fontId="4" fillId="3" borderId="21" xfId="0" applyFont="1" applyFill="1" applyBorder="1" applyAlignment="1">
      <alignment horizontal="right"/>
    </xf>
    <xf numFmtId="0" fontId="4" fillId="3" borderId="16" xfId="0" applyFont="1" applyFill="1" applyBorder="1" applyAlignment="1">
      <alignment horizontal="right"/>
    </xf>
    <xf numFmtId="0" fontId="0" fillId="2" borderId="33" xfId="0" applyFill="1" applyBorder="1" applyAlignment="1">
      <alignment horizontal="center"/>
    </xf>
    <xf numFmtId="0" fontId="0" fillId="2" borderId="2" xfId="0" applyFill="1" applyBorder="1" applyAlignment="1">
      <alignment horizontal="center"/>
    </xf>
    <xf numFmtId="0" fontId="0" fillId="2" borderId="34" xfId="0" applyFill="1" applyBorder="1" applyAlignment="1">
      <alignment horizontal="center"/>
    </xf>
    <xf numFmtId="0" fontId="0" fillId="3" borderId="35" xfId="0" applyFill="1" applyBorder="1"/>
    <xf numFmtId="0" fontId="0" fillId="0" borderId="34" xfId="0" applyBorder="1"/>
    <xf numFmtId="0" fontId="0" fillId="2" borderId="36" xfId="0" applyFill="1" applyBorder="1"/>
    <xf numFmtId="0" fontId="0" fillId="3" borderId="37" xfId="0" applyFill="1" applyBorder="1"/>
    <xf numFmtId="0" fontId="0" fillId="0" borderId="38" xfId="0" applyBorder="1"/>
    <xf numFmtId="0" fontId="0" fillId="0" borderId="33" xfId="0" applyBorder="1"/>
    <xf numFmtId="0" fontId="0" fillId="0" borderId="2" xfId="0" applyBorder="1"/>
    <xf numFmtId="0" fontId="0" fillId="0" borderId="39" xfId="0" applyBorder="1"/>
    <xf numFmtId="0" fontId="0" fillId="0" borderId="40" xfId="0" applyBorder="1"/>
    <xf numFmtId="0" fontId="0" fillId="0" borderId="41" xfId="0" applyBorder="1"/>
    <xf numFmtId="0" fontId="4" fillId="3" borderId="13" xfId="0" applyFont="1" applyFill="1" applyBorder="1" applyAlignment="1">
      <alignment horizontal="right"/>
    </xf>
    <xf numFmtId="0" fontId="4" fillId="3" borderId="15" xfId="0" applyFont="1" applyFill="1" applyBorder="1" applyAlignment="1">
      <alignment horizontal="right"/>
    </xf>
    <xf numFmtId="0" fontId="4" fillId="3" borderId="14" xfId="0" applyFont="1" applyFill="1" applyBorder="1" applyAlignment="1">
      <alignment horizontal="right"/>
    </xf>
    <xf numFmtId="164" fontId="6" fillId="2" borderId="0" xfId="0" applyNumberFormat="1" applyFont="1" applyFill="1"/>
    <xf numFmtId="0" fontId="6" fillId="2" borderId="0" xfId="0" applyFont="1" applyFill="1" applyAlignment="1">
      <alignment horizontal="right"/>
    </xf>
    <xf numFmtId="0" fontId="0" fillId="4" borderId="42" xfId="0" applyFill="1" applyBorder="1"/>
    <xf numFmtId="0" fontId="0" fillId="4" borderId="43" xfId="0" applyFill="1" applyBorder="1"/>
    <xf numFmtId="0" fontId="2" fillId="4" borderId="43" xfId="0" applyFont="1" applyFill="1" applyBorder="1" applyAlignment="1">
      <alignment horizontal="center"/>
    </xf>
    <xf numFmtId="0" fontId="2" fillId="5" borderId="43" xfId="0" applyFont="1" applyFill="1" applyBorder="1"/>
    <xf numFmtId="0" fontId="0" fillId="5" borderId="43" xfId="0" applyFill="1" applyBorder="1"/>
    <xf numFmtId="0" fontId="0" fillId="4" borderId="44"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3" Type="http://schemas.openxmlformats.org/officeDocument/2006/relationships/chartUserShapes" Target="../drawings/drawing3.xml"/><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intake flow rate v valve lift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rgbClr val="637CEF"/>
              </a:solidFill>
              <a:round/>
            </a:ln>
            <a:effectLst/>
          </c:spPr>
          <c:marker>
            <c:symbol val="circle"/>
            <c:size val="5"/>
            <c:spPr>
              <a:solidFill>
                <a:srgbClr val="637CEF"/>
              </a:solidFill>
              <a:ln w="9525">
                <a:solidFill>
                  <a:srgbClr val="637CEF"/>
                </a:solidFill>
              </a:ln>
              <a:effectLst/>
            </c:spPr>
          </c:marker>
          <c:xVal>
            <c:numRef>
              <c:f>'part 2'!$D$30:$K$30</c:f>
              <c:numCache>
                <c:formatCode>General</c:formatCode>
                <c:ptCount val="8"/>
                <c:pt idx="0">
                  <c:v>1.75</c:v>
                </c:pt>
                <c:pt idx="1">
                  <c:v>3.5</c:v>
                </c:pt>
                <c:pt idx="2">
                  <c:v>5.25</c:v>
                </c:pt>
                <c:pt idx="3">
                  <c:v>7</c:v>
                </c:pt>
                <c:pt idx="4">
                  <c:v>8.75</c:v>
                </c:pt>
                <c:pt idx="5">
                  <c:v>10.5</c:v>
                </c:pt>
                <c:pt idx="6">
                  <c:v>12.25</c:v>
                </c:pt>
                <c:pt idx="7">
                  <c:v>14</c:v>
                </c:pt>
              </c:numCache>
            </c:numRef>
          </c:xVal>
          <c:yVal>
            <c:numRef>
              <c:f>'part 2'!$D$36:$K$36</c:f>
              <c:numCache>
                <c:formatCode>General</c:formatCode>
                <c:ptCount val="8"/>
                <c:pt idx="0">
                  <c:v>29.815000000000001</c:v>
                </c:pt>
                <c:pt idx="1">
                  <c:v>62.303999999999995</c:v>
                </c:pt>
                <c:pt idx="2">
                  <c:v>79.913999999999987</c:v>
                </c:pt>
                <c:pt idx="3">
                  <c:v>99.541999999999987</c:v>
                </c:pt>
                <c:pt idx="4">
                  <c:v>110.758</c:v>
                </c:pt>
                <c:pt idx="5">
                  <c:v>112.4404</c:v>
                </c:pt>
                <c:pt idx="6">
                  <c:v>117.76799999999999</c:v>
                </c:pt>
                <c:pt idx="7">
                  <c:v>117.76799999999999</c:v>
                </c:pt>
              </c:numCache>
            </c:numRef>
          </c:yVal>
          <c:smooth val="0"/>
          <c:extLst>
            <c:ext xmlns:c16="http://schemas.microsoft.com/office/drawing/2014/chart" uri="{C3380CC4-5D6E-409C-BE32-E72D297353CC}">
              <c16:uniqueId val="{00000000-9620-492F-B06F-4662EDA99590}"/>
            </c:ext>
          </c:extLst>
        </c:ser>
        <c:dLbls>
          <c:showLegendKey val="0"/>
          <c:showVal val="0"/>
          <c:showCatName val="0"/>
          <c:showSerName val="0"/>
          <c:showPercent val="0"/>
          <c:showBubbleSize val="0"/>
        </c:dLbls>
        <c:axId val="1965612039"/>
        <c:axId val="1965446151"/>
      </c:scatterChart>
      <c:valAx>
        <c:axId val="196561203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65446151"/>
        <c:crosses val="autoZero"/>
        <c:crossBetween val="midCat"/>
      </c:valAx>
      <c:valAx>
        <c:axId val="196544615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flow rate (l/s)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6561203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exhaust flow rate v valve lift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rgbClr val="637CEF"/>
              </a:solidFill>
              <a:round/>
            </a:ln>
            <a:effectLst/>
          </c:spPr>
          <c:marker>
            <c:symbol val="circle"/>
            <c:size val="5"/>
            <c:spPr>
              <a:solidFill>
                <a:srgbClr val="637CEF"/>
              </a:solidFill>
              <a:ln w="9525">
                <a:solidFill>
                  <a:srgbClr val="637CEF"/>
                </a:solidFill>
              </a:ln>
              <a:effectLst/>
            </c:spPr>
          </c:marker>
          <c:xVal>
            <c:numRef>
              <c:f>'part 2'!$D$43:$L$43</c:f>
              <c:numCache>
                <c:formatCode>General</c:formatCode>
                <c:ptCount val="9"/>
                <c:pt idx="0">
                  <c:v>1.5</c:v>
                </c:pt>
                <c:pt idx="1">
                  <c:v>3</c:v>
                </c:pt>
                <c:pt idx="2">
                  <c:v>4.5</c:v>
                </c:pt>
                <c:pt idx="3">
                  <c:v>6</c:v>
                </c:pt>
                <c:pt idx="4">
                  <c:v>7.5</c:v>
                </c:pt>
                <c:pt idx="5">
                  <c:v>9</c:v>
                </c:pt>
                <c:pt idx="6">
                  <c:v>10.5</c:v>
                </c:pt>
                <c:pt idx="7">
                  <c:v>12</c:v>
                </c:pt>
                <c:pt idx="8">
                  <c:v>13.5</c:v>
                </c:pt>
              </c:numCache>
            </c:numRef>
          </c:xVal>
          <c:yVal>
            <c:numRef>
              <c:f>'part 2'!$D$49:$L$49</c:f>
              <c:numCache>
                <c:formatCode>General</c:formatCode>
                <c:ptCount val="9"/>
                <c:pt idx="0">
                  <c:v>16.820999999999998</c:v>
                </c:pt>
                <c:pt idx="1">
                  <c:v>47.25</c:v>
                </c:pt>
                <c:pt idx="2">
                  <c:v>60.750000000000007</c:v>
                </c:pt>
                <c:pt idx="3">
                  <c:v>66.75</c:v>
                </c:pt>
                <c:pt idx="4">
                  <c:v>70.5</c:v>
                </c:pt>
                <c:pt idx="5">
                  <c:v>72</c:v>
                </c:pt>
                <c:pt idx="6">
                  <c:v>73.125</c:v>
                </c:pt>
                <c:pt idx="7">
                  <c:v>73.875</c:v>
                </c:pt>
                <c:pt idx="8">
                  <c:v>74.25</c:v>
                </c:pt>
              </c:numCache>
            </c:numRef>
          </c:yVal>
          <c:smooth val="0"/>
          <c:extLst>
            <c:ext xmlns:c16="http://schemas.microsoft.com/office/drawing/2014/chart" uri="{C3380CC4-5D6E-409C-BE32-E72D297353CC}">
              <c16:uniqueId val="{00000000-5CCD-4214-9EA7-82211ED1D4F1}"/>
            </c:ext>
          </c:extLst>
        </c:ser>
        <c:dLbls>
          <c:showLegendKey val="0"/>
          <c:showVal val="0"/>
          <c:showCatName val="0"/>
          <c:showSerName val="0"/>
          <c:showPercent val="0"/>
          <c:showBubbleSize val="0"/>
        </c:dLbls>
        <c:axId val="1965612039"/>
        <c:axId val="1965446151"/>
      </c:scatterChart>
      <c:valAx>
        <c:axId val="196561203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65446151"/>
        <c:crosses val="autoZero"/>
        <c:crossBetween val="midCat"/>
      </c:valAx>
      <c:valAx>
        <c:axId val="196544615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flow rate (l/s)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6561203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intake flow rate per unit area v valve lift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rgbClr val="637CEF"/>
              </a:solidFill>
              <a:round/>
            </a:ln>
            <a:effectLst/>
          </c:spPr>
          <c:marker>
            <c:symbol val="circle"/>
            <c:size val="5"/>
            <c:spPr>
              <a:solidFill>
                <a:srgbClr val="637CEF"/>
              </a:solidFill>
              <a:ln w="9525">
                <a:solidFill>
                  <a:srgbClr val="637CEF"/>
                </a:solidFill>
              </a:ln>
              <a:effectLst/>
            </c:spPr>
          </c:marker>
          <c:xVal>
            <c:numRef>
              <c:f>'part 2'!$D$30:$K$30</c:f>
              <c:numCache>
                <c:formatCode>General</c:formatCode>
                <c:ptCount val="8"/>
                <c:pt idx="0">
                  <c:v>1.75</c:v>
                </c:pt>
                <c:pt idx="1">
                  <c:v>3.5</c:v>
                </c:pt>
                <c:pt idx="2">
                  <c:v>5.25</c:v>
                </c:pt>
                <c:pt idx="3">
                  <c:v>7</c:v>
                </c:pt>
                <c:pt idx="4">
                  <c:v>8.75</c:v>
                </c:pt>
                <c:pt idx="5">
                  <c:v>10.5</c:v>
                </c:pt>
                <c:pt idx="6">
                  <c:v>12.25</c:v>
                </c:pt>
                <c:pt idx="7">
                  <c:v>14</c:v>
                </c:pt>
              </c:numCache>
            </c:numRef>
          </c:xVal>
          <c:yVal>
            <c:numRef>
              <c:f>'part 2'!$D$37:$K$37</c:f>
              <c:numCache>
                <c:formatCode>General</c:formatCode>
                <c:ptCount val="8"/>
                <c:pt idx="0">
                  <c:v>15.528645833333334</c:v>
                </c:pt>
                <c:pt idx="1">
                  <c:v>32.449999999999996</c:v>
                </c:pt>
                <c:pt idx="2">
                  <c:v>41.621874999999996</c:v>
                </c:pt>
                <c:pt idx="3">
                  <c:v>51.844791666666659</c:v>
                </c:pt>
                <c:pt idx="4">
                  <c:v>57.686458333333334</c:v>
                </c:pt>
                <c:pt idx="5">
                  <c:v>58.562708333333333</c:v>
                </c:pt>
                <c:pt idx="6">
                  <c:v>61.337499999999999</c:v>
                </c:pt>
                <c:pt idx="7">
                  <c:v>61.337499999999999</c:v>
                </c:pt>
              </c:numCache>
            </c:numRef>
          </c:yVal>
          <c:smooth val="0"/>
          <c:extLst>
            <c:ext xmlns:c16="http://schemas.microsoft.com/office/drawing/2014/chart" uri="{C3380CC4-5D6E-409C-BE32-E72D297353CC}">
              <c16:uniqueId val="{00000000-3677-4BBD-81CA-152031CEF548}"/>
            </c:ext>
          </c:extLst>
        </c:ser>
        <c:dLbls>
          <c:showLegendKey val="0"/>
          <c:showVal val="0"/>
          <c:showCatName val="0"/>
          <c:showSerName val="0"/>
          <c:showPercent val="0"/>
          <c:showBubbleSize val="0"/>
        </c:dLbls>
        <c:axId val="1965612039"/>
        <c:axId val="1965446151"/>
      </c:scatterChart>
      <c:valAx>
        <c:axId val="196561203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65446151"/>
        <c:crosses val="autoZero"/>
        <c:crossBetween val="midCat"/>
      </c:valAx>
      <c:valAx>
        <c:axId val="196544615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flow rate (l/s)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6561203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exhaust flow rate per unit area v valve lift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rgbClr val="637CEF"/>
              </a:solidFill>
              <a:round/>
            </a:ln>
            <a:effectLst/>
          </c:spPr>
          <c:marker>
            <c:symbol val="circle"/>
            <c:size val="5"/>
            <c:spPr>
              <a:solidFill>
                <a:srgbClr val="637CEF"/>
              </a:solidFill>
              <a:ln w="9525">
                <a:solidFill>
                  <a:srgbClr val="637CEF"/>
                </a:solidFill>
              </a:ln>
              <a:effectLst/>
            </c:spPr>
          </c:marker>
          <c:xVal>
            <c:numRef>
              <c:f>'part 2'!$D$43:$L$43</c:f>
              <c:numCache>
                <c:formatCode>General</c:formatCode>
                <c:ptCount val="9"/>
                <c:pt idx="0">
                  <c:v>1.5</c:v>
                </c:pt>
                <c:pt idx="1">
                  <c:v>3</c:v>
                </c:pt>
                <c:pt idx="2">
                  <c:v>4.5</c:v>
                </c:pt>
                <c:pt idx="3">
                  <c:v>6</c:v>
                </c:pt>
                <c:pt idx="4">
                  <c:v>7.5</c:v>
                </c:pt>
                <c:pt idx="5">
                  <c:v>9</c:v>
                </c:pt>
                <c:pt idx="6">
                  <c:v>10.5</c:v>
                </c:pt>
                <c:pt idx="7">
                  <c:v>12</c:v>
                </c:pt>
                <c:pt idx="8">
                  <c:v>13.5</c:v>
                </c:pt>
              </c:numCache>
            </c:numRef>
          </c:xVal>
          <c:yVal>
            <c:numRef>
              <c:f>'part 2'!$D$50:$L$50</c:f>
              <c:numCache>
                <c:formatCode>General</c:formatCode>
                <c:ptCount val="9"/>
                <c:pt idx="0">
                  <c:v>11.929787234042552</c:v>
                </c:pt>
                <c:pt idx="1">
                  <c:v>33.51063829787234</c:v>
                </c:pt>
                <c:pt idx="2">
                  <c:v>43.085106382978729</c:v>
                </c:pt>
                <c:pt idx="3">
                  <c:v>47.340425531914896</c:v>
                </c:pt>
                <c:pt idx="4">
                  <c:v>50</c:v>
                </c:pt>
                <c:pt idx="5">
                  <c:v>51.063829787234049</c:v>
                </c:pt>
                <c:pt idx="6">
                  <c:v>51.861702127659576</c:v>
                </c:pt>
                <c:pt idx="7">
                  <c:v>52.393617021276597</c:v>
                </c:pt>
                <c:pt idx="8">
                  <c:v>52.659574468085111</c:v>
                </c:pt>
              </c:numCache>
            </c:numRef>
          </c:yVal>
          <c:smooth val="0"/>
          <c:extLst>
            <c:ext xmlns:c16="http://schemas.microsoft.com/office/drawing/2014/chart" uri="{C3380CC4-5D6E-409C-BE32-E72D297353CC}">
              <c16:uniqueId val="{00000000-2838-4C2E-9046-E573AA94A295}"/>
            </c:ext>
          </c:extLst>
        </c:ser>
        <c:dLbls>
          <c:showLegendKey val="0"/>
          <c:showVal val="0"/>
          <c:showCatName val="0"/>
          <c:showSerName val="0"/>
          <c:showPercent val="0"/>
          <c:showBubbleSize val="0"/>
        </c:dLbls>
        <c:axId val="1965612039"/>
        <c:axId val="1965446151"/>
      </c:scatterChart>
      <c:valAx>
        <c:axId val="196561203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65446151"/>
        <c:crosses val="autoZero"/>
        <c:crossBetween val="midCat"/>
      </c:valAx>
      <c:valAx>
        <c:axId val="196544615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flow rate (l/s)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6561203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intake flow rate coefficient v valve lift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rgbClr val="637CEF"/>
              </a:solidFill>
              <a:round/>
            </a:ln>
            <a:effectLst/>
          </c:spPr>
          <c:marker>
            <c:symbol val="circle"/>
            <c:size val="5"/>
            <c:spPr>
              <a:solidFill>
                <a:srgbClr val="637CEF"/>
              </a:solidFill>
              <a:ln w="9525">
                <a:solidFill>
                  <a:srgbClr val="637CEF"/>
                </a:solidFill>
              </a:ln>
              <a:effectLst/>
            </c:spPr>
          </c:marker>
          <c:xVal>
            <c:numRef>
              <c:f>'part 2'!$D$30:$K$30</c:f>
              <c:numCache>
                <c:formatCode>General</c:formatCode>
                <c:ptCount val="8"/>
                <c:pt idx="0">
                  <c:v>1.75</c:v>
                </c:pt>
                <c:pt idx="1">
                  <c:v>3.5</c:v>
                </c:pt>
                <c:pt idx="2">
                  <c:v>5.25</c:v>
                </c:pt>
                <c:pt idx="3">
                  <c:v>7</c:v>
                </c:pt>
                <c:pt idx="4">
                  <c:v>8.75</c:v>
                </c:pt>
                <c:pt idx="5">
                  <c:v>10.5</c:v>
                </c:pt>
                <c:pt idx="6">
                  <c:v>12.25</c:v>
                </c:pt>
                <c:pt idx="7">
                  <c:v>14</c:v>
                </c:pt>
              </c:numCache>
            </c:numRef>
          </c:xVal>
          <c:yVal>
            <c:numRef>
              <c:f>'part 2'!$D$61:$K$61</c:f>
              <c:numCache>
                <c:formatCode>General</c:formatCode>
                <c:ptCount val="8"/>
                <c:pt idx="0">
                  <c:v>94.515338900000003</c:v>
                </c:pt>
                <c:pt idx="1">
                  <c:v>197.50741824000002</c:v>
                </c:pt>
                <c:pt idx="2">
                  <c:v>253.33217484000002</c:v>
                </c:pt>
                <c:pt idx="3">
                  <c:v>315.55411252000005</c:v>
                </c:pt>
                <c:pt idx="4">
                  <c:v>351.10950548</c:v>
                </c:pt>
                <c:pt idx="5">
                  <c:v>356.44281442400001</c:v>
                </c:pt>
                <c:pt idx="6">
                  <c:v>373.33162608000004</c:v>
                </c:pt>
                <c:pt idx="7">
                  <c:v>373.33162608000004</c:v>
                </c:pt>
              </c:numCache>
            </c:numRef>
          </c:yVal>
          <c:smooth val="0"/>
          <c:extLst>
            <c:ext xmlns:c16="http://schemas.microsoft.com/office/drawing/2014/chart" uri="{C3380CC4-5D6E-409C-BE32-E72D297353CC}">
              <c16:uniqueId val="{00000000-7EA5-4DF8-A79F-C76F843419BF}"/>
            </c:ext>
          </c:extLst>
        </c:ser>
        <c:dLbls>
          <c:showLegendKey val="0"/>
          <c:showVal val="0"/>
          <c:showCatName val="0"/>
          <c:showSerName val="0"/>
          <c:showPercent val="0"/>
          <c:showBubbleSize val="0"/>
        </c:dLbls>
        <c:axId val="1965612039"/>
        <c:axId val="1965446151"/>
      </c:scatterChart>
      <c:valAx>
        <c:axId val="196561203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65446151"/>
        <c:crosses val="autoZero"/>
        <c:crossBetween val="midCat"/>
      </c:valAx>
      <c:valAx>
        <c:axId val="196544615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flow rate (l/s)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6561203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exhaust flow rate coefficient v valve lift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rgbClr val="637CEF"/>
              </a:solidFill>
              <a:round/>
            </a:ln>
            <a:effectLst/>
          </c:spPr>
          <c:marker>
            <c:symbol val="circle"/>
            <c:size val="5"/>
            <c:spPr>
              <a:solidFill>
                <a:srgbClr val="637CEF"/>
              </a:solidFill>
              <a:ln w="9525">
                <a:solidFill>
                  <a:srgbClr val="637CEF"/>
                </a:solidFill>
              </a:ln>
              <a:effectLst/>
            </c:spPr>
          </c:marker>
          <c:xVal>
            <c:numRef>
              <c:f>'part 2'!$D$43:$L$43</c:f>
              <c:numCache>
                <c:formatCode>General</c:formatCode>
                <c:ptCount val="9"/>
                <c:pt idx="0">
                  <c:v>1.5</c:v>
                </c:pt>
                <c:pt idx="1">
                  <c:v>3</c:v>
                </c:pt>
                <c:pt idx="2">
                  <c:v>4.5</c:v>
                </c:pt>
                <c:pt idx="3">
                  <c:v>6</c:v>
                </c:pt>
                <c:pt idx="4">
                  <c:v>7.5</c:v>
                </c:pt>
                <c:pt idx="5">
                  <c:v>9</c:v>
                </c:pt>
                <c:pt idx="6">
                  <c:v>10.5</c:v>
                </c:pt>
                <c:pt idx="7">
                  <c:v>12</c:v>
                </c:pt>
                <c:pt idx="8">
                  <c:v>13.5</c:v>
                </c:pt>
              </c:numCache>
            </c:numRef>
          </c:xVal>
          <c:yVal>
            <c:numRef>
              <c:f>'part 2'!$D$62:$L$62</c:f>
              <c:numCache>
                <c:formatCode>General</c:formatCode>
                <c:ptCount val="9"/>
                <c:pt idx="0">
                  <c:v>53.32357926000001</c:v>
                </c:pt>
                <c:pt idx="1">
                  <c:v>149.785335</c:v>
                </c:pt>
                <c:pt idx="2">
                  <c:v>192.58114500000002</c:v>
                </c:pt>
                <c:pt idx="3">
                  <c:v>211.601505</c:v>
                </c:pt>
                <c:pt idx="4">
                  <c:v>223.48922999999999</c:v>
                </c:pt>
                <c:pt idx="5">
                  <c:v>228.24432000000002</c:v>
                </c:pt>
                <c:pt idx="6">
                  <c:v>231.81063750000004</c:v>
                </c:pt>
                <c:pt idx="7">
                  <c:v>234.18818249999998</c:v>
                </c:pt>
                <c:pt idx="8">
                  <c:v>235.37695500000001</c:v>
                </c:pt>
              </c:numCache>
            </c:numRef>
          </c:yVal>
          <c:smooth val="0"/>
          <c:extLst>
            <c:ext xmlns:c16="http://schemas.microsoft.com/office/drawing/2014/chart" uri="{C3380CC4-5D6E-409C-BE32-E72D297353CC}">
              <c16:uniqueId val="{00000000-8372-4CF4-A27F-7B856DF24F27}"/>
            </c:ext>
          </c:extLst>
        </c:ser>
        <c:dLbls>
          <c:showLegendKey val="0"/>
          <c:showVal val="0"/>
          <c:showCatName val="0"/>
          <c:showSerName val="0"/>
          <c:showPercent val="0"/>
          <c:showBubbleSize val="0"/>
        </c:dLbls>
        <c:axId val="1965612039"/>
        <c:axId val="1965446151"/>
      </c:scatterChart>
      <c:valAx>
        <c:axId val="196561203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65446151"/>
        <c:crosses val="autoZero"/>
        <c:crossBetween val="midCat"/>
      </c:valAx>
      <c:valAx>
        <c:axId val="196544615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flow rate (l/s)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6561203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INLET COEF AT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INLET COEF</c:v>
          </c:tx>
          <c:spPr>
            <a:ln w="28575" cap="rnd">
              <a:solidFill>
                <a:schemeClr val="accent1"/>
              </a:solidFill>
              <a:round/>
            </a:ln>
            <a:effectLst/>
          </c:spPr>
          <c:marker>
            <c:symbol val="none"/>
          </c:marker>
          <c:cat>
            <c:numRef>
              <c:f>'part 2'!$AB$52:$AF$52</c:f>
              <c:numCache>
                <c:formatCode>General</c:formatCode>
                <c:ptCount val="5"/>
                <c:pt idx="0">
                  <c:v>144</c:v>
                </c:pt>
                <c:pt idx="1">
                  <c:v>157</c:v>
                </c:pt>
                <c:pt idx="2">
                  <c:v>164</c:v>
                </c:pt>
                <c:pt idx="3">
                  <c:v>171</c:v>
                </c:pt>
                <c:pt idx="4">
                  <c:v>177</c:v>
                </c:pt>
              </c:numCache>
            </c:numRef>
          </c:cat>
          <c:val>
            <c:numRef>
              <c:f>'part 2'!$AB$50:$AF$50</c:f>
              <c:numCache>
                <c:formatCode>General</c:formatCode>
                <c:ptCount val="5"/>
                <c:pt idx="0">
                  <c:v>94.515338900000003</c:v>
                </c:pt>
                <c:pt idx="1">
                  <c:v>197.50741824000002</c:v>
                </c:pt>
                <c:pt idx="2">
                  <c:v>253.33217484000002</c:v>
                </c:pt>
                <c:pt idx="3">
                  <c:v>315.55411252000005</c:v>
                </c:pt>
                <c:pt idx="4">
                  <c:v>351.10950548</c:v>
                </c:pt>
              </c:numCache>
            </c:numRef>
          </c:val>
          <c:smooth val="0"/>
          <c:extLst>
            <c:ext xmlns:c16="http://schemas.microsoft.com/office/drawing/2014/chart" uri="{C3380CC4-5D6E-409C-BE32-E72D297353CC}">
              <c16:uniqueId val="{00000000-9135-4A91-9F44-7053E4640F91}"/>
            </c:ext>
          </c:extLst>
        </c:ser>
        <c:dLbls>
          <c:showLegendKey val="0"/>
          <c:showVal val="0"/>
          <c:showCatName val="0"/>
          <c:showSerName val="0"/>
          <c:showPercent val="0"/>
          <c:showBubbleSize val="0"/>
        </c:dLbls>
        <c:smooth val="0"/>
        <c:axId val="633171168"/>
        <c:axId val="633169248"/>
      </c:lineChart>
      <c:catAx>
        <c:axId val="6331711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33169248"/>
        <c:crosses val="autoZero"/>
        <c:auto val="1"/>
        <c:lblAlgn val="ctr"/>
        <c:lblOffset val="100"/>
        <c:noMultiLvlLbl val="0"/>
      </c:catAx>
      <c:valAx>
        <c:axId val="63316924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33171168"/>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Crank Angle</a:t>
            </a:r>
            <a:r>
              <a:rPr lang="en-GB" baseline="0"/>
              <a:t> v Speed of piston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270603674540683"/>
          <c:y val="0.16287037037037036"/>
          <c:w val="0.85673840769903764"/>
          <c:h val="0.60669765237678619"/>
        </c:manualLayout>
      </c:layout>
      <c:lineChart>
        <c:grouping val="standard"/>
        <c:varyColors val="0"/>
        <c:ser>
          <c:idx val="0"/>
          <c:order val="0"/>
          <c:spPr>
            <a:ln w="28575" cap="rnd">
              <a:solidFill>
                <a:schemeClr val="accent1"/>
              </a:solidFill>
              <a:round/>
            </a:ln>
            <a:effectLst/>
          </c:spPr>
          <c:marker>
            <c:symbol val="none"/>
          </c:marker>
          <c:cat>
            <c:numRef>
              <c:f>'Part 1'!$M$4:$M$363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'Part 1'!$J$4:$J$364</c:f>
              <c:numCache>
                <c:formatCode>General</c:formatCode>
                <c:ptCount val="361"/>
                <c:pt idx="0">
                  <c:v>6.5201795956128404E-3</c:v>
                </c:pt>
                <c:pt idx="1">
                  <c:v>2.6078573034091737E-2</c:v>
                </c:pt>
                <c:pt idx="2">
                  <c:v>5.8668745050992566E-2</c:v>
                </c:pt>
                <c:pt idx="3">
                  <c:v>0.10427997280755537</c:v>
                </c:pt>
                <c:pt idx="4">
                  <c:v>0.16289724979325451</c:v>
                </c:pt>
                <c:pt idx="5">
                  <c:v>0.23450129128841013</c:v>
                </c:pt>
                <c:pt idx="6">
                  <c:v>0.31906854138592206</c:v>
                </c:pt>
                <c:pt idx="7">
                  <c:v>0.41657118157097073</c:v>
                </c:pt>
                <c:pt idx="8">
                  <c:v>0.5269771408571452</c:v>
                </c:pt>
                <c:pt idx="9">
                  <c:v>0.65025010747718504</c:v>
                </c:pt>
                <c:pt idx="10">
                  <c:v>0.7863495421262936</c:v>
                </c:pt>
                <c:pt idx="11">
                  <c:v>0.93523069275563153</c:v>
                </c:pt>
                <c:pt idx="12">
                  <c:v>1.0968446109131675</c:v>
                </c:pt>
                <c:pt idx="13">
                  <c:v>1.2711381696289195</c:v>
                </c:pt>
                <c:pt idx="14">
                  <c:v>1.4580540828411022</c:v>
                </c:pt>
                <c:pt idx="15">
                  <c:v>1.6575309263594136</c:v>
                </c:pt>
                <c:pt idx="16">
                  <c:v>1.869503160361222</c:v>
                </c:pt>
                <c:pt idx="17">
                  <c:v>2.0939011534160867</c:v>
                </c:pt>
                <c:pt idx="18">
                  <c:v>2.3306512080335917</c:v>
                </c:pt>
                <c:pt idx="19">
                  <c:v>2.5796755877289268</c:v>
                </c:pt>
                <c:pt idx="20">
                  <c:v>2.8408925456002896</c:v>
                </c:pt>
                <c:pt idx="21">
                  <c:v>3.1142163544116022</c:v>
                </c:pt>
                <c:pt idx="22">
                  <c:v>3.3995573381735436</c:v>
                </c:pt>
                <c:pt idx="23">
                  <c:v>3.6968219052152493</c:v>
                </c:pt>
                <c:pt idx="24">
                  <c:v>4.0059125827385493</c:v>
                </c:pt>
                <c:pt idx="25">
                  <c:v>4.3267280528459358</c:v>
                </c:pt>
                <c:pt idx="26">
                  <c:v>4.6591631900327544</c:v>
                </c:pt>
                <c:pt idx="27">
                  <c:v>5.0031091001334733</c:v>
                </c:pt>
                <c:pt idx="28">
                  <c:v>5.3584531607112051</c:v>
                </c:pt>
                <c:pt idx="29">
                  <c:v>5.7250790628787307</c:v>
                </c:pt>
                <c:pt idx="30">
                  <c:v>6.1028668545387488</c:v>
                </c:pt>
                <c:pt idx="31">
                  <c:v>6.4916929850298795</c:v>
                </c:pt>
                <c:pt idx="32">
                  <c:v>6.8914303511644928</c:v>
                </c:pt>
                <c:pt idx="33">
                  <c:v>7.3019483446432067</c:v>
                </c:pt>
                <c:pt idx="34">
                  <c:v>7.7231129008300927</c:v>
                </c:pt>
                <c:pt idx="35">
                  <c:v>8.1547865488717175</c:v>
                </c:pt>
                <c:pt idx="36">
                  <c:v>8.5968284631419394</c:v>
                </c:pt>
                <c:pt idx="37">
                  <c:v>9.0490945159935663</c:v>
                </c:pt>
                <c:pt idx="38">
                  <c:v>9.5114373317967349</c:v>
                </c:pt>
                <c:pt idx="39">
                  <c:v>9.9837063422428631</c:v>
                </c:pt>
                <c:pt idx="40">
                  <c:v>10.465747842891728</c:v>
                </c:pt>
                <c:pt idx="41">
                  <c:v>10.957405050938357</c:v>
                </c:pt>
                <c:pt idx="42">
                  <c:v>11.458518164174798</c:v>
                </c:pt>
                <c:pt idx="43">
                  <c:v>11.968924421121034</c:v>
                </c:pt>
                <c:pt idx="44">
                  <c:v>12.488458162297762</c:v>
                </c:pt>
                <c:pt idx="45">
                  <c:v>13.016950892612581</c:v>
                </c:pt>
                <c:pt idx="46">
                  <c:v>13.554231344829955</c:v>
                </c:pt>
                <c:pt idx="47">
                  <c:v>14.100125544093885</c:v>
                </c:pt>
                <c:pt idx="48">
                  <c:v>14.654456873471004</c:v>
                </c:pt>
                <c:pt idx="49">
                  <c:v>15.217046140480422</c:v>
                </c:pt>
                <c:pt idx="50">
                  <c:v>15.787711644575534</c:v>
                </c:pt>
                <c:pt idx="51">
                  <c:v>16.366269245541478</c:v>
                </c:pt>
                <c:pt idx="52">
                  <c:v>16.952532432770806</c:v>
                </c:pt>
                <c:pt idx="53">
                  <c:v>17.546312395378653</c:v>
                </c:pt>
                <c:pt idx="54">
                  <c:v>18.147418093117324</c:v>
                </c:pt>
                <c:pt idx="55">
                  <c:v>18.755656328049248</c:v>
                </c:pt>
                <c:pt idx="56">
                  <c:v>19.370831816935791</c:v>
                </c:pt>
                <c:pt idx="57">
                  <c:v>19.992747264298544</c:v>
                </c:pt>
                <c:pt idx="58">
                  <c:v>20.62120343610842</c:v>
                </c:pt>
                <c:pt idx="59">
                  <c:v>21.255999234057057</c:v>
                </c:pt>
                <c:pt idx="60">
                  <c:v>21.896931770363899</c:v>
                </c:pt>
                <c:pt idx="61">
                  <c:v>22.5437964430715</c:v>
                </c:pt>
                <c:pt idx="62">
                  <c:v>23.196387011780828</c:v>
                </c:pt>
                <c:pt idx="63">
                  <c:v>23.854495673777553</c:v>
                </c:pt>
                <c:pt idx="64">
                  <c:v>24.517913140499683</c:v>
                </c:pt>
                <c:pt idx="65">
                  <c:v>25.186428714296355</c:v>
                </c:pt>
                <c:pt idx="66">
                  <c:v>25.859830365427111</c:v>
                </c:pt>
                <c:pt idx="67">
                  <c:v>26.537904809250808</c:v>
                </c:pt>
                <c:pt idx="68">
                  <c:v>27.220437583552812</c:v>
                </c:pt>
                <c:pt idx="69">
                  <c:v>27.907213125959291</c:v>
                </c:pt>
                <c:pt idx="70">
                  <c:v>28.598014851387255</c:v>
                </c:pt>
                <c:pt idx="71">
                  <c:v>29.292625229479142</c:v>
                </c:pt>
                <c:pt idx="72">
                  <c:v>29.990825861971206</c:v>
                </c:pt>
                <c:pt idx="73">
                  <c:v>30.692397559945007</c:v>
                </c:pt>
                <c:pt idx="74">
                  <c:v>31.397120420912103</c:v>
                </c:pt>
                <c:pt idx="75">
                  <c:v>32.104773905682684</c:v>
                </c:pt>
                <c:pt idx="76">
                  <c:v>32.81513691496945</c:v>
                </c:pt>
                <c:pt idx="77">
                  <c:v>33.527987865679179</c:v>
                </c:pt>
                <c:pt idx="78">
                  <c:v>34.243104766845434</c:v>
                </c:pt>
                <c:pt idx="79">
                  <c:v>34.960265295156795</c:v>
                </c:pt>
                <c:pt idx="80">
                  <c:v>35.679246870036742</c:v>
                </c:pt>
                <c:pt idx="81">
                  <c:v>36.399826728232192</c:v>
                </c:pt>
                <c:pt idx="82">
                  <c:v>37.12178199786959</c:v>
                </c:pt>
                <c:pt idx="83">
                  <c:v>37.844889771938995</c:v>
                </c:pt>
                <c:pt idx="84">
                  <c:v>38.568927181168164</c:v>
                </c:pt>
                <c:pt idx="85">
                  <c:v>39.293671466250629</c:v>
                </c:pt>
                <c:pt idx="86">
                  <c:v>40.018900049393579</c:v>
                </c:pt>
                <c:pt idx="87">
                  <c:v>40.744390605153434</c:v>
                </c:pt>
                <c:pt idx="88">
                  <c:v>41.469921130528661</c:v>
                </c:pt>
                <c:pt idx="89">
                  <c:v>42.195270014282173</c:v>
                </c:pt>
                <c:pt idx="90">
                  <c:v>42.92021610546692</c:v>
                </c:pt>
                <c:pt idx="91">
                  <c:v>43.644538781131267</c:v>
                </c:pt>
                <c:pt idx="92">
                  <c:v>44.368018013182215</c:v>
                </c:pt>
                <c:pt idx="93">
                  <c:v>45.09043443438744</c:v>
                </c:pt>
                <c:pt idx="94">
                  <c:v>45.811569403498552</c:v>
                </c:pt>
                <c:pt idx="95">
                  <c:v>46.531205069480997</c:v>
                </c:pt>
                <c:pt idx="96">
                  <c:v>47.249124434837341</c:v>
                </c:pt>
                <c:pt idx="97">
                  <c:v>47.965111418013628</c:v>
                </c:pt>
                <c:pt idx="98">
                  <c:v>48.67895091487992</c:v>
                </c:pt>
                <c:pt idx="99">
                  <c:v>49.390428859278707</c:v>
                </c:pt>
                <c:pt idx="100">
                  <c:v>50.099332282636311</c:v>
                </c:pt>
                <c:pt idx="101">
                  <c:v>50.805449372634982</c:v>
                </c:pt>
                <c:pt idx="102">
                  <c:v>51.508569530944627</c:v>
                </c:pt>
                <c:pt idx="103">
                  <c:v>52.208483430015072</c:v>
                </c:pt>
                <c:pt idx="104">
                  <c:v>52.904983068931571</c:v>
                </c:pt>
                <c:pt idx="105">
                  <c:v>53.597861828337628</c:v>
                </c:pt>
                <c:pt idx="106">
                  <c:v>54.286914524430635</c:v>
                </c:pt>
                <c:pt idx="107">
                  <c:v>54.971937462037275</c:v>
                </c:pt>
                <c:pt idx="108">
                  <c:v>55.652728486776972</c:v>
                </c:pt>
                <c:pt idx="109">
                  <c:v>56.329087036322363</c:v>
                </c:pt>
                <c:pt idx="110">
                  <c:v>57.000814190767265</c:v>
                </c:pt>
                <c:pt idx="111">
                  <c:v>57.667712722113087</c:v>
                </c:pt>
                <c:pt idx="112">
                  <c:v>58.329587142885764</c:v>
                </c:pt>
                <c:pt idx="113">
                  <c:v>58.986243753895351</c:v>
                </c:pt>
                <c:pt idx="114">
                  <c:v>59.637490691151804</c:v>
                </c:pt>
                <c:pt idx="115">
                  <c:v>60.283137971949884</c:v>
                </c:pt>
                <c:pt idx="116">
                  <c:v>60.92299754013716</c:v>
                </c:pt>
                <c:pt idx="117">
                  <c:v>61.556883310579032</c:v>
                </c:pt>
                <c:pt idx="118">
                  <c:v>62.184611212834511</c:v>
                </c:pt>
                <c:pt idx="119">
                  <c:v>62.805999234057047</c:v>
                </c:pt>
                <c:pt idx="120">
                  <c:v>63.420867461133923</c:v>
                </c:pt>
                <c:pt idx="121">
                  <c:v>64.029038122077864</c:v>
                </c:pt>
                <c:pt idx="122">
                  <c:v>64.630335626684541</c:v>
                </c:pt>
                <c:pt idx="123">
                  <c:v>65.224586606468293</c:v>
                </c:pt>
                <c:pt idx="124">
                  <c:v>65.811619953889249</c:v>
                </c:pt>
                <c:pt idx="125">
                  <c:v>66.39126686088315</c:v>
                </c:pt>
                <c:pt idx="126">
                  <c:v>66.963360856706032</c:v>
                </c:pt>
                <c:pt idx="127">
                  <c:v>67.527737845103672</c:v>
                </c:pt>
                <c:pt idx="128">
                  <c:v>68.084236140817026</c:v>
                </c:pt>
                <c:pt idx="129">
                  <c:v>68.632696505431838</c:v>
                </c:pt>
                <c:pt idx="130">
                  <c:v>69.172962182582168</c:v>
                </c:pt>
                <c:pt idx="131">
                  <c:v>69.704878932514987</c:v>
                </c:pt>
                <c:pt idx="132">
                  <c:v>70.228295066023577</c:v>
                </c:pt>
                <c:pt idx="133">
                  <c:v>70.743061477755248</c:v>
                </c:pt>
                <c:pt idx="134">
                  <c:v>71.249031678899854</c:v>
                </c:pt>
                <c:pt idx="135">
                  <c:v>71.746061829262942</c:v>
                </c:pt>
                <c:pt idx="136">
                  <c:v>72.234010768727856</c:v>
                </c:pt>
                <c:pt idx="137">
                  <c:v>72.712740048109808</c:v>
                </c:pt>
                <c:pt idx="138">
                  <c:v>73.182113959404077</c:v>
                </c:pt>
                <c:pt idx="139">
                  <c:v>73.641999565429927</c:v>
                </c:pt>
                <c:pt idx="140">
                  <c:v>74.09226672887101</c:v>
                </c:pt>
                <c:pt idx="141">
                  <c:v>74.532788140712142</c:v>
                </c:pt>
                <c:pt idx="142">
                  <c:v>74.963439348071972</c:v>
                </c:pt>
                <c:pt idx="143">
                  <c:v>75.384098781429842</c:v>
                </c:pt>
                <c:pt idx="144">
                  <c:v>75.794647781245303</c:v>
                </c:pt>
                <c:pt idx="145">
                  <c:v>76.194970623967166</c:v>
                </c:pt>
                <c:pt idx="146">
                  <c:v>76.584954547429234</c:v>
                </c:pt>
                <c:pt idx="147">
                  <c:v>76.964489775628863</c:v>
                </c:pt>
                <c:pt idx="148">
                  <c:v>77.333469542884259</c:v>
                </c:pt>
                <c:pt idx="149">
                  <c:v>77.691790117365585</c:v>
                </c:pt>
                <c:pt idx="150">
                  <c:v>78.039350823994994</c:v>
                </c:pt>
                <c:pt idx="151">
                  <c:v>78.376054066710296</c:v>
                </c:pt>
                <c:pt idx="152">
                  <c:v>78.701805350086119</c:v>
                </c:pt>
                <c:pt idx="153">
                  <c:v>79.016513300306713</c:v>
                </c:pt>
                <c:pt idx="154">
                  <c:v>79.320089685484163</c:v>
                </c:pt>
                <c:pt idx="155">
                  <c:v>79.612449435315369</c:v>
                </c:pt>
                <c:pt idx="156">
                  <c:v>79.893510660071342</c:v>
                </c:pt>
                <c:pt idx="157">
                  <c:v>80.163194668911629</c:v>
                </c:pt>
                <c:pt idx="158">
                  <c:v>80.42142598751775</c:v>
                </c:pt>
                <c:pt idx="159">
                  <c:v>80.668132375037914</c:v>
                </c:pt>
                <c:pt idx="160">
                  <c:v>80.903244840336825</c:v>
                </c:pt>
                <c:pt idx="161">
                  <c:v>81.126697657543346</c:v>
                </c:pt>
                <c:pt idx="162">
                  <c:v>81.338428380889454</c:v>
                </c:pt>
                <c:pt idx="163">
                  <c:v>81.538377858833712</c:v>
                </c:pt>
                <c:pt idx="164">
                  <c:v>81.726490247462664</c:v>
                </c:pt>
                <c:pt idx="165">
                  <c:v>81.90271302316421</c:v>
                </c:pt>
                <c:pt idx="166">
                  <c:v>82.06699699456621</c:v>
                </c:pt>
                <c:pt idx="167">
                  <c:v>82.219296313734873</c:v>
                </c:pt>
                <c:pt idx="168">
                  <c:v>82.359568486627168</c:v>
                </c:pt>
                <c:pt idx="169">
                  <c:v>82.48777438279167</c:v>
                </c:pt>
                <c:pt idx="170">
                  <c:v>82.603878244313094</c:v>
                </c:pt>
                <c:pt idx="171">
                  <c:v>82.707847693995461</c:v>
                </c:pt>
                <c:pt idx="172">
                  <c:v>82.799653742779782</c:v>
                </c:pt>
                <c:pt idx="173">
                  <c:v>82.879270796391921</c:v>
                </c:pt>
                <c:pt idx="174">
                  <c:v>82.946676661217296</c:v>
                </c:pt>
                <c:pt idx="175">
                  <c:v>83.001852549398947</c:v>
                </c:pt>
                <c:pt idx="176">
                  <c:v>83.044783083156062</c:v>
                </c:pt>
                <c:pt idx="177">
                  <c:v>83.075456298320944</c:v>
                </c:pt>
                <c:pt idx="178">
                  <c:v>83.093863647091723</c:v>
                </c:pt>
                <c:pt idx="179">
                  <c:v>83.1</c:v>
                </c:pt>
                <c:pt idx="180">
                  <c:v>83.093863647091723</c:v>
                </c:pt>
                <c:pt idx="181">
                  <c:v>83.075456298320944</c:v>
                </c:pt>
                <c:pt idx="182">
                  <c:v>83.044783083156062</c:v>
                </c:pt>
                <c:pt idx="183">
                  <c:v>83.001852549398947</c:v>
                </c:pt>
                <c:pt idx="184">
                  <c:v>82.946676661217296</c:v>
                </c:pt>
                <c:pt idx="185">
                  <c:v>82.879270796391921</c:v>
                </c:pt>
                <c:pt idx="186">
                  <c:v>82.799653742779782</c:v>
                </c:pt>
                <c:pt idx="187">
                  <c:v>82.707847693995447</c:v>
                </c:pt>
                <c:pt idx="188">
                  <c:v>82.603878244313094</c:v>
                </c:pt>
                <c:pt idx="189">
                  <c:v>82.48777438279167</c:v>
                </c:pt>
                <c:pt idx="190">
                  <c:v>82.359568486627168</c:v>
                </c:pt>
                <c:pt idx="191">
                  <c:v>82.219296313734873</c:v>
                </c:pt>
                <c:pt idx="192">
                  <c:v>82.06699699456621</c:v>
                </c:pt>
                <c:pt idx="193">
                  <c:v>81.90271302316421</c:v>
                </c:pt>
                <c:pt idx="194">
                  <c:v>81.726490247462664</c:v>
                </c:pt>
                <c:pt idx="195">
                  <c:v>81.538377858833712</c:v>
                </c:pt>
                <c:pt idx="196">
                  <c:v>81.338428380889454</c:v>
                </c:pt>
                <c:pt idx="197">
                  <c:v>81.126697657543346</c:v>
                </c:pt>
                <c:pt idx="198">
                  <c:v>80.903244840336811</c:v>
                </c:pt>
                <c:pt idx="199">
                  <c:v>80.668132375037914</c:v>
                </c:pt>
                <c:pt idx="200">
                  <c:v>80.42142598751775</c:v>
                </c:pt>
                <c:pt idx="201">
                  <c:v>80.163194668911629</c:v>
                </c:pt>
                <c:pt idx="202">
                  <c:v>79.893510660071342</c:v>
                </c:pt>
                <c:pt idx="203">
                  <c:v>79.612449435315369</c:v>
                </c:pt>
                <c:pt idx="204">
                  <c:v>79.320089685484163</c:v>
                </c:pt>
                <c:pt idx="205">
                  <c:v>79.016513300306698</c:v>
                </c:pt>
                <c:pt idx="206">
                  <c:v>78.701805350086119</c:v>
                </c:pt>
                <c:pt idx="207">
                  <c:v>78.376054066710296</c:v>
                </c:pt>
                <c:pt idx="208">
                  <c:v>78.039350823994994</c:v>
                </c:pt>
                <c:pt idx="209">
                  <c:v>77.691790117365571</c:v>
                </c:pt>
                <c:pt idx="210">
                  <c:v>77.333469542884274</c:v>
                </c:pt>
                <c:pt idx="211">
                  <c:v>76.964489775628877</c:v>
                </c:pt>
                <c:pt idx="212">
                  <c:v>76.584954547429234</c:v>
                </c:pt>
                <c:pt idx="213">
                  <c:v>76.19497062396718</c:v>
                </c:pt>
                <c:pt idx="214">
                  <c:v>75.794647781245303</c:v>
                </c:pt>
                <c:pt idx="215">
                  <c:v>75.384098781429842</c:v>
                </c:pt>
                <c:pt idx="216">
                  <c:v>74.963439348071972</c:v>
                </c:pt>
                <c:pt idx="217">
                  <c:v>74.532788140712157</c:v>
                </c:pt>
                <c:pt idx="218">
                  <c:v>74.09226672887101</c:v>
                </c:pt>
                <c:pt idx="219">
                  <c:v>73.641999565429927</c:v>
                </c:pt>
                <c:pt idx="220">
                  <c:v>73.182113959404077</c:v>
                </c:pt>
                <c:pt idx="221">
                  <c:v>72.712740048109808</c:v>
                </c:pt>
                <c:pt idx="222">
                  <c:v>72.23401076872787</c:v>
                </c:pt>
                <c:pt idx="223">
                  <c:v>71.746061829262942</c:v>
                </c:pt>
                <c:pt idx="224">
                  <c:v>71.249031678899868</c:v>
                </c:pt>
                <c:pt idx="225">
                  <c:v>70.743061477755248</c:v>
                </c:pt>
                <c:pt idx="226">
                  <c:v>70.228295066023577</c:v>
                </c:pt>
                <c:pt idx="227">
                  <c:v>69.704878932515001</c:v>
                </c:pt>
                <c:pt idx="228">
                  <c:v>69.172962182582168</c:v>
                </c:pt>
                <c:pt idx="229">
                  <c:v>68.632696505431852</c:v>
                </c:pt>
                <c:pt idx="230">
                  <c:v>68.08423614081704</c:v>
                </c:pt>
                <c:pt idx="231">
                  <c:v>67.527737845103672</c:v>
                </c:pt>
                <c:pt idx="232">
                  <c:v>66.963360856706018</c:v>
                </c:pt>
                <c:pt idx="233">
                  <c:v>66.391266860883178</c:v>
                </c:pt>
                <c:pt idx="234">
                  <c:v>65.811619953889263</c:v>
                </c:pt>
                <c:pt idx="235">
                  <c:v>65.224586606468293</c:v>
                </c:pt>
                <c:pt idx="236">
                  <c:v>64.630335626684541</c:v>
                </c:pt>
                <c:pt idx="237">
                  <c:v>64.029038122077878</c:v>
                </c:pt>
                <c:pt idx="238">
                  <c:v>63.42086746113393</c:v>
                </c:pt>
                <c:pt idx="239">
                  <c:v>62.805999234057076</c:v>
                </c:pt>
                <c:pt idx="240">
                  <c:v>62.184611212834504</c:v>
                </c:pt>
                <c:pt idx="241">
                  <c:v>61.556883310579025</c:v>
                </c:pt>
                <c:pt idx="242">
                  <c:v>60.922997540137168</c:v>
                </c:pt>
                <c:pt idx="243">
                  <c:v>60.283137971949898</c:v>
                </c:pt>
                <c:pt idx="244">
                  <c:v>59.637490691151804</c:v>
                </c:pt>
                <c:pt idx="245">
                  <c:v>58.986243753895351</c:v>
                </c:pt>
                <c:pt idx="246">
                  <c:v>58.329587142885764</c:v>
                </c:pt>
                <c:pt idx="247">
                  <c:v>57.667712722113109</c:v>
                </c:pt>
                <c:pt idx="248">
                  <c:v>57.000814190767287</c:v>
                </c:pt>
                <c:pt idx="249">
                  <c:v>56.329087036322356</c:v>
                </c:pt>
                <c:pt idx="250">
                  <c:v>55.652728486776972</c:v>
                </c:pt>
                <c:pt idx="251">
                  <c:v>54.971937462037275</c:v>
                </c:pt>
                <c:pt idx="252">
                  <c:v>54.286914524430657</c:v>
                </c:pt>
                <c:pt idx="253">
                  <c:v>53.597861828337621</c:v>
                </c:pt>
                <c:pt idx="254">
                  <c:v>52.904983068931571</c:v>
                </c:pt>
                <c:pt idx="255">
                  <c:v>52.208483430015072</c:v>
                </c:pt>
                <c:pt idx="256">
                  <c:v>51.508569530944641</c:v>
                </c:pt>
                <c:pt idx="257">
                  <c:v>50.805449372635003</c:v>
                </c:pt>
                <c:pt idx="258">
                  <c:v>50.099332282636304</c:v>
                </c:pt>
                <c:pt idx="259">
                  <c:v>49.390428859278707</c:v>
                </c:pt>
                <c:pt idx="260">
                  <c:v>48.678950914879927</c:v>
                </c:pt>
                <c:pt idx="261">
                  <c:v>47.965111418013649</c:v>
                </c:pt>
                <c:pt idx="262">
                  <c:v>47.249124434837334</c:v>
                </c:pt>
                <c:pt idx="263">
                  <c:v>46.53120506948099</c:v>
                </c:pt>
                <c:pt idx="264">
                  <c:v>45.811569403498552</c:v>
                </c:pt>
                <c:pt idx="265">
                  <c:v>45.090434434387454</c:v>
                </c:pt>
                <c:pt idx="266">
                  <c:v>44.368018013182244</c:v>
                </c:pt>
                <c:pt idx="267">
                  <c:v>43.644538781131253</c:v>
                </c:pt>
                <c:pt idx="268">
                  <c:v>42.92021610546692</c:v>
                </c:pt>
                <c:pt idx="269">
                  <c:v>42.195270014282187</c:v>
                </c:pt>
                <c:pt idx="270">
                  <c:v>41.469921130528682</c:v>
                </c:pt>
                <c:pt idx="271">
                  <c:v>40.744390605153427</c:v>
                </c:pt>
                <c:pt idx="272">
                  <c:v>40.018900049393579</c:v>
                </c:pt>
                <c:pt idx="273">
                  <c:v>39.293671466250629</c:v>
                </c:pt>
                <c:pt idx="274">
                  <c:v>38.568927181168171</c:v>
                </c:pt>
                <c:pt idx="275">
                  <c:v>37.844889771939009</c:v>
                </c:pt>
                <c:pt idx="276">
                  <c:v>37.121781997869583</c:v>
                </c:pt>
                <c:pt idx="277">
                  <c:v>36.399826728232192</c:v>
                </c:pt>
                <c:pt idx="278">
                  <c:v>35.679246870036749</c:v>
                </c:pt>
                <c:pt idx="279">
                  <c:v>34.960265295156809</c:v>
                </c:pt>
                <c:pt idx="280">
                  <c:v>34.243104766845427</c:v>
                </c:pt>
                <c:pt idx="281">
                  <c:v>33.527987865679179</c:v>
                </c:pt>
                <c:pt idx="282">
                  <c:v>32.81513691496945</c:v>
                </c:pt>
                <c:pt idx="283">
                  <c:v>32.104773905682691</c:v>
                </c:pt>
                <c:pt idx="284">
                  <c:v>31.39712042091212</c:v>
                </c:pt>
                <c:pt idx="285">
                  <c:v>30.692397559945</c:v>
                </c:pt>
                <c:pt idx="286">
                  <c:v>29.990825861971206</c:v>
                </c:pt>
                <c:pt idx="287">
                  <c:v>29.292625229479153</c:v>
                </c:pt>
                <c:pt idx="288">
                  <c:v>28.598014851387273</c:v>
                </c:pt>
                <c:pt idx="289">
                  <c:v>27.907213125959288</c:v>
                </c:pt>
                <c:pt idx="290">
                  <c:v>27.220437583552812</c:v>
                </c:pt>
                <c:pt idx="291">
                  <c:v>26.537904809250808</c:v>
                </c:pt>
                <c:pt idx="292">
                  <c:v>25.859830365427118</c:v>
                </c:pt>
                <c:pt idx="293">
                  <c:v>25.186428714296373</c:v>
                </c:pt>
                <c:pt idx="294">
                  <c:v>24.51791314049968</c:v>
                </c:pt>
                <c:pt idx="295">
                  <c:v>23.854495673777553</c:v>
                </c:pt>
                <c:pt idx="296">
                  <c:v>23.196387011780832</c:v>
                </c:pt>
                <c:pt idx="297">
                  <c:v>22.543796443071521</c:v>
                </c:pt>
                <c:pt idx="298">
                  <c:v>21.896931770363896</c:v>
                </c:pt>
                <c:pt idx="299">
                  <c:v>21.255999234057057</c:v>
                </c:pt>
                <c:pt idx="300">
                  <c:v>20.62120343610842</c:v>
                </c:pt>
                <c:pt idx="301">
                  <c:v>19.992747264298554</c:v>
                </c:pt>
                <c:pt idx="302">
                  <c:v>19.370831816935812</c:v>
                </c:pt>
                <c:pt idx="303">
                  <c:v>18.755656328049241</c:v>
                </c:pt>
                <c:pt idx="304">
                  <c:v>18.147418093117327</c:v>
                </c:pt>
                <c:pt idx="305">
                  <c:v>17.546312395378663</c:v>
                </c:pt>
                <c:pt idx="306">
                  <c:v>16.952532432770823</c:v>
                </c:pt>
                <c:pt idx="307">
                  <c:v>16.366269245541471</c:v>
                </c:pt>
                <c:pt idx="308">
                  <c:v>15.787711644575534</c:v>
                </c:pt>
                <c:pt idx="309">
                  <c:v>15.217046140480427</c:v>
                </c:pt>
                <c:pt idx="310">
                  <c:v>14.654456873471014</c:v>
                </c:pt>
                <c:pt idx="311">
                  <c:v>14.100125544093904</c:v>
                </c:pt>
                <c:pt idx="312">
                  <c:v>13.554231344829947</c:v>
                </c:pt>
                <c:pt idx="313">
                  <c:v>13.016950892612581</c:v>
                </c:pt>
                <c:pt idx="314">
                  <c:v>12.488458162297773</c:v>
                </c:pt>
                <c:pt idx="315">
                  <c:v>11.968924421121049</c:v>
                </c:pt>
                <c:pt idx="316">
                  <c:v>11.458518164174789</c:v>
                </c:pt>
                <c:pt idx="317">
                  <c:v>10.957405050938357</c:v>
                </c:pt>
                <c:pt idx="318">
                  <c:v>10.465747842891734</c:v>
                </c:pt>
                <c:pt idx="319">
                  <c:v>9.983706342242872</c:v>
                </c:pt>
                <c:pt idx="320">
                  <c:v>9.5114373317967509</c:v>
                </c:pt>
                <c:pt idx="321">
                  <c:v>9.0490945159935627</c:v>
                </c:pt>
                <c:pt idx="322">
                  <c:v>8.5968284631419394</c:v>
                </c:pt>
                <c:pt idx="323">
                  <c:v>8.1547865488717228</c:v>
                </c:pt>
                <c:pt idx="324">
                  <c:v>7.7231129008301043</c:v>
                </c:pt>
                <c:pt idx="325">
                  <c:v>7.3019483446431979</c:v>
                </c:pt>
                <c:pt idx="326">
                  <c:v>6.891430351164491</c:v>
                </c:pt>
                <c:pt idx="327">
                  <c:v>6.4916929850298795</c:v>
                </c:pt>
                <c:pt idx="328">
                  <c:v>6.1028668545387577</c:v>
                </c:pt>
                <c:pt idx="329">
                  <c:v>5.7250790628787449</c:v>
                </c:pt>
                <c:pt idx="330">
                  <c:v>5.3584531607112007</c:v>
                </c:pt>
                <c:pt idx="331">
                  <c:v>5.0031091001334778</c:v>
                </c:pt>
                <c:pt idx="332">
                  <c:v>4.6591631900327588</c:v>
                </c:pt>
                <c:pt idx="333">
                  <c:v>4.3267280528459455</c:v>
                </c:pt>
                <c:pt idx="334">
                  <c:v>4.0059125827385449</c:v>
                </c:pt>
                <c:pt idx="335">
                  <c:v>3.6968219052152449</c:v>
                </c:pt>
                <c:pt idx="336">
                  <c:v>3.399557338173548</c:v>
                </c:pt>
                <c:pt idx="337">
                  <c:v>3.1142163544116084</c:v>
                </c:pt>
                <c:pt idx="338">
                  <c:v>2.8408925456002989</c:v>
                </c:pt>
                <c:pt idx="339">
                  <c:v>2.5796755877289268</c:v>
                </c:pt>
                <c:pt idx="340">
                  <c:v>2.3306512080335917</c:v>
                </c:pt>
                <c:pt idx="341">
                  <c:v>2.0939011534160867</c:v>
                </c:pt>
                <c:pt idx="342">
                  <c:v>1.8695031603612267</c:v>
                </c:pt>
                <c:pt idx="343">
                  <c:v>1.6575309263594136</c:v>
                </c:pt>
                <c:pt idx="344">
                  <c:v>1.4580540828411022</c:v>
                </c:pt>
                <c:pt idx="345">
                  <c:v>1.2711381696289195</c:v>
                </c:pt>
                <c:pt idx="346">
                  <c:v>1.096844610913172</c:v>
                </c:pt>
                <c:pt idx="347">
                  <c:v>0.93523069275563608</c:v>
                </c:pt>
                <c:pt idx="348">
                  <c:v>0.7863495421262936</c:v>
                </c:pt>
                <c:pt idx="349">
                  <c:v>0.65025010747718504</c:v>
                </c:pt>
                <c:pt idx="350">
                  <c:v>0.52697714085714975</c:v>
                </c:pt>
                <c:pt idx="351">
                  <c:v>0.41657118157097534</c:v>
                </c:pt>
                <c:pt idx="352">
                  <c:v>0.31906854138591745</c:v>
                </c:pt>
                <c:pt idx="353">
                  <c:v>0.23450129128841013</c:v>
                </c:pt>
                <c:pt idx="354">
                  <c:v>0.16289724979325451</c:v>
                </c:pt>
                <c:pt idx="355">
                  <c:v>0.10427997280755537</c:v>
                </c:pt>
                <c:pt idx="356">
                  <c:v>5.8668745050992566E-2</c:v>
                </c:pt>
                <c:pt idx="357">
                  <c:v>2.6078573034091737E-2</c:v>
                </c:pt>
                <c:pt idx="358">
                  <c:v>6.5201795956128404E-3</c:v>
                </c:pt>
                <c:pt idx="359">
                  <c:v>0</c:v>
                </c:pt>
                <c:pt idx="360">
                  <c:v>0</c:v>
                </c:pt>
              </c:numCache>
            </c:numRef>
          </c:val>
          <c:smooth val="0"/>
          <c:extLst>
            <c:ext xmlns:c16="http://schemas.microsoft.com/office/drawing/2014/chart" uri="{C3380CC4-5D6E-409C-BE32-E72D297353CC}">
              <c16:uniqueId val="{00000000-1034-45A9-9984-872AFDFA2D69}"/>
            </c:ext>
          </c:extLst>
        </c:ser>
        <c:dLbls>
          <c:showLegendKey val="0"/>
          <c:showVal val="0"/>
          <c:showCatName val="0"/>
          <c:showSerName val="0"/>
          <c:showPercent val="0"/>
          <c:showBubbleSize val="0"/>
        </c:dLbls>
        <c:smooth val="0"/>
        <c:axId val="1309863727"/>
        <c:axId val="1309862767"/>
      </c:lineChart>
      <c:catAx>
        <c:axId val="130986372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09862767"/>
        <c:crosses val="autoZero"/>
        <c:auto val="1"/>
        <c:lblAlgn val="ctr"/>
        <c:lblOffset val="100"/>
        <c:noMultiLvlLbl val="0"/>
      </c:catAx>
      <c:valAx>
        <c:axId val="130986276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a:t>
                </a:r>
                <a:r>
                  <a:rPr lang="en-GB" baseline="0"/>
                  <a:t> Position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09863727"/>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cap="none" spc="20" baseline="0">
                <a:solidFill>
                  <a:schemeClr val="dk1">
                    <a:lumMod val="50000"/>
                    <a:lumOff val="50000"/>
                  </a:schemeClr>
                </a:solidFill>
                <a:latin typeface="+mn-lt"/>
                <a:ea typeface="+mn-ea"/>
                <a:cs typeface="+mn-cs"/>
              </a:defRPr>
            </a:pPr>
            <a:r>
              <a:rPr lang="en-GB"/>
              <a:t>Crank Angle vs Valve Inlet/Exhaust</a:t>
            </a:r>
          </a:p>
        </c:rich>
      </c:tx>
      <c:overlay val="0"/>
      <c:spPr>
        <a:noFill/>
        <a:ln>
          <a:noFill/>
        </a:ln>
        <a:effectLst/>
      </c:spPr>
      <c:txPr>
        <a:bodyPr rot="0" spcFirstLastPara="1" vertOverflow="ellipsis" vert="horz" wrap="square" anchor="ctr" anchorCtr="1"/>
        <a:lstStyle/>
        <a:p>
          <a:pPr>
            <a:defRPr sz="1400" b="0" i="0" u="none" strike="noStrike" kern="1200" cap="none" spc="20" baseline="0">
              <a:solidFill>
                <a:schemeClr val="dk1">
                  <a:lumMod val="50000"/>
                  <a:lumOff val="50000"/>
                </a:schemeClr>
              </a:solidFill>
              <a:latin typeface="+mn-lt"/>
              <a:ea typeface="+mn-ea"/>
              <a:cs typeface="+mn-cs"/>
            </a:defRPr>
          </a:pPr>
          <a:endParaRPr lang="en-GB"/>
        </a:p>
      </c:txPr>
    </c:title>
    <c:autoTitleDeleted val="0"/>
    <c:plotArea>
      <c:layout/>
      <c:lineChart>
        <c:grouping val="standard"/>
        <c:varyColors val="0"/>
        <c:ser>
          <c:idx val="0"/>
          <c:order val="0"/>
          <c:tx>
            <c:v>Valve Inlet</c:v>
          </c:tx>
          <c:spPr>
            <a:ln w="22225" cap="rnd" cmpd="sng" algn="ctr">
              <a:solidFill>
                <a:schemeClr val="accent1"/>
              </a:solidFill>
              <a:round/>
            </a:ln>
            <a:effectLst/>
          </c:spPr>
          <c:marker>
            <c:symbol val="none"/>
          </c:marker>
          <c:cat>
            <c:numRef>
              <c:f>'Part 1'!$M$4:$M$363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'Part 1'!$N$4:$N$363</c:f>
              <c:numCache>
                <c:formatCode>General</c:formatCode>
                <c:ptCount val="360"/>
                <c:pt idx="0">
                  <c:v>0</c:v>
                </c:pt>
                <c:pt idx="1">
                  <c:v>0.01</c:v>
                </c:pt>
                <c:pt idx="2">
                  <c:v>0.01</c:v>
                </c:pt>
                <c:pt idx="3">
                  <c:v>0.01</c:v>
                </c:pt>
                <c:pt idx="4">
                  <c:v>0.01</c:v>
                </c:pt>
                <c:pt idx="5">
                  <c:v>0.02</c:v>
                </c:pt>
                <c:pt idx="6">
                  <c:v>0.02</c:v>
                </c:pt>
                <c:pt idx="7">
                  <c:v>0.02</c:v>
                </c:pt>
                <c:pt idx="8">
                  <c:v>0.03</c:v>
                </c:pt>
                <c:pt idx="9">
                  <c:v>0.03</c:v>
                </c:pt>
                <c:pt idx="10">
                  <c:v>0.03</c:v>
                </c:pt>
                <c:pt idx="11">
                  <c:v>0.04</c:v>
                </c:pt>
                <c:pt idx="12">
                  <c:v>0.04</c:v>
                </c:pt>
                <c:pt idx="13">
                  <c:v>0.04</c:v>
                </c:pt>
                <c:pt idx="14">
                  <c:v>0.04</c:v>
                </c:pt>
                <c:pt idx="15">
                  <c:v>0.05</c:v>
                </c:pt>
                <c:pt idx="16">
                  <c:v>0.05</c:v>
                </c:pt>
                <c:pt idx="17">
                  <c:v>0.06</c:v>
                </c:pt>
                <c:pt idx="18">
                  <c:v>0.06</c:v>
                </c:pt>
                <c:pt idx="19">
                  <c:v>0.06</c:v>
                </c:pt>
                <c:pt idx="20">
                  <c:v>7.0000000000000007E-2</c:v>
                </c:pt>
                <c:pt idx="21">
                  <c:v>7.0000000000000007E-2</c:v>
                </c:pt>
                <c:pt idx="22">
                  <c:v>7.0000000000000007E-2</c:v>
                </c:pt>
                <c:pt idx="23">
                  <c:v>0.08</c:v>
                </c:pt>
                <c:pt idx="24">
                  <c:v>0.08</c:v>
                </c:pt>
                <c:pt idx="25">
                  <c:v>0.08</c:v>
                </c:pt>
                <c:pt idx="26">
                  <c:v>0.09</c:v>
                </c:pt>
                <c:pt idx="27">
                  <c:v>0.09</c:v>
                </c:pt>
                <c:pt idx="28">
                  <c:v>0.1</c:v>
                </c:pt>
                <c:pt idx="29">
                  <c:v>0.1</c:v>
                </c:pt>
                <c:pt idx="30">
                  <c:v>0.11</c:v>
                </c:pt>
                <c:pt idx="31">
                  <c:v>0.11</c:v>
                </c:pt>
                <c:pt idx="32">
                  <c:v>0.11</c:v>
                </c:pt>
                <c:pt idx="33">
                  <c:v>0.12</c:v>
                </c:pt>
                <c:pt idx="34">
                  <c:v>0.12</c:v>
                </c:pt>
                <c:pt idx="35">
                  <c:v>0.12</c:v>
                </c:pt>
                <c:pt idx="36">
                  <c:v>0.13</c:v>
                </c:pt>
                <c:pt idx="37">
                  <c:v>0.13</c:v>
                </c:pt>
                <c:pt idx="38">
                  <c:v>0.13</c:v>
                </c:pt>
                <c:pt idx="39">
                  <c:v>0.14000000000000001</c:v>
                </c:pt>
                <c:pt idx="40">
                  <c:v>0.14000000000000001</c:v>
                </c:pt>
                <c:pt idx="41">
                  <c:v>0.14000000000000001</c:v>
                </c:pt>
                <c:pt idx="42">
                  <c:v>0.15</c:v>
                </c:pt>
                <c:pt idx="43">
                  <c:v>0.15</c:v>
                </c:pt>
                <c:pt idx="44">
                  <c:v>0.15</c:v>
                </c:pt>
                <c:pt idx="45">
                  <c:v>0.16</c:v>
                </c:pt>
                <c:pt idx="46">
                  <c:v>0.16</c:v>
                </c:pt>
                <c:pt idx="47">
                  <c:v>0.17</c:v>
                </c:pt>
                <c:pt idx="48">
                  <c:v>0.17</c:v>
                </c:pt>
                <c:pt idx="49">
                  <c:v>0.18</c:v>
                </c:pt>
                <c:pt idx="50">
                  <c:v>0.18</c:v>
                </c:pt>
                <c:pt idx="51">
                  <c:v>0.18</c:v>
                </c:pt>
                <c:pt idx="52">
                  <c:v>0.19</c:v>
                </c:pt>
                <c:pt idx="53">
                  <c:v>0.19</c:v>
                </c:pt>
                <c:pt idx="54">
                  <c:v>0.19</c:v>
                </c:pt>
                <c:pt idx="55">
                  <c:v>0.19</c:v>
                </c:pt>
                <c:pt idx="56">
                  <c:v>0.2</c:v>
                </c:pt>
                <c:pt idx="57">
                  <c:v>0.2</c:v>
                </c:pt>
                <c:pt idx="58">
                  <c:v>0.2</c:v>
                </c:pt>
                <c:pt idx="59">
                  <c:v>0.21</c:v>
                </c:pt>
                <c:pt idx="60">
                  <c:v>0.21</c:v>
                </c:pt>
                <c:pt idx="61">
                  <c:v>0.21</c:v>
                </c:pt>
                <c:pt idx="62">
                  <c:v>0.22</c:v>
                </c:pt>
                <c:pt idx="63">
                  <c:v>0.22</c:v>
                </c:pt>
                <c:pt idx="64">
                  <c:v>0.22</c:v>
                </c:pt>
                <c:pt idx="65">
                  <c:v>0.22</c:v>
                </c:pt>
                <c:pt idx="66">
                  <c:v>0.23</c:v>
                </c:pt>
                <c:pt idx="67">
                  <c:v>0.23</c:v>
                </c:pt>
                <c:pt idx="68">
                  <c:v>0.23</c:v>
                </c:pt>
                <c:pt idx="69">
                  <c:v>0.23</c:v>
                </c:pt>
                <c:pt idx="70">
                  <c:v>0.24</c:v>
                </c:pt>
                <c:pt idx="71">
                  <c:v>0.24</c:v>
                </c:pt>
                <c:pt idx="72">
                  <c:v>0.24</c:v>
                </c:pt>
                <c:pt idx="73">
                  <c:v>0.24</c:v>
                </c:pt>
                <c:pt idx="74">
                  <c:v>0.25</c:v>
                </c:pt>
                <c:pt idx="75">
                  <c:v>0.25</c:v>
                </c:pt>
                <c:pt idx="76">
                  <c:v>0.25</c:v>
                </c:pt>
                <c:pt idx="77">
                  <c:v>0.25</c:v>
                </c:pt>
                <c:pt idx="78">
                  <c:v>0.25</c:v>
                </c:pt>
                <c:pt idx="79">
                  <c:v>0.25</c:v>
                </c:pt>
                <c:pt idx="80">
                  <c:v>0.26</c:v>
                </c:pt>
                <c:pt idx="81">
                  <c:v>0.26</c:v>
                </c:pt>
                <c:pt idx="82">
                  <c:v>0.26</c:v>
                </c:pt>
                <c:pt idx="83">
                  <c:v>0.26</c:v>
                </c:pt>
                <c:pt idx="84">
                  <c:v>0.26</c:v>
                </c:pt>
                <c:pt idx="85">
                  <c:v>0.26</c:v>
                </c:pt>
                <c:pt idx="86">
                  <c:v>0.26</c:v>
                </c:pt>
                <c:pt idx="87">
                  <c:v>0.27</c:v>
                </c:pt>
                <c:pt idx="88">
                  <c:v>0.27</c:v>
                </c:pt>
                <c:pt idx="89">
                  <c:v>0.27</c:v>
                </c:pt>
                <c:pt idx="90">
                  <c:v>0.27</c:v>
                </c:pt>
                <c:pt idx="91">
                  <c:v>0.27</c:v>
                </c:pt>
                <c:pt idx="92">
                  <c:v>0.27</c:v>
                </c:pt>
                <c:pt idx="93">
                  <c:v>0.27</c:v>
                </c:pt>
                <c:pt idx="94">
                  <c:v>0.27</c:v>
                </c:pt>
                <c:pt idx="95">
                  <c:v>0.27</c:v>
                </c:pt>
                <c:pt idx="96">
                  <c:v>0.27</c:v>
                </c:pt>
                <c:pt idx="97">
                  <c:v>0.27</c:v>
                </c:pt>
                <c:pt idx="98">
                  <c:v>0.27</c:v>
                </c:pt>
                <c:pt idx="99">
                  <c:v>0.28000000000000003</c:v>
                </c:pt>
                <c:pt idx="100">
                  <c:v>0.28000000000000003</c:v>
                </c:pt>
                <c:pt idx="101">
                  <c:v>0.28000000000000003</c:v>
                </c:pt>
                <c:pt idx="102">
                  <c:v>0.28000000000000003</c:v>
                </c:pt>
                <c:pt idx="103">
                  <c:v>0.28999999999999998</c:v>
                </c:pt>
                <c:pt idx="104">
                  <c:v>0.3</c:v>
                </c:pt>
                <c:pt idx="105">
                  <c:v>0.31</c:v>
                </c:pt>
                <c:pt idx="106">
                  <c:v>0.32</c:v>
                </c:pt>
                <c:pt idx="107">
                  <c:v>0.33</c:v>
                </c:pt>
                <c:pt idx="108">
                  <c:v>0.35</c:v>
                </c:pt>
                <c:pt idx="109">
                  <c:v>0.36</c:v>
                </c:pt>
                <c:pt idx="110">
                  <c:v>0.38</c:v>
                </c:pt>
                <c:pt idx="111">
                  <c:v>0.39</c:v>
                </c:pt>
                <c:pt idx="112">
                  <c:v>0.41</c:v>
                </c:pt>
                <c:pt idx="113">
                  <c:v>0.43</c:v>
                </c:pt>
                <c:pt idx="114">
                  <c:v>0.44</c:v>
                </c:pt>
                <c:pt idx="115">
                  <c:v>0.46</c:v>
                </c:pt>
                <c:pt idx="116">
                  <c:v>0.47</c:v>
                </c:pt>
                <c:pt idx="117">
                  <c:v>0.49</c:v>
                </c:pt>
                <c:pt idx="118">
                  <c:v>0.5</c:v>
                </c:pt>
                <c:pt idx="119">
                  <c:v>0.52</c:v>
                </c:pt>
                <c:pt idx="120">
                  <c:v>0.54</c:v>
                </c:pt>
                <c:pt idx="121">
                  <c:v>0.55000000000000004</c:v>
                </c:pt>
                <c:pt idx="122">
                  <c:v>0.56999999999999995</c:v>
                </c:pt>
                <c:pt idx="123">
                  <c:v>0.59</c:v>
                </c:pt>
                <c:pt idx="124">
                  <c:v>0.61</c:v>
                </c:pt>
                <c:pt idx="125">
                  <c:v>0.62</c:v>
                </c:pt>
                <c:pt idx="126">
                  <c:v>0.65</c:v>
                </c:pt>
                <c:pt idx="127">
                  <c:v>0.68</c:v>
                </c:pt>
                <c:pt idx="128">
                  <c:v>0.7</c:v>
                </c:pt>
                <c:pt idx="129">
                  <c:v>0.73</c:v>
                </c:pt>
                <c:pt idx="130">
                  <c:v>0.77</c:v>
                </c:pt>
                <c:pt idx="131">
                  <c:v>0.82</c:v>
                </c:pt>
                <c:pt idx="132">
                  <c:v>0.86</c:v>
                </c:pt>
                <c:pt idx="133">
                  <c:v>0.92</c:v>
                </c:pt>
                <c:pt idx="134">
                  <c:v>0.98</c:v>
                </c:pt>
                <c:pt idx="135">
                  <c:v>1.04</c:v>
                </c:pt>
                <c:pt idx="136">
                  <c:v>1.1200000000000001</c:v>
                </c:pt>
                <c:pt idx="137">
                  <c:v>1.21</c:v>
                </c:pt>
                <c:pt idx="138">
                  <c:v>1.29</c:v>
                </c:pt>
                <c:pt idx="139">
                  <c:v>1.36</c:v>
                </c:pt>
                <c:pt idx="140">
                  <c:v>1.44</c:v>
                </c:pt>
                <c:pt idx="141">
                  <c:v>1.54</c:v>
                </c:pt>
                <c:pt idx="142">
                  <c:v>1.64</c:v>
                </c:pt>
                <c:pt idx="143">
                  <c:v>1.75</c:v>
                </c:pt>
                <c:pt idx="144">
                  <c:v>1.86</c:v>
                </c:pt>
                <c:pt idx="145">
                  <c:v>1.98</c:v>
                </c:pt>
                <c:pt idx="146">
                  <c:v>2.1</c:v>
                </c:pt>
                <c:pt idx="147">
                  <c:v>2.2200000000000002</c:v>
                </c:pt>
                <c:pt idx="148">
                  <c:v>2.3199999999999998</c:v>
                </c:pt>
                <c:pt idx="149">
                  <c:v>2.46</c:v>
                </c:pt>
                <c:pt idx="150">
                  <c:v>2.68</c:v>
                </c:pt>
                <c:pt idx="151">
                  <c:v>2.79</c:v>
                </c:pt>
                <c:pt idx="152">
                  <c:v>2.98</c:v>
                </c:pt>
                <c:pt idx="153">
                  <c:v>3.09</c:v>
                </c:pt>
                <c:pt idx="154">
                  <c:v>3.27</c:v>
                </c:pt>
                <c:pt idx="155">
                  <c:v>3.46</c:v>
                </c:pt>
                <c:pt idx="156">
                  <c:v>3.63</c:v>
                </c:pt>
                <c:pt idx="157">
                  <c:v>3.82</c:v>
                </c:pt>
                <c:pt idx="158">
                  <c:v>4.0199999999999996</c:v>
                </c:pt>
                <c:pt idx="159">
                  <c:v>4.2300000000000004</c:v>
                </c:pt>
                <c:pt idx="160">
                  <c:v>4.45</c:v>
                </c:pt>
                <c:pt idx="161">
                  <c:v>4.68</c:v>
                </c:pt>
                <c:pt idx="162">
                  <c:v>4.9000000000000004</c:v>
                </c:pt>
                <c:pt idx="163">
                  <c:v>5.15</c:v>
                </c:pt>
                <c:pt idx="164">
                  <c:v>5.37</c:v>
                </c:pt>
                <c:pt idx="165">
                  <c:v>5.69</c:v>
                </c:pt>
                <c:pt idx="166">
                  <c:v>5.89</c:v>
                </c:pt>
                <c:pt idx="167">
                  <c:v>6.15</c:v>
                </c:pt>
                <c:pt idx="168">
                  <c:v>6.45</c:v>
                </c:pt>
                <c:pt idx="169">
                  <c:v>6.75</c:v>
                </c:pt>
                <c:pt idx="170">
                  <c:v>6.98</c:v>
                </c:pt>
                <c:pt idx="171">
                  <c:v>7.29</c:v>
                </c:pt>
                <c:pt idx="172">
                  <c:v>7.6</c:v>
                </c:pt>
                <c:pt idx="173">
                  <c:v>7.89</c:v>
                </c:pt>
                <c:pt idx="174">
                  <c:v>8.16</c:v>
                </c:pt>
                <c:pt idx="175">
                  <c:v>8.43</c:v>
                </c:pt>
                <c:pt idx="176">
                  <c:v>8.75</c:v>
                </c:pt>
                <c:pt idx="177">
                  <c:v>9</c:v>
                </c:pt>
                <c:pt idx="178">
                  <c:v>9.18</c:v>
                </c:pt>
                <c:pt idx="179">
                  <c:v>9.26</c:v>
                </c:pt>
                <c:pt idx="180">
                  <c:v>9.32</c:v>
                </c:pt>
                <c:pt idx="181">
                  <c:v>9.36</c:v>
                </c:pt>
                <c:pt idx="182">
                  <c:v>9.35</c:v>
                </c:pt>
                <c:pt idx="183">
                  <c:v>9.27</c:v>
                </c:pt>
                <c:pt idx="184">
                  <c:v>9.1300000000000008</c:v>
                </c:pt>
                <c:pt idx="185">
                  <c:v>8.99</c:v>
                </c:pt>
                <c:pt idx="186">
                  <c:v>8.74</c:v>
                </c:pt>
                <c:pt idx="187">
                  <c:v>8.4700000000000006</c:v>
                </c:pt>
                <c:pt idx="188">
                  <c:v>8.16</c:v>
                </c:pt>
                <c:pt idx="189">
                  <c:v>7.85</c:v>
                </c:pt>
                <c:pt idx="190">
                  <c:v>7.53</c:v>
                </c:pt>
                <c:pt idx="191">
                  <c:v>7.17</c:v>
                </c:pt>
                <c:pt idx="192">
                  <c:v>6.85</c:v>
                </c:pt>
                <c:pt idx="193">
                  <c:v>6.5</c:v>
                </c:pt>
                <c:pt idx="194">
                  <c:v>6.18</c:v>
                </c:pt>
                <c:pt idx="195">
                  <c:v>5.9</c:v>
                </c:pt>
                <c:pt idx="196">
                  <c:v>5.59</c:v>
                </c:pt>
                <c:pt idx="197">
                  <c:v>5.26</c:v>
                </c:pt>
                <c:pt idx="198">
                  <c:v>5</c:v>
                </c:pt>
                <c:pt idx="199">
                  <c:v>4.78</c:v>
                </c:pt>
                <c:pt idx="200">
                  <c:v>4.46</c:v>
                </c:pt>
                <c:pt idx="201">
                  <c:v>4.2300000000000004</c:v>
                </c:pt>
                <c:pt idx="202">
                  <c:v>4</c:v>
                </c:pt>
                <c:pt idx="203">
                  <c:v>3.77</c:v>
                </c:pt>
                <c:pt idx="204">
                  <c:v>3.66</c:v>
                </c:pt>
                <c:pt idx="205">
                  <c:v>3.36</c:v>
                </c:pt>
                <c:pt idx="206">
                  <c:v>3.15</c:v>
                </c:pt>
                <c:pt idx="207">
                  <c:v>2.99</c:v>
                </c:pt>
                <c:pt idx="208">
                  <c:v>2.79</c:v>
                </c:pt>
                <c:pt idx="209">
                  <c:v>2.63</c:v>
                </c:pt>
                <c:pt idx="210">
                  <c:v>2.4700000000000002</c:v>
                </c:pt>
                <c:pt idx="211">
                  <c:v>2.29</c:v>
                </c:pt>
                <c:pt idx="212">
                  <c:v>2.17</c:v>
                </c:pt>
                <c:pt idx="213">
                  <c:v>2.04</c:v>
                </c:pt>
                <c:pt idx="214">
                  <c:v>1.92</c:v>
                </c:pt>
                <c:pt idx="215">
                  <c:v>1.8</c:v>
                </c:pt>
                <c:pt idx="216">
                  <c:v>1.67</c:v>
                </c:pt>
                <c:pt idx="217">
                  <c:v>1.56</c:v>
                </c:pt>
                <c:pt idx="218">
                  <c:v>1.46</c:v>
                </c:pt>
                <c:pt idx="219">
                  <c:v>1.36</c:v>
                </c:pt>
                <c:pt idx="220">
                  <c:v>1.28</c:v>
                </c:pt>
                <c:pt idx="221">
                  <c:v>1.19</c:v>
                </c:pt>
                <c:pt idx="222">
                  <c:v>1.1200000000000001</c:v>
                </c:pt>
                <c:pt idx="223">
                  <c:v>1.05</c:v>
                </c:pt>
                <c:pt idx="224">
                  <c:v>0.98</c:v>
                </c:pt>
                <c:pt idx="225">
                  <c:v>0.92</c:v>
                </c:pt>
                <c:pt idx="226">
                  <c:v>0.86</c:v>
                </c:pt>
                <c:pt idx="227">
                  <c:v>0.82</c:v>
                </c:pt>
                <c:pt idx="228">
                  <c:v>0.76</c:v>
                </c:pt>
                <c:pt idx="229">
                  <c:v>0.72</c:v>
                </c:pt>
                <c:pt idx="230">
                  <c:v>0.69</c:v>
                </c:pt>
                <c:pt idx="231">
                  <c:v>0.65</c:v>
                </c:pt>
                <c:pt idx="232">
                  <c:v>0.62</c:v>
                </c:pt>
                <c:pt idx="233">
                  <c:v>0.59</c:v>
                </c:pt>
                <c:pt idx="234">
                  <c:v>0.56999999999999995</c:v>
                </c:pt>
                <c:pt idx="235">
                  <c:v>0.55000000000000004</c:v>
                </c:pt>
                <c:pt idx="236">
                  <c:v>0.53</c:v>
                </c:pt>
                <c:pt idx="237">
                  <c:v>0.51</c:v>
                </c:pt>
                <c:pt idx="238">
                  <c:v>0.49</c:v>
                </c:pt>
                <c:pt idx="239">
                  <c:v>0.47</c:v>
                </c:pt>
                <c:pt idx="240">
                  <c:v>0.45</c:v>
                </c:pt>
                <c:pt idx="241">
                  <c:v>0.43</c:v>
                </c:pt>
                <c:pt idx="242">
                  <c:v>0.41</c:v>
                </c:pt>
                <c:pt idx="243">
                  <c:v>0.39</c:v>
                </c:pt>
                <c:pt idx="244">
                  <c:v>0.37</c:v>
                </c:pt>
                <c:pt idx="245">
                  <c:v>0.35</c:v>
                </c:pt>
                <c:pt idx="246">
                  <c:v>0.33</c:v>
                </c:pt>
                <c:pt idx="247">
                  <c:v>0.31</c:v>
                </c:pt>
                <c:pt idx="248">
                  <c:v>0.3</c:v>
                </c:pt>
                <c:pt idx="249">
                  <c:v>0.28000000000000003</c:v>
                </c:pt>
                <c:pt idx="250">
                  <c:v>0.26</c:v>
                </c:pt>
                <c:pt idx="251">
                  <c:v>0.24</c:v>
                </c:pt>
                <c:pt idx="252">
                  <c:v>0.22</c:v>
                </c:pt>
                <c:pt idx="253">
                  <c:v>0.2</c:v>
                </c:pt>
                <c:pt idx="254">
                  <c:v>0.18</c:v>
                </c:pt>
                <c:pt idx="255">
                  <c:v>0.16</c:v>
                </c:pt>
                <c:pt idx="256">
                  <c:v>0.15</c:v>
                </c:pt>
                <c:pt idx="257">
                  <c:v>0.13</c:v>
                </c:pt>
                <c:pt idx="258">
                  <c:v>0.12</c:v>
                </c:pt>
                <c:pt idx="259">
                  <c:v>0.11</c:v>
                </c:pt>
                <c:pt idx="260">
                  <c:v>0.1</c:v>
                </c:pt>
                <c:pt idx="261">
                  <c:v>0.09</c:v>
                </c:pt>
                <c:pt idx="262">
                  <c:v>0.09</c:v>
                </c:pt>
                <c:pt idx="263">
                  <c:v>0.08</c:v>
                </c:pt>
                <c:pt idx="264">
                  <c:v>0.08</c:v>
                </c:pt>
                <c:pt idx="265">
                  <c:v>0.08</c:v>
                </c:pt>
                <c:pt idx="266">
                  <c:v>0.08</c:v>
                </c:pt>
                <c:pt idx="267">
                  <c:v>0.08</c:v>
                </c:pt>
                <c:pt idx="268">
                  <c:v>0.08</c:v>
                </c:pt>
                <c:pt idx="269">
                  <c:v>7.0000000000000007E-2</c:v>
                </c:pt>
                <c:pt idx="270">
                  <c:v>7.0000000000000007E-2</c:v>
                </c:pt>
                <c:pt idx="271">
                  <c:v>7.0000000000000007E-2</c:v>
                </c:pt>
                <c:pt idx="272">
                  <c:v>7.0000000000000007E-2</c:v>
                </c:pt>
                <c:pt idx="273">
                  <c:v>0.06</c:v>
                </c:pt>
                <c:pt idx="274">
                  <c:v>0.06</c:v>
                </c:pt>
                <c:pt idx="275">
                  <c:v>0.06</c:v>
                </c:pt>
                <c:pt idx="276">
                  <c:v>0.06</c:v>
                </c:pt>
                <c:pt idx="277">
                  <c:v>0.05</c:v>
                </c:pt>
                <c:pt idx="278">
                  <c:v>0.05</c:v>
                </c:pt>
                <c:pt idx="279">
                  <c:v>0.05</c:v>
                </c:pt>
                <c:pt idx="280">
                  <c:v>0.05</c:v>
                </c:pt>
                <c:pt idx="281">
                  <c:v>0.05</c:v>
                </c:pt>
                <c:pt idx="282">
                  <c:v>0.04</c:v>
                </c:pt>
                <c:pt idx="283">
                  <c:v>0.04</c:v>
                </c:pt>
                <c:pt idx="284">
                  <c:v>0.04</c:v>
                </c:pt>
                <c:pt idx="285">
                  <c:v>0.03</c:v>
                </c:pt>
                <c:pt idx="286">
                  <c:v>0.03</c:v>
                </c:pt>
                <c:pt idx="287">
                  <c:v>0.03</c:v>
                </c:pt>
                <c:pt idx="288">
                  <c:v>0.02</c:v>
                </c:pt>
                <c:pt idx="289">
                  <c:v>0.02</c:v>
                </c:pt>
                <c:pt idx="290">
                  <c:v>0.02</c:v>
                </c:pt>
                <c:pt idx="291">
                  <c:v>0.01</c:v>
                </c:pt>
                <c:pt idx="292">
                  <c:v>0.01</c:v>
                </c:pt>
                <c:pt idx="293">
                  <c:v>0.01</c:v>
                </c:pt>
                <c:pt idx="294">
                  <c:v>0.01</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F433-4BC5-95AB-05DB3E00C2F2}"/>
            </c:ext>
          </c:extLst>
        </c:ser>
        <c:ser>
          <c:idx val="1"/>
          <c:order val="1"/>
          <c:tx>
            <c:v>Valve Exhaust</c:v>
          </c:tx>
          <c:spPr>
            <a:ln w="22225" cap="rnd" cmpd="sng" algn="ctr">
              <a:solidFill>
                <a:schemeClr val="accent2"/>
              </a:solidFill>
              <a:round/>
            </a:ln>
            <a:effectLst/>
          </c:spPr>
          <c:marker>
            <c:symbol val="none"/>
          </c:marker>
          <c:val>
            <c:numRef>
              <c:f>'Part 1'!$O$4:$O$363</c:f>
              <c:numCache>
                <c:formatCode>General</c:formatCode>
                <c:ptCount val="36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0.01</c:v>
                </c:pt>
                <c:pt idx="108">
                  <c:v>0.04</c:v>
                </c:pt>
                <c:pt idx="109">
                  <c:v>0.05</c:v>
                </c:pt>
                <c:pt idx="110">
                  <c:v>7.0000000000000007E-2</c:v>
                </c:pt>
                <c:pt idx="111">
                  <c:v>0.09</c:v>
                </c:pt>
                <c:pt idx="112">
                  <c:v>0.1</c:v>
                </c:pt>
                <c:pt idx="113">
                  <c:v>0.12</c:v>
                </c:pt>
                <c:pt idx="114">
                  <c:v>0.14000000000000001</c:v>
                </c:pt>
                <c:pt idx="115">
                  <c:v>0.16</c:v>
                </c:pt>
                <c:pt idx="116">
                  <c:v>0.17</c:v>
                </c:pt>
                <c:pt idx="117">
                  <c:v>0.19</c:v>
                </c:pt>
                <c:pt idx="118">
                  <c:v>0.21</c:v>
                </c:pt>
                <c:pt idx="119">
                  <c:v>0.23</c:v>
                </c:pt>
                <c:pt idx="120">
                  <c:v>0.25</c:v>
                </c:pt>
                <c:pt idx="121">
                  <c:v>0.26</c:v>
                </c:pt>
                <c:pt idx="122">
                  <c:v>0.28000000000000003</c:v>
                </c:pt>
                <c:pt idx="123">
                  <c:v>0.3</c:v>
                </c:pt>
                <c:pt idx="124">
                  <c:v>0.32</c:v>
                </c:pt>
                <c:pt idx="125">
                  <c:v>0.34</c:v>
                </c:pt>
                <c:pt idx="126">
                  <c:v>0.36</c:v>
                </c:pt>
                <c:pt idx="127">
                  <c:v>0.39</c:v>
                </c:pt>
                <c:pt idx="128">
                  <c:v>0.42</c:v>
                </c:pt>
                <c:pt idx="129">
                  <c:v>0.46</c:v>
                </c:pt>
                <c:pt idx="130">
                  <c:v>0.5</c:v>
                </c:pt>
                <c:pt idx="131">
                  <c:v>0.55000000000000004</c:v>
                </c:pt>
                <c:pt idx="132">
                  <c:v>0.6</c:v>
                </c:pt>
                <c:pt idx="133">
                  <c:v>0.65</c:v>
                </c:pt>
                <c:pt idx="134">
                  <c:v>0.72</c:v>
                </c:pt>
                <c:pt idx="135">
                  <c:v>0.8</c:v>
                </c:pt>
                <c:pt idx="136">
                  <c:v>0.87</c:v>
                </c:pt>
                <c:pt idx="137">
                  <c:v>0.94</c:v>
                </c:pt>
                <c:pt idx="138">
                  <c:v>1.02</c:v>
                </c:pt>
                <c:pt idx="139">
                  <c:v>1.1100000000000001</c:v>
                </c:pt>
                <c:pt idx="140">
                  <c:v>1.2</c:v>
                </c:pt>
                <c:pt idx="141">
                  <c:v>1.29</c:v>
                </c:pt>
                <c:pt idx="142">
                  <c:v>1.39</c:v>
                </c:pt>
                <c:pt idx="143">
                  <c:v>1.5</c:v>
                </c:pt>
                <c:pt idx="144">
                  <c:v>1.63</c:v>
                </c:pt>
                <c:pt idx="145">
                  <c:v>1.74</c:v>
                </c:pt>
                <c:pt idx="146">
                  <c:v>1.88</c:v>
                </c:pt>
                <c:pt idx="147">
                  <c:v>2.0099999999999998</c:v>
                </c:pt>
                <c:pt idx="148">
                  <c:v>2.14</c:v>
                </c:pt>
                <c:pt idx="149">
                  <c:v>2.2799999999999998</c:v>
                </c:pt>
                <c:pt idx="150">
                  <c:v>2.4300000000000002</c:v>
                </c:pt>
                <c:pt idx="151">
                  <c:v>2.61</c:v>
                </c:pt>
                <c:pt idx="152">
                  <c:v>2.76</c:v>
                </c:pt>
                <c:pt idx="153">
                  <c:v>2.94</c:v>
                </c:pt>
                <c:pt idx="154">
                  <c:v>3.12</c:v>
                </c:pt>
                <c:pt idx="155">
                  <c:v>3.32</c:v>
                </c:pt>
                <c:pt idx="156">
                  <c:v>3.52</c:v>
                </c:pt>
                <c:pt idx="157">
                  <c:v>3.72</c:v>
                </c:pt>
                <c:pt idx="158">
                  <c:v>4</c:v>
                </c:pt>
                <c:pt idx="159">
                  <c:v>4.24</c:v>
                </c:pt>
                <c:pt idx="160">
                  <c:v>4.53</c:v>
                </c:pt>
                <c:pt idx="161">
                  <c:v>4.76</c:v>
                </c:pt>
                <c:pt idx="162">
                  <c:v>5.01</c:v>
                </c:pt>
                <c:pt idx="163">
                  <c:v>5.3</c:v>
                </c:pt>
                <c:pt idx="164">
                  <c:v>5.57</c:v>
                </c:pt>
                <c:pt idx="165">
                  <c:v>5.86</c:v>
                </c:pt>
                <c:pt idx="166">
                  <c:v>6.11</c:v>
                </c:pt>
                <c:pt idx="167">
                  <c:v>6.39</c:v>
                </c:pt>
                <c:pt idx="168">
                  <c:v>6.63</c:v>
                </c:pt>
                <c:pt idx="169">
                  <c:v>7.05</c:v>
                </c:pt>
                <c:pt idx="170">
                  <c:v>7.28</c:v>
                </c:pt>
                <c:pt idx="171">
                  <c:v>7.5</c:v>
                </c:pt>
                <c:pt idx="172">
                  <c:v>7.7</c:v>
                </c:pt>
                <c:pt idx="173">
                  <c:v>7.87</c:v>
                </c:pt>
                <c:pt idx="174">
                  <c:v>7.96</c:v>
                </c:pt>
                <c:pt idx="175">
                  <c:v>8.01</c:v>
                </c:pt>
                <c:pt idx="176">
                  <c:v>8.02</c:v>
                </c:pt>
                <c:pt idx="177">
                  <c:v>7.91</c:v>
                </c:pt>
                <c:pt idx="178">
                  <c:v>7.79</c:v>
                </c:pt>
                <c:pt idx="179">
                  <c:v>7.67</c:v>
                </c:pt>
                <c:pt idx="180">
                  <c:v>7.45</c:v>
                </c:pt>
                <c:pt idx="181">
                  <c:v>7.23</c:v>
                </c:pt>
                <c:pt idx="182">
                  <c:v>6.98</c:v>
                </c:pt>
                <c:pt idx="183">
                  <c:v>6.7</c:v>
                </c:pt>
                <c:pt idx="184">
                  <c:v>6.45</c:v>
                </c:pt>
                <c:pt idx="185">
                  <c:v>6.14</c:v>
                </c:pt>
                <c:pt idx="186">
                  <c:v>5.88</c:v>
                </c:pt>
                <c:pt idx="187">
                  <c:v>5.6</c:v>
                </c:pt>
                <c:pt idx="188">
                  <c:v>5.39</c:v>
                </c:pt>
                <c:pt idx="189">
                  <c:v>5.09</c:v>
                </c:pt>
                <c:pt idx="190">
                  <c:v>4.8099999999999996</c:v>
                </c:pt>
                <c:pt idx="191">
                  <c:v>4.59</c:v>
                </c:pt>
                <c:pt idx="192">
                  <c:v>4.3099999999999996</c:v>
                </c:pt>
                <c:pt idx="193">
                  <c:v>4.08</c:v>
                </c:pt>
                <c:pt idx="194">
                  <c:v>3.86</c:v>
                </c:pt>
                <c:pt idx="195">
                  <c:v>3.66</c:v>
                </c:pt>
                <c:pt idx="196">
                  <c:v>3.44</c:v>
                </c:pt>
                <c:pt idx="197">
                  <c:v>3.27</c:v>
                </c:pt>
                <c:pt idx="198">
                  <c:v>3.1</c:v>
                </c:pt>
                <c:pt idx="199">
                  <c:v>2.93</c:v>
                </c:pt>
                <c:pt idx="200">
                  <c:v>2.72</c:v>
                </c:pt>
                <c:pt idx="201">
                  <c:v>2.56</c:v>
                </c:pt>
                <c:pt idx="202">
                  <c:v>2.41</c:v>
                </c:pt>
                <c:pt idx="203">
                  <c:v>2.2599999999999998</c:v>
                </c:pt>
                <c:pt idx="204">
                  <c:v>2.11</c:v>
                </c:pt>
                <c:pt idx="205">
                  <c:v>2</c:v>
                </c:pt>
                <c:pt idx="206">
                  <c:v>1.86</c:v>
                </c:pt>
                <c:pt idx="207">
                  <c:v>1.73</c:v>
                </c:pt>
                <c:pt idx="208">
                  <c:v>1.65</c:v>
                </c:pt>
                <c:pt idx="209">
                  <c:v>1.52</c:v>
                </c:pt>
                <c:pt idx="210">
                  <c:v>1.42</c:v>
                </c:pt>
                <c:pt idx="211">
                  <c:v>1.31</c:v>
                </c:pt>
                <c:pt idx="212">
                  <c:v>1.23</c:v>
                </c:pt>
                <c:pt idx="213">
                  <c:v>1.1499999999999999</c:v>
                </c:pt>
                <c:pt idx="214">
                  <c:v>1.07</c:v>
                </c:pt>
                <c:pt idx="215">
                  <c:v>1</c:v>
                </c:pt>
                <c:pt idx="216">
                  <c:v>0.92</c:v>
                </c:pt>
                <c:pt idx="217">
                  <c:v>0.85</c:v>
                </c:pt>
                <c:pt idx="218">
                  <c:v>0.8</c:v>
                </c:pt>
                <c:pt idx="219">
                  <c:v>0.74</c:v>
                </c:pt>
                <c:pt idx="220">
                  <c:v>0.69</c:v>
                </c:pt>
                <c:pt idx="221">
                  <c:v>0.65</c:v>
                </c:pt>
                <c:pt idx="222">
                  <c:v>0.6</c:v>
                </c:pt>
                <c:pt idx="223">
                  <c:v>0.56999999999999995</c:v>
                </c:pt>
                <c:pt idx="224">
                  <c:v>0.55000000000000004</c:v>
                </c:pt>
                <c:pt idx="225">
                  <c:v>0.52</c:v>
                </c:pt>
                <c:pt idx="226">
                  <c:v>0.5</c:v>
                </c:pt>
                <c:pt idx="227">
                  <c:v>0.48</c:v>
                </c:pt>
                <c:pt idx="228">
                  <c:v>0.46</c:v>
                </c:pt>
                <c:pt idx="229">
                  <c:v>0.44</c:v>
                </c:pt>
                <c:pt idx="230">
                  <c:v>0.42</c:v>
                </c:pt>
                <c:pt idx="231">
                  <c:v>0.4</c:v>
                </c:pt>
                <c:pt idx="232">
                  <c:v>0.39</c:v>
                </c:pt>
                <c:pt idx="233">
                  <c:v>0.38</c:v>
                </c:pt>
                <c:pt idx="234">
                  <c:v>0.36</c:v>
                </c:pt>
                <c:pt idx="235">
                  <c:v>0.34</c:v>
                </c:pt>
                <c:pt idx="236">
                  <c:v>0.32</c:v>
                </c:pt>
                <c:pt idx="237">
                  <c:v>0.31</c:v>
                </c:pt>
                <c:pt idx="238">
                  <c:v>0.28999999999999998</c:v>
                </c:pt>
                <c:pt idx="239">
                  <c:v>0.28000000000000003</c:v>
                </c:pt>
                <c:pt idx="240">
                  <c:v>0.26</c:v>
                </c:pt>
                <c:pt idx="241">
                  <c:v>0.24</c:v>
                </c:pt>
                <c:pt idx="242">
                  <c:v>0.23</c:v>
                </c:pt>
                <c:pt idx="243">
                  <c:v>0.21</c:v>
                </c:pt>
                <c:pt idx="244">
                  <c:v>0.19</c:v>
                </c:pt>
                <c:pt idx="245">
                  <c:v>0.18</c:v>
                </c:pt>
                <c:pt idx="246">
                  <c:v>0.16</c:v>
                </c:pt>
                <c:pt idx="247">
                  <c:v>0.14000000000000001</c:v>
                </c:pt>
                <c:pt idx="248">
                  <c:v>0.12</c:v>
                </c:pt>
                <c:pt idx="249">
                  <c:v>0.11</c:v>
                </c:pt>
                <c:pt idx="250">
                  <c:v>0.1</c:v>
                </c:pt>
                <c:pt idx="251">
                  <c:v>0.08</c:v>
                </c:pt>
                <c:pt idx="252">
                  <c:v>7.0000000000000007E-2</c:v>
                </c:pt>
                <c:pt idx="253">
                  <c:v>7.0000000000000007E-2</c:v>
                </c:pt>
                <c:pt idx="254">
                  <c:v>0.06</c:v>
                </c:pt>
                <c:pt idx="255">
                  <c:v>0.05</c:v>
                </c:pt>
                <c:pt idx="256">
                  <c:v>0.05</c:v>
                </c:pt>
                <c:pt idx="257">
                  <c:v>0.05</c:v>
                </c:pt>
                <c:pt idx="258">
                  <c:v>0.05</c:v>
                </c:pt>
                <c:pt idx="259">
                  <c:v>0.05</c:v>
                </c:pt>
                <c:pt idx="260">
                  <c:v>0.05</c:v>
                </c:pt>
                <c:pt idx="261">
                  <c:v>0.05</c:v>
                </c:pt>
                <c:pt idx="262">
                  <c:v>0.05</c:v>
                </c:pt>
                <c:pt idx="263">
                  <c:v>0.05</c:v>
                </c:pt>
                <c:pt idx="264">
                  <c:v>0.05</c:v>
                </c:pt>
                <c:pt idx="265">
                  <c:v>0.05</c:v>
                </c:pt>
                <c:pt idx="266">
                  <c:v>0.05</c:v>
                </c:pt>
                <c:pt idx="267">
                  <c:v>0.05</c:v>
                </c:pt>
                <c:pt idx="268">
                  <c:v>0.05</c:v>
                </c:pt>
                <c:pt idx="269">
                  <c:v>0.05</c:v>
                </c:pt>
                <c:pt idx="270">
                  <c:v>0.05</c:v>
                </c:pt>
                <c:pt idx="271">
                  <c:v>0.05</c:v>
                </c:pt>
                <c:pt idx="272">
                  <c:v>0.05</c:v>
                </c:pt>
                <c:pt idx="273">
                  <c:v>0.05</c:v>
                </c:pt>
                <c:pt idx="274">
                  <c:v>0.05</c:v>
                </c:pt>
                <c:pt idx="275">
                  <c:v>0.05</c:v>
                </c:pt>
                <c:pt idx="276">
                  <c:v>0.05</c:v>
                </c:pt>
                <c:pt idx="277">
                  <c:v>0.05</c:v>
                </c:pt>
                <c:pt idx="278">
                  <c:v>0.05</c:v>
                </c:pt>
                <c:pt idx="279">
                  <c:v>0.05</c:v>
                </c:pt>
                <c:pt idx="280">
                  <c:v>0.05</c:v>
                </c:pt>
                <c:pt idx="281">
                  <c:v>0.05</c:v>
                </c:pt>
                <c:pt idx="282">
                  <c:v>0.05</c:v>
                </c:pt>
                <c:pt idx="283">
                  <c:v>0.05</c:v>
                </c:pt>
                <c:pt idx="284">
                  <c:v>0.05</c:v>
                </c:pt>
                <c:pt idx="285">
                  <c:v>0.05</c:v>
                </c:pt>
                <c:pt idx="286">
                  <c:v>0.05</c:v>
                </c:pt>
                <c:pt idx="287">
                  <c:v>0.05</c:v>
                </c:pt>
                <c:pt idx="288">
                  <c:v>0.05</c:v>
                </c:pt>
                <c:pt idx="289">
                  <c:v>0.05</c:v>
                </c:pt>
                <c:pt idx="290">
                  <c:v>0.05</c:v>
                </c:pt>
                <c:pt idx="291">
                  <c:v>0.05</c:v>
                </c:pt>
                <c:pt idx="292">
                  <c:v>0.05</c:v>
                </c:pt>
                <c:pt idx="293">
                  <c:v>0.05</c:v>
                </c:pt>
                <c:pt idx="294">
                  <c:v>0.05</c:v>
                </c:pt>
                <c:pt idx="295">
                  <c:v>0.05</c:v>
                </c:pt>
                <c:pt idx="296">
                  <c:v>0.05</c:v>
                </c:pt>
                <c:pt idx="297">
                  <c:v>0.05</c:v>
                </c:pt>
                <c:pt idx="298">
                  <c:v>0.05</c:v>
                </c:pt>
                <c:pt idx="299">
                  <c:v>0.05</c:v>
                </c:pt>
                <c:pt idx="300">
                  <c:v>0.05</c:v>
                </c:pt>
                <c:pt idx="301">
                  <c:v>0.05</c:v>
                </c:pt>
                <c:pt idx="302">
                  <c:v>0.05</c:v>
                </c:pt>
                <c:pt idx="303">
                  <c:v>0.05</c:v>
                </c:pt>
                <c:pt idx="304">
                  <c:v>0.05</c:v>
                </c:pt>
                <c:pt idx="305">
                  <c:v>0.05</c:v>
                </c:pt>
                <c:pt idx="306">
                  <c:v>0.05</c:v>
                </c:pt>
                <c:pt idx="307">
                  <c:v>0.05</c:v>
                </c:pt>
                <c:pt idx="308">
                  <c:v>0.05</c:v>
                </c:pt>
                <c:pt idx="309">
                  <c:v>0.05</c:v>
                </c:pt>
                <c:pt idx="310">
                  <c:v>0.05</c:v>
                </c:pt>
                <c:pt idx="311">
                  <c:v>0.05</c:v>
                </c:pt>
                <c:pt idx="312">
                  <c:v>0.05</c:v>
                </c:pt>
                <c:pt idx="313">
                  <c:v>0.05</c:v>
                </c:pt>
                <c:pt idx="314">
                  <c:v>0.05</c:v>
                </c:pt>
                <c:pt idx="315">
                  <c:v>0.05</c:v>
                </c:pt>
                <c:pt idx="316">
                  <c:v>0.05</c:v>
                </c:pt>
                <c:pt idx="317">
                  <c:v>0.05</c:v>
                </c:pt>
                <c:pt idx="318">
                  <c:v>0.05</c:v>
                </c:pt>
                <c:pt idx="319">
                  <c:v>0.04</c:v>
                </c:pt>
                <c:pt idx="320">
                  <c:v>0.04</c:v>
                </c:pt>
                <c:pt idx="321">
                  <c:v>0.04</c:v>
                </c:pt>
                <c:pt idx="322">
                  <c:v>0.04</c:v>
                </c:pt>
                <c:pt idx="323">
                  <c:v>0.03</c:v>
                </c:pt>
                <c:pt idx="324">
                  <c:v>0.03</c:v>
                </c:pt>
                <c:pt idx="325">
                  <c:v>0.03</c:v>
                </c:pt>
                <c:pt idx="326">
                  <c:v>0.03</c:v>
                </c:pt>
                <c:pt idx="327">
                  <c:v>0.03</c:v>
                </c:pt>
                <c:pt idx="328">
                  <c:v>0.03</c:v>
                </c:pt>
                <c:pt idx="329">
                  <c:v>0.03</c:v>
                </c:pt>
                <c:pt idx="330">
                  <c:v>0.03</c:v>
                </c:pt>
                <c:pt idx="331">
                  <c:v>0.03</c:v>
                </c:pt>
                <c:pt idx="332">
                  <c:v>0.02</c:v>
                </c:pt>
                <c:pt idx="333">
                  <c:v>0.02</c:v>
                </c:pt>
                <c:pt idx="334">
                  <c:v>0.02</c:v>
                </c:pt>
                <c:pt idx="335">
                  <c:v>0.02</c:v>
                </c:pt>
                <c:pt idx="336">
                  <c:v>0.02</c:v>
                </c:pt>
                <c:pt idx="337">
                  <c:v>0.02</c:v>
                </c:pt>
                <c:pt idx="338">
                  <c:v>0.02</c:v>
                </c:pt>
                <c:pt idx="339">
                  <c:v>0.02</c:v>
                </c:pt>
                <c:pt idx="340">
                  <c:v>0.02</c:v>
                </c:pt>
                <c:pt idx="341">
                  <c:v>0.02</c:v>
                </c:pt>
                <c:pt idx="342">
                  <c:v>0.02</c:v>
                </c:pt>
                <c:pt idx="343">
                  <c:v>0.02</c:v>
                </c:pt>
                <c:pt idx="344">
                  <c:v>0.01</c:v>
                </c:pt>
                <c:pt idx="345">
                  <c:v>0.01</c:v>
                </c:pt>
                <c:pt idx="346">
                  <c:v>0.01</c:v>
                </c:pt>
                <c:pt idx="347">
                  <c:v>0.01</c:v>
                </c:pt>
                <c:pt idx="348">
                  <c:v>0.01</c:v>
                </c:pt>
                <c:pt idx="349">
                  <c:v>0.01</c:v>
                </c:pt>
                <c:pt idx="350">
                  <c:v>0.01</c:v>
                </c:pt>
                <c:pt idx="351">
                  <c:v>0.01</c:v>
                </c:pt>
                <c:pt idx="352">
                  <c:v>0.01</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1-F433-4BC5-95AB-05DB3E00C2F2}"/>
            </c:ext>
          </c:extLst>
        </c:ser>
        <c:dLbls>
          <c:showLegendKey val="0"/>
          <c:showVal val="0"/>
          <c:showCatName val="0"/>
          <c:showSerName val="0"/>
          <c:showPercent val="0"/>
          <c:showBubbleSize val="0"/>
        </c:dLbls>
        <c:dropLines>
          <c:spPr>
            <a:ln w="9525" cap="flat" cmpd="sng" algn="ctr">
              <a:solidFill>
                <a:schemeClr val="dk1">
                  <a:lumMod val="35000"/>
                  <a:lumOff val="65000"/>
                  <a:alpha val="33000"/>
                </a:schemeClr>
              </a:solidFill>
              <a:round/>
            </a:ln>
            <a:effectLst/>
          </c:spPr>
        </c:dropLines>
        <c:smooth val="0"/>
        <c:axId val="86148271"/>
        <c:axId val="1315316223"/>
      </c:lineChart>
      <c:catAx>
        <c:axId val="86148271"/>
        <c:scaling>
          <c:orientation val="minMax"/>
        </c:scaling>
        <c:delete val="0"/>
        <c:axPos val="b"/>
        <c:title>
          <c:tx>
            <c:rich>
              <a:bodyPr rot="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r>
                  <a:rPr lang="en-GB"/>
                  <a:t>Degrees</a:t>
                </a:r>
              </a:p>
            </c:rich>
          </c:tx>
          <c:overlay val="0"/>
          <c:spPr>
            <a:noFill/>
            <a:ln>
              <a:noFill/>
            </a:ln>
            <a:effectLst/>
          </c:spPr>
          <c:txPr>
            <a:bodyPr rot="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spc="20" baseline="0">
                <a:solidFill>
                  <a:schemeClr val="dk1">
                    <a:lumMod val="65000"/>
                    <a:lumOff val="35000"/>
                  </a:schemeClr>
                </a:solidFill>
                <a:latin typeface="+mn-lt"/>
                <a:ea typeface="+mn-ea"/>
                <a:cs typeface="+mn-cs"/>
              </a:defRPr>
            </a:pPr>
            <a:endParaRPr lang="en-US"/>
          </a:p>
        </c:txPr>
        <c:crossAx val="1315316223"/>
        <c:crosses val="autoZero"/>
        <c:auto val="1"/>
        <c:lblAlgn val="ctr"/>
        <c:lblOffset val="100"/>
        <c:noMultiLvlLbl val="0"/>
      </c:catAx>
      <c:valAx>
        <c:axId val="1315316223"/>
        <c:scaling>
          <c:orientation val="minMax"/>
        </c:scaling>
        <c:delete val="0"/>
        <c:axPos val="l"/>
        <c:title>
          <c:tx>
            <c:rich>
              <a:bodyPr rot="-540000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r>
                  <a:rPr lang="en-GB"/>
                  <a:t>Distance (mm)</a:t>
                </a:r>
              </a:p>
            </c:rich>
          </c:tx>
          <c:overlay val="0"/>
          <c:spPr>
            <a:noFill/>
            <a:ln>
              <a:noFill/>
            </a:ln>
            <a:effectLst/>
          </c:spPr>
          <c:txPr>
            <a:bodyPr rot="-540000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spc="20" baseline="0">
                <a:solidFill>
                  <a:schemeClr val="dk1">
                    <a:lumMod val="65000"/>
                    <a:lumOff val="35000"/>
                  </a:schemeClr>
                </a:solidFill>
                <a:latin typeface="+mn-lt"/>
                <a:ea typeface="+mn-ea"/>
                <a:cs typeface="+mn-cs"/>
              </a:defRPr>
            </a:pPr>
            <a:endParaRPr lang="en-US"/>
          </a:p>
        </c:txPr>
        <c:crossAx val="86148271"/>
        <c:crosses val="autoZero"/>
        <c:crossBetween val="between"/>
      </c:valAx>
      <c:spPr>
        <a:gradFill>
          <a:gsLst>
            <a:gs pos="100000">
              <a:schemeClr val="lt1">
                <a:lumMod val="95000"/>
              </a:schemeClr>
            </a:gs>
            <a:gs pos="0">
              <a:schemeClr val="lt1"/>
            </a:gs>
          </a:gsLst>
          <a:lin ang="5400000" scaled="0"/>
        </a:grad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cap="none" spc="20" baseline="0">
                <a:solidFill>
                  <a:schemeClr val="dk1">
                    <a:lumMod val="50000"/>
                    <a:lumOff val="50000"/>
                  </a:schemeClr>
                </a:solidFill>
                <a:latin typeface="+mn-lt"/>
                <a:ea typeface="+mn-ea"/>
                <a:cs typeface="+mn-cs"/>
              </a:defRPr>
            </a:pPr>
            <a:r>
              <a:rPr lang="en-GB"/>
              <a:t>Crank Angle vs Valve Inlet/Exhaust Velocity</a:t>
            </a:r>
          </a:p>
        </c:rich>
      </c:tx>
      <c:overlay val="0"/>
      <c:spPr>
        <a:noFill/>
        <a:ln>
          <a:noFill/>
        </a:ln>
        <a:effectLst/>
      </c:spPr>
      <c:txPr>
        <a:bodyPr rot="0" spcFirstLastPara="1" vertOverflow="ellipsis" vert="horz" wrap="square" anchor="ctr" anchorCtr="1"/>
        <a:lstStyle/>
        <a:p>
          <a:pPr>
            <a:defRPr sz="1400" b="0" i="0" u="none" strike="noStrike" kern="1200" cap="none" spc="20" baseline="0">
              <a:solidFill>
                <a:schemeClr val="dk1">
                  <a:lumMod val="50000"/>
                  <a:lumOff val="50000"/>
                </a:schemeClr>
              </a:solidFill>
              <a:latin typeface="+mn-lt"/>
              <a:ea typeface="+mn-ea"/>
              <a:cs typeface="+mn-cs"/>
            </a:defRPr>
          </a:pPr>
          <a:endParaRPr lang="en-GB"/>
        </a:p>
      </c:txPr>
    </c:title>
    <c:autoTitleDeleted val="0"/>
    <c:plotArea>
      <c:layout/>
      <c:lineChart>
        <c:grouping val="standard"/>
        <c:varyColors val="0"/>
        <c:ser>
          <c:idx val="0"/>
          <c:order val="0"/>
          <c:tx>
            <c:v>Valve Inlet</c:v>
          </c:tx>
          <c:spPr>
            <a:ln w="22225" cap="rnd" cmpd="sng" algn="ctr">
              <a:solidFill>
                <a:schemeClr val="accent1"/>
              </a:solidFill>
              <a:round/>
            </a:ln>
            <a:effectLst/>
          </c:spPr>
          <c:marker>
            <c:symbol val="none"/>
          </c:marker>
          <c:cat>
            <c:numRef>
              <c:f>'Part 1'!$M$4:$M$363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'Part 1'!$P$4:$P$363</c:f>
              <c:numCache>
                <c:formatCode>General</c:formatCode>
                <c:ptCount val="360"/>
                <c:pt idx="0">
                  <c:v>0</c:v>
                </c:pt>
                <c:pt idx="1">
                  <c:v>0.24000000000000002</c:v>
                </c:pt>
                <c:pt idx="2">
                  <c:v>0</c:v>
                </c:pt>
                <c:pt idx="3">
                  <c:v>0</c:v>
                </c:pt>
                <c:pt idx="4">
                  <c:v>0</c:v>
                </c:pt>
                <c:pt idx="5">
                  <c:v>0.24000000000000002</c:v>
                </c:pt>
                <c:pt idx="6">
                  <c:v>0</c:v>
                </c:pt>
                <c:pt idx="7">
                  <c:v>0</c:v>
                </c:pt>
                <c:pt idx="8">
                  <c:v>0.24</c:v>
                </c:pt>
                <c:pt idx="9">
                  <c:v>0</c:v>
                </c:pt>
                <c:pt idx="10">
                  <c:v>0</c:v>
                </c:pt>
                <c:pt idx="11">
                  <c:v>0.24000000000000007</c:v>
                </c:pt>
                <c:pt idx="12">
                  <c:v>0</c:v>
                </c:pt>
                <c:pt idx="13">
                  <c:v>0</c:v>
                </c:pt>
                <c:pt idx="14">
                  <c:v>0</c:v>
                </c:pt>
                <c:pt idx="15">
                  <c:v>0.24000000000000007</c:v>
                </c:pt>
                <c:pt idx="16">
                  <c:v>0</c:v>
                </c:pt>
                <c:pt idx="17">
                  <c:v>0.23999999999999991</c:v>
                </c:pt>
                <c:pt idx="18">
                  <c:v>0</c:v>
                </c:pt>
                <c:pt idx="19">
                  <c:v>0</c:v>
                </c:pt>
                <c:pt idx="20">
                  <c:v>0.24000000000000024</c:v>
                </c:pt>
                <c:pt idx="21">
                  <c:v>0</c:v>
                </c:pt>
                <c:pt idx="22">
                  <c:v>0</c:v>
                </c:pt>
                <c:pt idx="23">
                  <c:v>0.23999999999999991</c:v>
                </c:pt>
                <c:pt idx="24">
                  <c:v>0</c:v>
                </c:pt>
                <c:pt idx="25">
                  <c:v>0</c:v>
                </c:pt>
                <c:pt idx="26">
                  <c:v>0.23999999999999991</c:v>
                </c:pt>
                <c:pt idx="27">
                  <c:v>0</c:v>
                </c:pt>
                <c:pt idx="28">
                  <c:v>0.24000000000000024</c:v>
                </c:pt>
                <c:pt idx="29">
                  <c:v>0</c:v>
                </c:pt>
                <c:pt idx="30">
                  <c:v>0.23999999999999991</c:v>
                </c:pt>
                <c:pt idx="31">
                  <c:v>0</c:v>
                </c:pt>
                <c:pt idx="32">
                  <c:v>0</c:v>
                </c:pt>
                <c:pt idx="33">
                  <c:v>0.23999999999999991</c:v>
                </c:pt>
                <c:pt idx="34">
                  <c:v>0</c:v>
                </c:pt>
                <c:pt idx="35">
                  <c:v>0</c:v>
                </c:pt>
                <c:pt idx="36">
                  <c:v>0.24000000000000024</c:v>
                </c:pt>
                <c:pt idx="37">
                  <c:v>0</c:v>
                </c:pt>
                <c:pt idx="38">
                  <c:v>0</c:v>
                </c:pt>
                <c:pt idx="39">
                  <c:v>0.24000000000000024</c:v>
                </c:pt>
                <c:pt idx="40">
                  <c:v>0</c:v>
                </c:pt>
                <c:pt idx="41">
                  <c:v>0</c:v>
                </c:pt>
                <c:pt idx="42">
                  <c:v>0.23999999999999955</c:v>
                </c:pt>
                <c:pt idx="43">
                  <c:v>0</c:v>
                </c:pt>
                <c:pt idx="44">
                  <c:v>0</c:v>
                </c:pt>
                <c:pt idx="45">
                  <c:v>0.24000000000000024</c:v>
                </c:pt>
                <c:pt idx="46">
                  <c:v>0</c:v>
                </c:pt>
                <c:pt idx="47">
                  <c:v>0.24000000000000024</c:v>
                </c:pt>
                <c:pt idx="48">
                  <c:v>0</c:v>
                </c:pt>
                <c:pt idx="49">
                  <c:v>0.23999999999999955</c:v>
                </c:pt>
                <c:pt idx="50">
                  <c:v>0</c:v>
                </c:pt>
                <c:pt idx="51">
                  <c:v>0</c:v>
                </c:pt>
                <c:pt idx="52">
                  <c:v>0.24000000000000024</c:v>
                </c:pt>
                <c:pt idx="53">
                  <c:v>0</c:v>
                </c:pt>
                <c:pt idx="54">
                  <c:v>0</c:v>
                </c:pt>
                <c:pt idx="55">
                  <c:v>0</c:v>
                </c:pt>
                <c:pt idx="56">
                  <c:v>0.24000000000000024</c:v>
                </c:pt>
                <c:pt idx="57">
                  <c:v>0</c:v>
                </c:pt>
                <c:pt idx="58">
                  <c:v>0</c:v>
                </c:pt>
                <c:pt idx="59">
                  <c:v>0.23999999999999955</c:v>
                </c:pt>
                <c:pt idx="60">
                  <c:v>0</c:v>
                </c:pt>
                <c:pt idx="61">
                  <c:v>0</c:v>
                </c:pt>
                <c:pt idx="62">
                  <c:v>0.24000000000000024</c:v>
                </c:pt>
                <c:pt idx="63">
                  <c:v>0</c:v>
                </c:pt>
                <c:pt idx="64">
                  <c:v>0</c:v>
                </c:pt>
                <c:pt idx="65">
                  <c:v>0</c:v>
                </c:pt>
                <c:pt idx="66">
                  <c:v>0.24000000000000024</c:v>
                </c:pt>
                <c:pt idx="67">
                  <c:v>0</c:v>
                </c:pt>
                <c:pt idx="68">
                  <c:v>0</c:v>
                </c:pt>
                <c:pt idx="69">
                  <c:v>0</c:v>
                </c:pt>
                <c:pt idx="70">
                  <c:v>0.23999999999999955</c:v>
                </c:pt>
                <c:pt idx="71">
                  <c:v>0</c:v>
                </c:pt>
                <c:pt idx="72">
                  <c:v>0</c:v>
                </c:pt>
                <c:pt idx="73">
                  <c:v>0</c:v>
                </c:pt>
                <c:pt idx="74">
                  <c:v>0.24000000000000024</c:v>
                </c:pt>
                <c:pt idx="75">
                  <c:v>0</c:v>
                </c:pt>
                <c:pt idx="76">
                  <c:v>0</c:v>
                </c:pt>
                <c:pt idx="77">
                  <c:v>0</c:v>
                </c:pt>
                <c:pt idx="78">
                  <c:v>0</c:v>
                </c:pt>
                <c:pt idx="79">
                  <c:v>0</c:v>
                </c:pt>
                <c:pt idx="80">
                  <c:v>0.24000000000000024</c:v>
                </c:pt>
                <c:pt idx="81">
                  <c:v>0</c:v>
                </c:pt>
                <c:pt idx="82">
                  <c:v>0</c:v>
                </c:pt>
                <c:pt idx="83">
                  <c:v>0</c:v>
                </c:pt>
                <c:pt idx="84">
                  <c:v>0</c:v>
                </c:pt>
                <c:pt idx="85">
                  <c:v>0</c:v>
                </c:pt>
                <c:pt idx="86">
                  <c:v>0</c:v>
                </c:pt>
                <c:pt idx="87">
                  <c:v>0.24000000000000024</c:v>
                </c:pt>
                <c:pt idx="88">
                  <c:v>0</c:v>
                </c:pt>
                <c:pt idx="89">
                  <c:v>0</c:v>
                </c:pt>
                <c:pt idx="90">
                  <c:v>0</c:v>
                </c:pt>
                <c:pt idx="91">
                  <c:v>0</c:v>
                </c:pt>
                <c:pt idx="92">
                  <c:v>0</c:v>
                </c:pt>
                <c:pt idx="93">
                  <c:v>0</c:v>
                </c:pt>
                <c:pt idx="94">
                  <c:v>0</c:v>
                </c:pt>
                <c:pt idx="95">
                  <c:v>0</c:v>
                </c:pt>
                <c:pt idx="96">
                  <c:v>0</c:v>
                </c:pt>
                <c:pt idx="97">
                  <c:v>0</c:v>
                </c:pt>
                <c:pt idx="98">
                  <c:v>0</c:v>
                </c:pt>
                <c:pt idx="99">
                  <c:v>0.24000000000000024</c:v>
                </c:pt>
                <c:pt idx="100">
                  <c:v>0</c:v>
                </c:pt>
                <c:pt idx="101">
                  <c:v>0</c:v>
                </c:pt>
                <c:pt idx="102">
                  <c:v>0</c:v>
                </c:pt>
                <c:pt idx="103">
                  <c:v>0.23999999999999888</c:v>
                </c:pt>
                <c:pt idx="104">
                  <c:v>0.24000000000000024</c:v>
                </c:pt>
                <c:pt idx="105">
                  <c:v>0.24000000000000024</c:v>
                </c:pt>
                <c:pt idx="106">
                  <c:v>0.24000000000000024</c:v>
                </c:pt>
                <c:pt idx="107">
                  <c:v>0.24000000000000024</c:v>
                </c:pt>
                <c:pt idx="108">
                  <c:v>0.47999999999999909</c:v>
                </c:pt>
                <c:pt idx="109">
                  <c:v>0.24000000000000024</c:v>
                </c:pt>
                <c:pt idx="110">
                  <c:v>0.48000000000000048</c:v>
                </c:pt>
                <c:pt idx="111">
                  <c:v>0.24000000000000024</c:v>
                </c:pt>
                <c:pt idx="112">
                  <c:v>0.47999999999999909</c:v>
                </c:pt>
                <c:pt idx="113">
                  <c:v>0.48000000000000048</c:v>
                </c:pt>
                <c:pt idx="114">
                  <c:v>0.24000000000000024</c:v>
                </c:pt>
                <c:pt idx="115">
                  <c:v>0.48000000000000048</c:v>
                </c:pt>
                <c:pt idx="116">
                  <c:v>0.23999999999999888</c:v>
                </c:pt>
                <c:pt idx="117">
                  <c:v>0.48000000000000048</c:v>
                </c:pt>
                <c:pt idx="118">
                  <c:v>0.24000000000000024</c:v>
                </c:pt>
                <c:pt idx="119">
                  <c:v>0.48000000000000048</c:v>
                </c:pt>
                <c:pt idx="120">
                  <c:v>0.48000000000000048</c:v>
                </c:pt>
                <c:pt idx="121">
                  <c:v>0.24000000000000024</c:v>
                </c:pt>
                <c:pt idx="122">
                  <c:v>0.47999999999999776</c:v>
                </c:pt>
                <c:pt idx="123">
                  <c:v>0.48000000000000048</c:v>
                </c:pt>
                <c:pt idx="124">
                  <c:v>0.48000000000000048</c:v>
                </c:pt>
                <c:pt idx="125">
                  <c:v>0.24000000000000024</c:v>
                </c:pt>
                <c:pt idx="126">
                  <c:v>0.72000000000000064</c:v>
                </c:pt>
                <c:pt idx="127">
                  <c:v>0.72000000000000064</c:v>
                </c:pt>
                <c:pt idx="128">
                  <c:v>0.47999999999999776</c:v>
                </c:pt>
                <c:pt idx="129">
                  <c:v>0.72000000000000064</c:v>
                </c:pt>
                <c:pt idx="130">
                  <c:v>0.96000000000000096</c:v>
                </c:pt>
                <c:pt idx="131">
                  <c:v>1.1999999999999984</c:v>
                </c:pt>
                <c:pt idx="132">
                  <c:v>0.96000000000000096</c:v>
                </c:pt>
                <c:pt idx="133">
                  <c:v>1.4400000000000013</c:v>
                </c:pt>
                <c:pt idx="134">
                  <c:v>1.4399999999999986</c:v>
                </c:pt>
                <c:pt idx="135">
                  <c:v>1.4400000000000013</c:v>
                </c:pt>
                <c:pt idx="136">
                  <c:v>1.9200000000000019</c:v>
                </c:pt>
                <c:pt idx="137">
                  <c:v>2.1599999999999966</c:v>
                </c:pt>
                <c:pt idx="138">
                  <c:v>1.9200000000000019</c:v>
                </c:pt>
                <c:pt idx="139">
                  <c:v>1.6800000000000015</c:v>
                </c:pt>
                <c:pt idx="140">
                  <c:v>1.9199999999999964</c:v>
                </c:pt>
                <c:pt idx="141">
                  <c:v>2.4000000000000021</c:v>
                </c:pt>
                <c:pt idx="142">
                  <c:v>2.3999999999999968</c:v>
                </c:pt>
                <c:pt idx="143">
                  <c:v>2.6400000000000023</c:v>
                </c:pt>
                <c:pt idx="144">
                  <c:v>2.6400000000000023</c:v>
                </c:pt>
                <c:pt idx="145">
                  <c:v>2.8799999999999972</c:v>
                </c:pt>
                <c:pt idx="146">
                  <c:v>2.8800000000000026</c:v>
                </c:pt>
                <c:pt idx="147">
                  <c:v>2.8800000000000026</c:v>
                </c:pt>
                <c:pt idx="148">
                  <c:v>2.3999999999999915</c:v>
                </c:pt>
                <c:pt idx="149">
                  <c:v>3.360000000000003</c:v>
                </c:pt>
                <c:pt idx="150">
                  <c:v>5.2800000000000047</c:v>
                </c:pt>
                <c:pt idx="151">
                  <c:v>2.6399999999999975</c:v>
                </c:pt>
                <c:pt idx="152">
                  <c:v>4.5599999999999987</c:v>
                </c:pt>
                <c:pt idx="153">
                  <c:v>2.6399999999999975</c:v>
                </c:pt>
                <c:pt idx="154">
                  <c:v>4.3200000000000038</c:v>
                </c:pt>
                <c:pt idx="155">
                  <c:v>4.5599999999999987</c:v>
                </c:pt>
                <c:pt idx="156">
                  <c:v>4.0799999999999983</c:v>
                </c:pt>
                <c:pt idx="157">
                  <c:v>4.5599999999999987</c:v>
                </c:pt>
                <c:pt idx="158">
                  <c:v>4.7999999999999936</c:v>
                </c:pt>
                <c:pt idx="159">
                  <c:v>5.0400000000000205</c:v>
                </c:pt>
                <c:pt idx="160">
                  <c:v>5.2799999999999949</c:v>
                </c:pt>
                <c:pt idx="161">
                  <c:v>5.5199999999999889</c:v>
                </c:pt>
                <c:pt idx="162">
                  <c:v>5.2800000000000153</c:v>
                </c:pt>
                <c:pt idx="163">
                  <c:v>6</c:v>
                </c:pt>
                <c:pt idx="164">
                  <c:v>5.2799999999999949</c:v>
                </c:pt>
                <c:pt idx="165">
                  <c:v>7.6800000000000077</c:v>
                </c:pt>
                <c:pt idx="166">
                  <c:v>4.7999999999999829</c:v>
                </c:pt>
                <c:pt idx="167">
                  <c:v>6.2400000000000162</c:v>
                </c:pt>
                <c:pt idx="168">
                  <c:v>7.1999999999999957</c:v>
                </c:pt>
                <c:pt idx="169">
                  <c:v>7.1999999999999957</c:v>
                </c:pt>
                <c:pt idx="170">
                  <c:v>5.5200000000000102</c:v>
                </c:pt>
                <c:pt idx="171">
                  <c:v>7.4399999999999915</c:v>
                </c:pt>
                <c:pt idx="172">
                  <c:v>7.4399999999999915</c:v>
                </c:pt>
                <c:pt idx="173">
                  <c:v>6.9600000000000017</c:v>
                </c:pt>
                <c:pt idx="174">
                  <c:v>6.4800000000000111</c:v>
                </c:pt>
                <c:pt idx="175">
                  <c:v>6.4799999999999898</c:v>
                </c:pt>
                <c:pt idx="176">
                  <c:v>7.6800000000000077</c:v>
                </c:pt>
                <c:pt idx="177">
                  <c:v>6</c:v>
                </c:pt>
                <c:pt idx="178">
                  <c:v>4.3199999999999932</c:v>
                </c:pt>
                <c:pt idx="179">
                  <c:v>1.9200000000000019</c:v>
                </c:pt>
                <c:pt idx="180">
                  <c:v>1.4400000000000119</c:v>
                </c:pt>
                <c:pt idx="181">
                  <c:v>0.95999999999997965</c:v>
                </c:pt>
                <c:pt idx="182">
                  <c:v>-0.23999999999999491</c:v>
                </c:pt>
                <c:pt idx="183">
                  <c:v>-1.9200000000000019</c:v>
                </c:pt>
                <c:pt idx="184">
                  <c:v>-3.359999999999971</c:v>
                </c:pt>
                <c:pt idx="185">
                  <c:v>-3.3600000000000136</c:v>
                </c:pt>
                <c:pt idx="186">
                  <c:v>-6</c:v>
                </c:pt>
                <c:pt idx="187">
                  <c:v>-6.4799999999999898</c:v>
                </c:pt>
                <c:pt idx="188">
                  <c:v>-7.4400000000000119</c:v>
                </c:pt>
                <c:pt idx="189">
                  <c:v>-7.4400000000000119</c:v>
                </c:pt>
                <c:pt idx="190">
                  <c:v>-7.6799999999999855</c:v>
                </c:pt>
                <c:pt idx="191">
                  <c:v>-8.6400000000000077</c:v>
                </c:pt>
                <c:pt idx="192">
                  <c:v>-7.6800000000000077</c:v>
                </c:pt>
                <c:pt idx="193">
                  <c:v>-8.3999999999999932</c:v>
                </c:pt>
                <c:pt idx="194">
                  <c:v>-7.6800000000000077</c:v>
                </c:pt>
                <c:pt idx="195">
                  <c:v>-6.7199999999999855</c:v>
                </c:pt>
                <c:pt idx="196">
                  <c:v>-7.4400000000000119</c:v>
                </c:pt>
                <c:pt idx="197">
                  <c:v>-7.9200000000000017</c:v>
                </c:pt>
                <c:pt idx="198">
                  <c:v>-6.2399999999999949</c:v>
                </c:pt>
                <c:pt idx="199">
                  <c:v>-5.2799999999999949</c:v>
                </c:pt>
                <c:pt idx="200">
                  <c:v>-7.6800000000000077</c:v>
                </c:pt>
                <c:pt idx="201">
                  <c:v>-5.5199999999999889</c:v>
                </c:pt>
                <c:pt idx="202">
                  <c:v>-5.5200000000000102</c:v>
                </c:pt>
                <c:pt idx="203">
                  <c:v>-5.52</c:v>
                </c:pt>
                <c:pt idx="204">
                  <c:v>-2.6399999999999975</c:v>
                </c:pt>
                <c:pt idx="205">
                  <c:v>-7.2000000000000064</c:v>
                </c:pt>
                <c:pt idx="206">
                  <c:v>-5.0399999999999991</c:v>
                </c:pt>
                <c:pt idx="207">
                  <c:v>-3.8399999999999928</c:v>
                </c:pt>
                <c:pt idx="208">
                  <c:v>-4.8000000000000043</c:v>
                </c:pt>
                <c:pt idx="209">
                  <c:v>-3.8400000000000039</c:v>
                </c:pt>
                <c:pt idx="210">
                  <c:v>-3.8399999999999928</c:v>
                </c:pt>
                <c:pt idx="211">
                  <c:v>-4.3200000000000038</c:v>
                </c:pt>
                <c:pt idx="212">
                  <c:v>-2.8800000000000026</c:v>
                </c:pt>
                <c:pt idx="213">
                  <c:v>-3.1199999999999974</c:v>
                </c:pt>
                <c:pt idx="214">
                  <c:v>-2.8800000000000026</c:v>
                </c:pt>
                <c:pt idx="215">
                  <c:v>-2.8799999999999972</c:v>
                </c:pt>
                <c:pt idx="216">
                  <c:v>-3.1200000000000032</c:v>
                </c:pt>
                <c:pt idx="217">
                  <c:v>-2.6399999999999975</c:v>
                </c:pt>
                <c:pt idx="218">
                  <c:v>-2.4000000000000021</c:v>
                </c:pt>
                <c:pt idx="219">
                  <c:v>-2.3999999999999968</c:v>
                </c:pt>
                <c:pt idx="220">
                  <c:v>-1.9200000000000019</c:v>
                </c:pt>
                <c:pt idx="221">
                  <c:v>-2.1600000000000019</c:v>
                </c:pt>
                <c:pt idx="222">
                  <c:v>-1.6799999999999964</c:v>
                </c:pt>
                <c:pt idx="223">
                  <c:v>-1.6800000000000015</c:v>
                </c:pt>
                <c:pt idx="224">
                  <c:v>-1.6800000000000015</c:v>
                </c:pt>
                <c:pt idx="225">
                  <c:v>-1.4399999999999986</c:v>
                </c:pt>
                <c:pt idx="226">
                  <c:v>-1.4400000000000013</c:v>
                </c:pt>
                <c:pt idx="227">
                  <c:v>-0.96000000000000096</c:v>
                </c:pt>
                <c:pt idx="228">
                  <c:v>-1.4399999999999986</c:v>
                </c:pt>
                <c:pt idx="229">
                  <c:v>-0.96000000000000096</c:v>
                </c:pt>
                <c:pt idx="230">
                  <c:v>-0.72000000000000064</c:v>
                </c:pt>
                <c:pt idx="231">
                  <c:v>-0.95999999999999819</c:v>
                </c:pt>
                <c:pt idx="232">
                  <c:v>-0.72000000000000064</c:v>
                </c:pt>
                <c:pt idx="233">
                  <c:v>-0.72000000000000064</c:v>
                </c:pt>
                <c:pt idx="234">
                  <c:v>-0.48000000000000048</c:v>
                </c:pt>
                <c:pt idx="235">
                  <c:v>-0.47999999999999776</c:v>
                </c:pt>
                <c:pt idx="236">
                  <c:v>-0.48000000000000048</c:v>
                </c:pt>
                <c:pt idx="237">
                  <c:v>-0.48000000000000048</c:v>
                </c:pt>
                <c:pt idx="238">
                  <c:v>-0.48000000000000048</c:v>
                </c:pt>
                <c:pt idx="239">
                  <c:v>-0.48000000000000048</c:v>
                </c:pt>
                <c:pt idx="240">
                  <c:v>-0.47999999999999909</c:v>
                </c:pt>
                <c:pt idx="241">
                  <c:v>-0.48000000000000048</c:v>
                </c:pt>
                <c:pt idx="242">
                  <c:v>-0.48000000000000048</c:v>
                </c:pt>
                <c:pt idx="243">
                  <c:v>-0.47999999999999909</c:v>
                </c:pt>
                <c:pt idx="244">
                  <c:v>-0.48000000000000048</c:v>
                </c:pt>
                <c:pt idx="245">
                  <c:v>-0.48000000000000048</c:v>
                </c:pt>
                <c:pt idx="246">
                  <c:v>-0.47999999999999909</c:v>
                </c:pt>
                <c:pt idx="247">
                  <c:v>-0.48000000000000048</c:v>
                </c:pt>
                <c:pt idx="248">
                  <c:v>-0.24000000000000024</c:v>
                </c:pt>
                <c:pt idx="249">
                  <c:v>-0.47999999999999909</c:v>
                </c:pt>
                <c:pt idx="250">
                  <c:v>-0.48000000000000048</c:v>
                </c:pt>
                <c:pt idx="251">
                  <c:v>-0.48000000000000048</c:v>
                </c:pt>
                <c:pt idx="252">
                  <c:v>-0.47999999999999982</c:v>
                </c:pt>
                <c:pt idx="253">
                  <c:v>-0.47999999999999982</c:v>
                </c:pt>
                <c:pt idx="254">
                  <c:v>-0.48000000000000048</c:v>
                </c:pt>
                <c:pt idx="255">
                  <c:v>-0.47999999999999982</c:v>
                </c:pt>
                <c:pt idx="256">
                  <c:v>-0.24000000000000024</c:v>
                </c:pt>
                <c:pt idx="257">
                  <c:v>-0.47999999999999982</c:v>
                </c:pt>
                <c:pt idx="258">
                  <c:v>-0.24000000000000024</c:v>
                </c:pt>
                <c:pt idx="259">
                  <c:v>-0.23999999999999991</c:v>
                </c:pt>
                <c:pt idx="260">
                  <c:v>-0.23999999999999991</c:v>
                </c:pt>
                <c:pt idx="261">
                  <c:v>-0.24000000000000024</c:v>
                </c:pt>
                <c:pt idx="262">
                  <c:v>0</c:v>
                </c:pt>
                <c:pt idx="263">
                  <c:v>-0.23999999999999991</c:v>
                </c:pt>
                <c:pt idx="264">
                  <c:v>0</c:v>
                </c:pt>
                <c:pt idx="265">
                  <c:v>0</c:v>
                </c:pt>
                <c:pt idx="266">
                  <c:v>0</c:v>
                </c:pt>
                <c:pt idx="267">
                  <c:v>0</c:v>
                </c:pt>
                <c:pt idx="268">
                  <c:v>0</c:v>
                </c:pt>
                <c:pt idx="269">
                  <c:v>-0.23999999999999991</c:v>
                </c:pt>
                <c:pt idx="270">
                  <c:v>0</c:v>
                </c:pt>
                <c:pt idx="271">
                  <c:v>0</c:v>
                </c:pt>
                <c:pt idx="272">
                  <c:v>0</c:v>
                </c:pt>
                <c:pt idx="273">
                  <c:v>-0.24000000000000024</c:v>
                </c:pt>
                <c:pt idx="274">
                  <c:v>0</c:v>
                </c:pt>
                <c:pt idx="275">
                  <c:v>0</c:v>
                </c:pt>
                <c:pt idx="276">
                  <c:v>0</c:v>
                </c:pt>
                <c:pt idx="277">
                  <c:v>-0.23999999999999991</c:v>
                </c:pt>
                <c:pt idx="278">
                  <c:v>0</c:v>
                </c:pt>
                <c:pt idx="279">
                  <c:v>0</c:v>
                </c:pt>
                <c:pt idx="280">
                  <c:v>0</c:v>
                </c:pt>
                <c:pt idx="281">
                  <c:v>0</c:v>
                </c:pt>
                <c:pt idx="282">
                  <c:v>-0.24000000000000007</c:v>
                </c:pt>
                <c:pt idx="283">
                  <c:v>0</c:v>
                </c:pt>
                <c:pt idx="284">
                  <c:v>0</c:v>
                </c:pt>
                <c:pt idx="285">
                  <c:v>-0.24000000000000007</c:v>
                </c:pt>
                <c:pt idx="286">
                  <c:v>0</c:v>
                </c:pt>
                <c:pt idx="287">
                  <c:v>0</c:v>
                </c:pt>
                <c:pt idx="288">
                  <c:v>-0.24</c:v>
                </c:pt>
                <c:pt idx="289">
                  <c:v>0</c:v>
                </c:pt>
                <c:pt idx="290">
                  <c:v>0</c:v>
                </c:pt>
                <c:pt idx="291">
                  <c:v>-0.24000000000000002</c:v>
                </c:pt>
                <c:pt idx="292">
                  <c:v>0</c:v>
                </c:pt>
                <c:pt idx="293">
                  <c:v>0</c:v>
                </c:pt>
                <c:pt idx="294">
                  <c:v>0</c:v>
                </c:pt>
                <c:pt idx="295">
                  <c:v>-0.24000000000000002</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8BAB-4BC4-9687-148742499F96}"/>
            </c:ext>
          </c:extLst>
        </c:ser>
        <c:ser>
          <c:idx val="1"/>
          <c:order val="1"/>
          <c:tx>
            <c:v>Valve Exhaust</c:v>
          </c:tx>
          <c:spPr>
            <a:ln w="22225" cap="rnd" cmpd="sng" algn="ctr">
              <a:solidFill>
                <a:schemeClr val="accent2"/>
              </a:solidFill>
              <a:round/>
            </a:ln>
            <a:effectLst/>
          </c:spPr>
          <c:marker>
            <c:symbol val="none"/>
          </c:marker>
          <c:val>
            <c:numRef>
              <c:f>'Part 1'!$S$4:$S$363</c:f>
              <c:numCache>
                <c:formatCode>General</c:formatCode>
                <c:ptCount val="36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0.24000000000000002</c:v>
                </c:pt>
                <c:pt idx="108">
                  <c:v>0.72</c:v>
                </c:pt>
                <c:pt idx="109">
                  <c:v>0.24000000000000007</c:v>
                </c:pt>
                <c:pt idx="110">
                  <c:v>0.48000000000000015</c:v>
                </c:pt>
                <c:pt idx="111">
                  <c:v>0.47999999999999982</c:v>
                </c:pt>
                <c:pt idx="112">
                  <c:v>0.24000000000000024</c:v>
                </c:pt>
                <c:pt idx="113">
                  <c:v>0.47999999999999982</c:v>
                </c:pt>
                <c:pt idx="114">
                  <c:v>0.48000000000000048</c:v>
                </c:pt>
                <c:pt idx="115">
                  <c:v>0.47999999999999982</c:v>
                </c:pt>
                <c:pt idx="116">
                  <c:v>0.24000000000000024</c:v>
                </c:pt>
                <c:pt idx="117">
                  <c:v>0.47999999999999982</c:v>
                </c:pt>
                <c:pt idx="118">
                  <c:v>0.47999999999999982</c:v>
                </c:pt>
                <c:pt idx="119">
                  <c:v>0.48000000000000048</c:v>
                </c:pt>
                <c:pt idx="120">
                  <c:v>0.47999999999999982</c:v>
                </c:pt>
                <c:pt idx="121">
                  <c:v>0.24000000000000024</c:v>
                </c:pt>
                <c:pt idx="122">
                  <c:v>0.48000000000000048</c:v>
                </c:pt>
                <c:pt idx="123">
                  <c:v>0.47999999999999909</c:v>
                </c:pt>
                <c:pt idx="124">
                  <c:v>0.48000000000000048</c:v>
                </c:pt>
                <c:pt idx="125">
                  <c:v>0.48000000000000048</c:v>
                </c:pt>
                <c:pt idx="126">
                  <c:v>0.47999999999999909</c:v>
                </c:pt>
                <c:pt idx="127">
                  <c:v>0.72000000000000064</c:v>
                </c:pt>
                <c:pt idx="128">
                  <c:v>0.71999999999999931</c:v>
                </c:pt>
                <c:pt idx="129">
                  <c:v>0.96000000000000096</c:v>
                </c:pt>
                <c:pt idx="130">
                  <c:v>0.95999999999999963</c:v>
                </c:pt>
                <c:pt idx="131">
                  <c:v>1.2000000000000011</c:v>
                </c:pt>
                <c:pt idx="132">
                  <c:v>1.1999999999999984</c:v>
                </c:pt>
                <c:pt idx="133">
                  <c:v>1.2000000000000011</c:v>
                </c:pt>
                <c:pt idx="134">
                  <c:v>1.6799999999999988</c:v>
                </c:pt>
                <c:pt idx="135">
                  <c:v>1.9200000000000019</c:v>
                </c:pt>
                <c:pt idx="136">
                  <c:v>1.6799999999999988</c:v>
                </c:pt>
                <c:pt idx="137">
                  <c:v>1.6799999999999988</c:v>
                </c:pt>
                <c:pt idx="138">
                  <c:v>1.9200000000000019</c:v>
                </c:pt>
                <c:pt idx="139">
                  <c:v>2.1600000000000019</c:v>
                </c:pt>
                <c:pt idx="140">
                  <c:v>2.1599999999999966</c:v>
                </c:pt>
                <c:pt idx="141">
                  <c:v>2.1600000000000019</c:v>
                </c:pt>
                <c:pt idx="142">
                  <c:v>2.3999999999999968</c:v>
                </c:pt>
                <c:pt idx="143">
                  <c:v>2.6400000000000023</c:v>
                </c:pt>
                <c:pt idx="144">
                  <c:v>3.1199999999999974</c:v>
                </c:pt>
                <c:pt idx="145">
                  <c:v>2.6400000000000023</c:v>
                </c:pt>
                <c:pt idx="146">
                  <c:v>3.3599999999999977</c:v>
                </c:pt>
                <c:pt idx="147">
                  <c:v>3.1199999999999974</c:v>
                </c:pt>
                <c:pt idx="148">
                  <c:v>3.1200000000000081</c:v>
                </c:pt>
                <c:pt idx="149">
                  <c:v>3.3599999999999928</c:v>
                </c:pt>
                <c:pt idx="150">
                  <c:v>3.600000000000009</c:v>
                </c:pt>
                <c:pt idx="151">
                  <c:v>4.3199999999999932</c:v>
                </c:pt>
                <c:pt idx="152">
                  <c:v>3.5999999999999979</c:v>
                </c:pt>
                <c:pt idx="153">
                  <c:v>4.3200000000000038</c:v>
                </c:pt>
                <c:pt idx="154">
                  <c:v>4.3200000000000038</c:v>
                </c:pt>
                <c:pt idx="155">
                  <c:v>4.7999999999999936</c:v>
                </c:pt>
                <c:pt idx="156">
                  <c:v>4.8000000000000043</c:v>
                </c:pt>
                <c:pt idx="157">
                  <c:v>4.8000000000000043</c:v>
                </c:pt>
                <c:pt idx="158">
                  <c:v>6.7199999999999953</c:v>
                </c:pt>
                <c:pt idx="159">
                  <c:v>5.7600000000000051</c:v>
                </c:pt>
                <c:pt idx="160">
                  <c:v>6.9600000000000017</c:v>
                </c:pt>
                <c:pt idx="161">
                  <c:v>5.5199999999999889</c:v>
                </c:pt>
                <c:pt idx="162">
                  <c:v>6</c:v>
                </c:pt>
                <c:pt idx="163">
                  <c:v>6.9600000000000017</c:v>
                </c:pt>
                <c:pt idx="164">
                  <c:v>6.4800000000000111</c:v>
                </c:pt>
                <c:pt idx="165">
                  <c:v>6.9600000000000017</c:v>
                </c:pt>
                <c:pt idx="166">
                  <c:v>6</c:v>
                </c:pt>
                <c:pt idx="167">
                  <c:v>6.7199999999999855</c:v>
                </c:pt>
                <c:pt idx="168">
                  <c:v>5.7600000000000051</c:v>
                </c:pt>
                <c:pt idx="169">
                  <c:v>10.079999999999998</c:v>
                </c:pt>
                <c:pt idx="170">
                  <c:v>5.5200000000000102</c:v>
                </c:pt>
                <c:pt idx="171">
                  <c:v>5.2799999999999949</c:v>
                </c:pt>
                <c:pt idx="172">
                  <c:v>4.8000000000000043</c:v>
                </c:pt>
                <c:pt idx="173">
                  <c:v>4.0799999999999983</c:v>
                </c:pt>
                <c:pt idx="174">
                  <c:v>2.1599999999999966</c:v>
                </c:pt>
                <c:pt idx="175">
                  <c:v>1.1999999999999957</c:v>
                </c:pt>
                <c:pt idx="176">
                  <c:v>0.23999999999999491</c:v>
                </c:pt>
                <c:pt idx="177">
                  <c:v>-2.6399999999999864</c:v>
                </c:pt>
                <c:pt idx="178">
                  <c:v>-2.8800000000000026</c:v>
                </c:pt>
                <c:pt idx="179">
                  <c:v>-2.8800000000000026</c:v>
                </c:pt>
                <c:pt idx="180">
                  <c:v>-5.2799999999999949</c:v>
                </c:pt>
                <c:pt idx="181">
                  <c:v>-5.2799999999999949</c:v>
                </c:pt>
                <c:pt idx="182">
                  <c:v>-6</c:v>
                </c:pt>
                <c:pt idx="183">
                  <c:v>-6.720000000000006</c:v>
                </c:pt>
                <c:pt idx="184">
                  <c:v>-6</c:v>
                </c:pt>
                <c:pt idx="185">
                  <c:v>-7.4400000000000119</c:v>
                </c:pt>
                <c:pt idx="186">
                  <c:v>-6.2399999999999949</c:v>
                </c:pt>
                <c:pt idx="187">
                  <c:v>-6.720000000000006</c:v>
                </c:pt>
                <c:pt idx="188">
                  <c:v>-5.0399999999999991</c:v>
                </c:pt>
                <c:pt idx="189">
                  <c:v>-7.1999999999999957</c:v>
                </c:pt>
                <c:pt idx="190">
                  <c:v>-6.720000000000006</c:v>
                </c:pt>
                <c:pt idx="191">
                  <c:v>-5.2799999999999949</c:v>
                </c:pt>
                <c:pt idx="192">
                  <c:v>-6.720000000000006</c:v>
                </c:pt>
                <c:pt idx="193">
                  <c:v>-5.5199999999999889</c:v>
                </c:pt>
                <c:pt idx="194">
                  <c:v>-5.2800000000000047</c:v>
                </c:pt>
                <c:pt idx="195">
                  <c:v>-4.7999999999999936</c:v>
                </c:pt>
                <c:pt idx="196">
                  <c:v>-5.2800000000000047</c:v>
                </c:pt>
                <c:pt idx="197">
                  <c:v>-4.0799999999999983</c:v>
                </c:pt>
                <c:pt idx="198">
                  <c:v>-4.0799999999999983</c:v>
                </c:pt>
                <c:pt idx="199">
                  <c:v>-4.0799999999999983</c:v>
                </c:pt>
                <c:pt idx="200">
                  <c:v>-5.0399999999999991</c:v>
                </c:pt>
                <c:pt idx="201">
                  <c:v>-3.8400000000000039</c:v>
                </c:pt>
                <c:pt idx="202">
                  <c:v>-3.5999999999999979</c:v>
                </c:pt>
                <c:pt idx="203">
                  <c:v>-3.600000000000009</c:v>
                </c:pt>
                <c:pt idx="204">
                  <c:v>-3.5999999999999979</c:v>
                </c:pt>
                <c:pt idx="205">
                  <c:v>-2.6399999999999975</c:v>
                </c:pt>
                <c:pt idx="206">
                  <c:v>-3.3599999999999977</c:v>
                </c:pt>
                <c:pt idx="207">
                  <c:v>-3.1200000000000032</c:v>
                </c:pt>
                <c:pt idx="208">
                  <c:v>-1.9200000000000019</c:v>
                </c:pt>
                <c:pt idx="209">
                  <c:v>-3.1199999999999974</c:v>
                </c:pt>
                <c:pt idx="210">
                  <c:v>-2.4000000000000021</c:v>
                </c:pt>
                <c:pt idx="211">
                  <c:v>-2.6399999999999975</c:v>
                </c:pt>
                <c:pt idx="212">
                  <c:v>-1.9200000000000019</c:v>
                </c:pt>
                <c:pt idx="213">
                  <c:v>-1.9200000000000019</c:v>
                </c:pt>
                <c:pt idx="214">
                  <c:v>-1.9199999999999964</c:v>
                </c:pt>
                <c:pt idx="215">
                  <c:v>-1.6800000000000015</c:v>
                </c:pt>
                <c:pt idx="216">
                  <c:v>-1.9199999999999993</c:v>
                </c:pt>
                <c:pt idx="217">
                  <c:v>-1.6800000000000015</c:v>
                </c:pt>
                <c:pt idx="218">
                  <c:v>-1.1999999999999984</c:v>
                </c:pt>
                <c:pt idx="219">
                  <c:v>-1.4400000000000013</c:v>
                </c:pt>
                <c:pt idx="220">
                  <c:v>-1.2000000000000011</c:v>
                </c:pt>
                <c:pt idx="221">
                  <c:v>-0.95999999999999819</c:v>
                </c:pt>
                <c:pt idx="222">
                  <c:v>-1.2000000000000011</c:v>
                </c:pt>
                <c:pt idx="223">
                  <c:v>-0.72000000000000064</c:v>
                </c:pt>
                <c:pt idx="224">
                  <c:v>-0.47999999999999776</c:v>
                </c:pt>
                <c:pt idx="225">
                  <c:v>-0.72000000000000064</c:v>
                </c:pt>
                <c:pt idx="226">
                  <c:v>-0.48000000000000048</c:v>
                </c:pt>
                <c:pt idx="227">
                  <c:v>-0.48000000000000048</c:v>
                </c:pt>
                <c:pt idx="228">
                  <c:v>-0.47999999999999909</c:v>
                </c:pt>
                <c:pt idx="229">
                  <c:v>-0.48000000000000048</c:v>
                </c:pt>
                <c:pt idx="230">
                  <c:v>-0.48000000000000048</c:v>
                </c:pt>
                <c:pt idx="231">
                  <c:v>-0.47999999999999909</c:v>
                </c:pt>
                <c:pt idx="232">
                  <c:v>-0.24000000000000024</c:v>
                </c:pt>
                <c:pt idx="233">
                  <c:v>-0.24000000000000024</c:v>
                </c:pt>
                <c:pt idx="234">
                  <c:v>-0.48000000000000048</c:v>
                </c:pt>
                <c:pt idx="235">
                  <c:v>-0.47999999999999909</c:v>
                </c:pt>
                <c:pt idx="236">
                  <c:v>-0.48000000000000048</c:v>
                </c:pt>
                <c:pt idx="237">
                  <c:v>-0.24000000000000024</c:v>
                </c:pt>
                <c:pt idx="238">
                  <c:v>-0.48000000000000048</c:v>
                </c:pt>
                <c:pt idx="239">
                  <c:v>-0.23999999999999888</c:v>
                </c:pt>
                <c:pt idx="240">
                  <c:v>-0.48000000000000048</c:v>
                </c:pt>
                <c:pt idx="241">
                  <c:v>-0.48000000000000048</c:v>
                </c:pt>
                <c:pt idx="242">
                  <c:v>-0.23999999999999955</c:v>
                </c:pt>
                <c:pt idx="243">
                  <c:v>-0.48000000000000048</c:v>
                </c:pt>
                <c:pt idx="244">
                  <c:v>-0.47999999999999982</c:v>
                </c:pt>
                <c:pt idx="245">
                  <c:v>-0.24000000000000024</c:v>
                </c:pt>
                <c:pt idx="246">
                  <c:v>-0.47999999999999982</c:v>
                </c:pt>
                <c:pt idx="247">
                  <c:v>-0.47999999999999982</c:v>
                </c:pt>
                <c:pt idx="248">
                  <c:v>-0.48000000000000048</c:v>
                </c:pt>
                <c:pt idx="249">
                  <c:v>-0.23999999999999991</c:v>
                </c:pt>
                <c:pt idx="250">
                  <c:v>-0.23999999999999991</c:v>
                </c:pt>
                <c:pt idx="251">
                  <c:v>-0.48000000000000015</c:v>
                </c:pt>
                <c:pt idx="252">
                  <c:v>-0.23999999999999991</c:v>
                </c:pt>
                <c:pt idx="253">
                  <c:v>0</c:v>
                </c:pt>
                <c:pt idx="254">
                  <c:v>-0.24000000000000024</c:v>
                </c:pt>
                <c:pt idx="255">
                  <c:v>-0.23999999999999991</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-0.24000000000000007</c:v>
                </c:pt>
                <c:pt idx="320">
                  <c:v>0</c:v>
                </c:pt>
                <c:pt idx="321">
                  <c:v>0</c:v>
                </c:pt>
                <c:pt idx="322">
                  <c:v>0</c:v>
                </c:pt>
                <c:pt idx="323">
                  <c:v>-0.24000000000000007</c:v>
                </c:pt>
                <c:pt idx="324">
                  <c:v>0</c:v>
                </c:pt>
                <c:pt idx="325">
                  <c:v>0</c:v>
                </c:pt>
                <c:pt idx="326">
                  <c:v>0</c:v>
                </c:pt>
                <c:pt idx="327">
                  <c:v>0</c:v>
                </c:pt>
                <c:pt idx="328">
                  <c:v>0</c:v>
                </c:pt>
                <c:pt idx="329">
                  <c:v>0</c:v>
                </c:pt>
                <c:pt idx="330">
                  <c:v>0</c:v>
                </c:pt>
                <c:pt idx="331">
                  <c:v>0</c:v>
                </c:pt>
                <c:pt idx="332">
                  <c:v>-0.24</c:v>
                </c:pt>
                <c:pt idx="333">
                  <c:v>0</c:v>
                </c:pt>
                <c:pt idx="334">
                  <c:v>0</c:v>
                </c:pt>
                <c:pt idx="335">
                  <c:v>0</c:v>
                </c:pt>
                <c:pt idx="336">
                  <c:v>0</c:v>
                </c:pt>
                <c:pt idx="337">
                  <c:v>0</c:v>
                </c:pt>
                <c:pt idx="338">
                  <c:v>0</c:v>
                </c:pt>
                <c:pt idx="339">
                  <c:v>0</c:v>
                </c:pt>
                <c:pt idx="340">
                  <c:v>0</c:v>
                </c:pt>
                <c:pt idx="341">
                  <c:v>0</c:v>
                </c:pt>
                <c:pt idx="342">
                  <c:v>0</c:v>
                </c:pt>
                <c:pt idx="343">
                  <c:v>0</c:v>
                </c:pt>
                <c:pt idx="344">
                  <c:v>-0.24000000000000002</c:v>
                </c:pt>
                <c:pt idx="345">
                  <c:v>0</c:v>
                </c:pt>
                <c:pt idx="346">
                  <c:v>0</c:v>
                </c:pt>
                <c:pt idx="347">
                  <c:v>0</c:v>
                </c:pt>
                <c:pt idx="348">
                  <c:v>0</c:v>
                </c:pt>
                <c:pt idx="349">
                  <c:v>0</c:v>
                </c:pt>
                <c:pt idx="350">
                  <c:v>0</c:v>
                </c:pt>
                <c:pt idx="351">
                  <c:v>0</c:v>
                </c:pt>
                <c:pt idx="352">
                  <c:v>0</c:v>
                </c:pt>
                <c:pt idx="353">
                  <c:v>-0.24000000000000002</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1-8BAB-4BC4-9687-148742499F96}"/>
            </c:ext>
          </c:extLst>
        </c:ser>
        <c:dLbls>
          <c:showLegendKey val="0"/>
          <c:showVal val="0"/>
          <c:showCatName val="0"/>
          <c:showSerName val="0"/>
          <c:showPercent val="0"/>
          <c:showBubbleSize val="0"/>
        </c:dLbls>
        <c:dropLines>
          <c:spPr>
            <a:ln w="9525" cap="flat" cmpd="sng" algn="ctr">
              <a:solidFill>
                <a:schemeClr val="dk1">
                  <a:lumMod val="35000"/>
                  <a:lumOff val="65000"/>
                  <a:alpha val="33000"/>
                </a:schemeClr>
              </a:solidFill>
              <a:round/>
            </a:ln>
            <a:effectLst/>
          </c:spPr>
        </c:dropLines>
        <c:smooth val="0"/>
        <c:axId val="86148271"/>
        <c:axId val="1315316223"/>
      </c:lineChart>
      <c:catAx>
        <c:axId val="86148271"/>
        <c:scaling>
          <c:orientation val="minMax"/>
        </c:scaling>
        <c:delete val="0"/>
        <c:axPos val="b"/>
        <c:title>
          <c:tx>
            <c:rich>
              <a:bodyPr rot="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r>
                  <a:rPr lang="en-GB"/>
                  <a:t>Degrees</a:t>
                </a:r>
              </a:p>
            </c:rich>
          </c:tx>
          <c:overlay val="0"/>
          <c:spPr>
            <a:noFill/>
            <a:ln>
              <a:noFill/>
            </a:ln>
            <a:effectLst/>
          </c:spPr>
          <c:txPr>
            <a:bodyPr rot="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spc="20" baseline="0">
                <a:solidFill>
                  <a:schemeClr val="dk1">
                    <a:lumMod val="65000"/>
                    <a:lumOff val="35000"/>
                  </a:schemeClr>
                </a:solidFill>
                <a:latin typeface="+mn-lt"/>
                <a:ea typeface="+mn-ea"/>
                <a:cs typeface="+mn-cs"/>
              </a:defRPr>
            </a:pPr>
            <a:endParaRPr lang="en-US"/>
          </a:p>
        </c:txPr>
        <c:crossAx val="1315316223"/>
        <c:crosses val="autoZero"/>
        <c:auto val="1"/>
        <c:lblAlgn val="ctr"/>
        <c:lblOffset val="100"/>
        <c:noMultiLvlLbl val="0"/>
      </c:catAx>
      <c:valAx>
        <c:axId val="1315316223"/>
        <c:scaling>
          <c:orientation val="minMax"/>
        </c:scaling>
        <c:delete val="0"/>
        <c:axPos val="l"/>
        <c:title>
          <c:tx>
            <c:rich>
              <a:bodyPr rot="-540000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spc="20" baseline="0">
                <a:solidFill>
                  <a:schemeClr val="dk1">
                    <a:lumMod val="65000"/>
                    <a:lumOff val="35000"/>
                  </a:schemeClr>
                </a:solidFill>
                <a:latin typeface="+mn-lt"/>
                <a:ea typeface="+mn-ea"/>
                <a:cs typeface="+mn-cs"/>
              </a:defRPr>
            </a:pPr>
            <a:endParaRPr lang="en-US"/>
          </a:p>
        </c:txPr>
        <c:crossAx val="86148271"/>
        <c:crosses val="autoZero"/>
        <c:crossBetween val="between"/>
      </c:valAx>
      <c:spPr>
        <a:gradFill>
          <a:gsLst>
            <a:gs pos="100000">
              <a:schemeClr val="lt1">
                <a:lumMod val="95000"/>
              </a:schemeClr>
            </a:gs>
            <a:gs pos="0">
              <a:schemeClr val="lt1"/>
            </a:gs>
          </a:gsLst>
          <a:lin ang="5400000" scaled="0"/>
        </a:grad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Crank</a:t>
            </a:r>
            <a:r>
              <a:rPr lang="en-GB" baseline="0"/>
              <a:t> Angle vs Valve Inlet/Exhaust Accel</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v>Valve Inlet</c:v>
          </c:tx>
          <c:spPr>
            <a:ln w="28575" cap="rnd">
              <a:solidFill>
                <a:schemeClr val="accent1"/>
              </a:solidFill>
              <a:round/>
            </a:ln>
            <a:effectLst/>
          </c:spPr>
          <c:marker>
            <c:symbol val="none"/>
          </c:marker>
          <c:cat>
            <c:numRef>
              <c:f>'Part 1'!$M$4:$M$363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'Part 1'!$Q$4:$Q$363</c:f>
              <c:numCache>
                <c:formatCode>General</c:formatCode>
                <c:ptCount val="360"/>
                <c:pt idx="0">
                  <c:v>0</c:v>
                </c:pt>
                <c:pt idx="1">
                  <c:v>5760.0000000000009</c:v>
                </c:pt>
                <c:pt idx="2">
                  <c:v>-5760.0000000000009</c:v>
                </c:pt>
                <c:pt idx="3">
                  <c:v>0</c:v>
                </c:pt>
                <c:pt idx="4">
                  <c:v>0</c:v>
                </c:pt>
                <c:pt idx="5">
                  <c:v>5760.0000000000009</c:v>
                </c:pt>
                <c:pt idx="6">
                  <c:v>-5760.0000000000009</c:v>
                </c:pt>
                <c:pt idx="7">
                  <c:v>0</c:v>
                </c:pt>
                <c:pt idx="8">
                  <c:v>5760</c:v>
                </c:pt>
                <c:pt idx="9">
                  <c:v>-5760</c:v>
                </c:pt>
                <c:pt idx="10">
                  <c:v>0</c:v>
                </c:pt>
                <c:pt idx="11">
                  <c:v>5760.0000000000018</c:v>
                </c:pt>
                <c:pt idx="12">
                  <c:v>-5760.0000000000018</c:v>
                </c:pt>
                <c:pt idx="13">
                  <c:v>0</c:v>
                </c:pt>
                <c:pt idx="14">
                  <c:v>0</c:v>
                </c:pt>
                <c:pt idx="15">
                  <c:v>5760.0000000000018</c:v>
                </c:pt>
                <c:pt idx="16">
                  <c:v>-5760.0000000000018</c:v>
                </c:pt>
                <c:pt idx="17">
                  <c:v>5759.9999999999982</c:v>
                </c:pt>
                <c:pt idx="18">
                  <c:v>-5759.9999999999982</c:v>
                </c:pt>
                <c:pt idx="19">
                  <c:v>0</c:v>
                </c:pt>
                <c:pt idx="20">
                  <c:v>5760.0000000000064</c:v>
                </c:pt>
                <c:pt idx="21">
                  <c:v>-5760.0000000000064</c:v>
                </c:pt>
                <c:pt idx="22">
                  <c:v>0</c:v>
                </c:pt>
                <c:pt idx="23">
                  <c:v>5759.9999999999982</c:v>
                </c:pt>
                <c:pt idx="24">
                  <c:v>-5759.9999999999982</c:v>
                </c:pt>
                <c:pt idx="25">
                  <c:v>0</c:v>
                </c:pt>
                <c:pt idx="26">
                  <c:v>5759.9999999999982</c:v>
                </c:pt>
                <c:pt idx="27">
                  <c:v>-5759.9999999999982</c:v>
                </c:pt>
                <c:pt idx="28">
                  <c:v>5760.0000000000064</c:v>
                </c:pt>
                <c:pt idx="29">
                  <c:v>-5760.0000000000064</c:v>
                </c:pt>
                <c:pt idx="30">
                  <c:v>5759.9999999999982</c:v>
                </c:pt>
                <c:pt idx="31">
                  <c:v>-5759.9999999999982</c:v>
                </c:pt>
                <c:pt idx="32">
                  <c:v>0</c:v>
                </c:pt>
                <c:pt idx="33">
                  <c:v>5759.9999999999982</c:v>
                </c:pt>
                <c:pt idx="34">
                  <c:v>-5759.9999999999982</c:v>
                </c:pt>
                <c:pt idx="35">
                  <c:v>0</c:v>
                </c:pt>
                <c:pt idx="36">
                  <c:v>5760.0000000000064</c:v>
                </c:pt>
                <c:pt idx="37">
                  <c:v>-5760.0000000000064</c:v>
                </c:pt>
                <c:pt idx="38">
                  <c:v>0</c:v>
                </c:pt>
                <c:pt idx="39">
                  <c:v>5760.0000000000064</c:v>
                </c:pt>
                <c:pt idx="40">
                  <c:v>-5760.0000000000064</c:v>
                </c:pt>
                <c:pt idx="41">
                  <c:v>0</c:v>
                </c:pt>
                <c:pt idx="42">
                  <c:v>5759.9999999999891</c:v>
                </c:pt>
                <c:pt idx="43">
                  <c:v>-5759.9999999999891</c:v>
                </c:pt>
                <c:pt idx="44">
                  <c:v>0</c:v>
                </c:pt>
                <c:pt idx="45">
                  <c:v>5760.0000000000064</c:v>
                </c:pt>
                <c:pt idx="46">
                  <c:v>-5760.0000000000064</c:v>
                </c:pt>
                <c:pt idx="47">
                  <c:v>5760.0000000000064</c:v>
                </c:pt>
                <c:pt idx="48">
                  <c:v>-5760.0000000000064</c:v>
                </c:pt>
                <c:pt idx="49">
                  <c:v>5759.9999999999891</c:v>
                </c:pt>
                <c:pt idx="50">
                  <c:v>-5759.9999999999891</c:v>
                </c:pt>
                <c:pt idx="51">
                  <c:v>0</c:v>
                </c:pt>
                <c:pt idx="52">
                  <c:v>5760.0000000000064</c:v>
                </c:pt>
                <c:pt idx="53">
                  <c:v>-5760.0000000000064</c:v>
                </c:pt>
                <c:pt idx="54">
                  <c:v>0</c:v>
                </c:pt>
                <c:pt idx="55">
                  <c:v>0</c:v>
                </c:pt>
                <c:pt idx="56">
                  <c:v>5760.0000000000064</c:v>
                </c:pt>
                <c:pt idx="57">
                  <c:v>-5760.0000000000064</c:v>
                </c:pt>
                <c:pt idx="58">
                  <c:v>0</c:v>
                </c:pt>
                <c:pt idx="59">
                  <c:v>5759.9999999999891</c:v>
                </c:pt>
                <c:pt idx="60">
                  <c:v>-5759.9999999999891</c:v>
                </c:pt>
                <c:pt idx="61">
                  <c:v>0</c:v>
                </c:pt>
                <c:pt idx="62">
                  <c:v>5760.0000000000064</c:v>
                </c:pt>
                <c:pt idx="63">
                  <c:v>-5760.0000000000064</c:v>
                </c:pt>
                <c:pt idx="64">
                  <c:v>0</c:v>
                </c:pt>
                <c:pt idx="65">
                  <c:v>0</c:v>
                </c:pt>
                <c:pt idx="66">
                  <c:v>5760.0000000000064</c:v>
                </c:pt>
                <c:pt idx="67">
                  <c:v>-5760.0000000000064</c:v>
                </c:pt>
                <c:pt idx="68">
                  <c:v>0</c:v>
                </c:pt>
                <c:pt idx="69">
                  <c:v>0</c:v>
                </c:pt>
                <c:pt idx="70">
                  <c:v>5759.9999999999891</c:v>
                </c:pt>
                <c:pt idx="71">
                  <c:v>-5759.9999999999891</c:v>
                </c:pt>
                <c:pt idx="72">
                  <c:v>0</c:v>
                </c:pt>
                <c:pt idx="73">
                  <c:v>0</c:v>
                </c:pt>
                <c:pt idx="74">
                  <c:v>5760.0000000000064</c:v>
                </c:pt>
                <c:pt idx="75">
                  <c:v>-5760.0000000000064</c:v>
                </c:pt>
                <c:pt idx="76">
                  <c:v>0</c:v>
                </c:pt>
                <c:pt idx="77">
                  <c:v>0</c:v>
                </c:pt>
                <c:pt idx="78">
                  <c:v>0</c:v>
                </c:pt>
                <c:pt idx="79">
                  <c:v>0</c:v>
                </c:pt>
                <c:pt idx="80">
                  <c:v>5760.0000000000064</c:v>
                </c:pt>
                <c:pt idx="81">
                  <c:v>-5760.0000000000064</c:v>
                </c:pt>
                <c:pt idx="82">
                  <c:v>0</c:v>
                </c:pt>
                <c:pt idx="83">
                  <c:v>0</c:v>
                </c:pt>
                <c:pt idx="84">
                  <c:v>0</c:v>
                </c:pt>
                <c:pt idx="85">
                  <c:v>0</c:v>
                </c:pt>
                <c:pt idx="86">
                  <c:v>0</c:v>
                </c:pt>
                <c:pt idx="87">
                  <c:v>5760.0000000000064</c:v>
                </c:pt>
                <c:pt idx="88">
                  <c:v>-5760.0000000000064</c:v>
                </c:pt>
                <c:pt idx="89">
                  <c:v>0</c:v>
                </c:pt>
                <c:pt idx="90">
                  <c:v>0</c:v>
                </c:pt>
                <c:pt idx="91">
                  <c:v>0</c:v>
                </c:pt>
                <c:pt idx="92">
                  <c:v>0</c:v>
                </c:pt>
                <c:pt idx="93">
                  <c:v>0</c:v>
                </c:pt>
                <c:pt idx="94">
                  <c:v>0</c:v>
                </c:pt>
                <c:pt idx="95">
                  <c:v>0</c:v>
                </c:pt>
                <c:pt idx="96">
                  <c:v>0</c:v>
                </c:pt>
                <c:pt idx="97">
                  <c:v>0</c:v>
                </c:pt>
                <c:pt idx="98">
                  <c:v>0</c:v>
                </c:pt>
                <c:pt idx="99">
                  <c:v>5760.0000000000064</c:v>
                </c:pt>
                <c:pt idx="100">
                  <c:v>-5760.0000000000064</c:v>
                </c:pt>
                <c:pt idx="101">
                  <c:v>0</c:v>
                </c:pt>
                <c:pt idx="102">
                  <c:v>0</c:v>
                </c:pt>
                <c:pt idx="103">
                  <c:v>5759.9999999999736</c:v>
                </c:pt>
                <c:pt idx="104">
                  <c:v>3.2640556923979602E-11</c:v>
                </c:pt>
                <c:pt idx="105">
                  <c:v>0</c:v>
                </c:pt>
                <c:pt idx="106">
                  <c:v>0</c:v>
                </c:pt>
                <c:pt idx="107">
                  <c:v>0</c:v>
                </c:pt>
                <c:pt idx="108">
                  <c:v>5759.9999999999727</c:v>
                </c:pt>
                <c:pt idx="109">
                  <c:v>-5759.9999999999727</c:v>
                </c:pt>
                <c:pt idx="110">
                  <c:v>5760.0000000000064</c:v>
                </c:pt>
                <c:pt idx="111">
                  <c:v>-5760.0000000000064</c:v>
                </c:pt>
                <c:pt idx="112">
                  <c:v>5759.9999999999727</c:v>
                </c:pt>
                <c:pt idx="113">
                  <c:v>3.3306690738754696E-11</c:v>
                </c:pt>
                <c:pt idx="114">
                  <c:v>-5760.0000000000064</c:v>
                </c:pt>
                <c:pt idx="115">
                  <c:v>5760.0000000000064</c:v>
                </c:pt>
                <c:pt idx="116">
                  <c:v>-5760.0000000000382</c:v>
                </c:pt>
                <c:pt idx="117">
                  <c:v>5760.0000000000382</c:v>
                </c:pt>
                <c:pt idx="118">
                  <c:v>-5760.0000000000064</c:v>
                </c:pt>
                <c:pt idx="119">
                  <c:v>5760.0000000000064</c:v>
                </c:pt>
                <c:pt idx="120">
                  <c:v>0</c:v>
                </c:pt>
                <c:pt idx="121">
                  <c:v>-5760.0000000000064</c:v>
                </c:pt>
                <c:pt idx="122">
                  <c:v>5759.9999999999409</c:v>
                </c:pt>
                <c:pt idx="123">
                  <c:v>6.5281113847959205E-11</c:v>
                </c:pt>
                <c:pt idx="124">
                  <c:v>0</c:v>
                </c:pt>
                <c:pt idx="125">
                  <c:v>-5760.0000000000064</c:v>
                </c:pt>
                <c:pt idx="126">
                  <c:v>11520.000000000011</c:v>
                </c:pt>
                <c:pt idx="127">
                  <c:v>0</c:v>
                </c:pt>
                <c:pt idx="128">
                  <c:v>-5760.0000000000691</c:v>
                </c:pt>
                <c:pt idx="129">
                  <c:v>5760.0000000000691</c:v>
                </c:pt>
                <c:pt idx="130">
                  <c:v>5760.0000000000082</c:v>
                </c:pt>
                <c:pt idx="131">
                  <c:v>5759.9999999999391</c:v>
                </c:pt>
                <c:pt idx="132">
                  <c:v>-5759.9999999999391</c:v>
                </c:pt>
                <c:pt idx="133">
                  <c:v>11520.000000000007</c:v>
                </c:pt>
                <c:pt idx="134">
                  <c:v>-6.3948846218409017E-11</c:v>
                </c:pt>
                <c:pt idx="135">
                  <c:v>6.3948846218409017E-11</c:v>
                </c:pt>
                <c:pt idx="136">
                  <c:v>11520.000000000016</c:v>
                </c:pt>
                <c:pt idx="137">
                  <c:v>5759.9999999998718</c:v>
                </c:pt>
                <c:pt idx="138">
                  <c:v>-5759.9999999998718</c:v>
                </c:pt>
                <c:pt idx="139">
                  <c:v>-5760.0000000000109</c:v>
                </c:pt>
                <c:pt idx="140">
                  <c:v>5759.9999999998772</c:v>
                </c:pt>
                <c:pt idx="141">
                  <c:v>11520.000000000138</c:v>
                </c:pt>
                <c:pt idx="142">
                  <c:v>-1.2789769243681803E-10</c:v>
                </c:pt>
                <c:pt idx="143">
                  <c:v>5760.0000000001328</c:v>
                </c:pt>
                <c:pt idx="144">
                  <c:v>0</c:v>
                </c:pt>
                <c:pt idx="145">
                  <c:v>5759.9999999998772</c:v>
                </c:pt>
                <c:pt idx="146">
                  <c:v>1.2789769243681803E-10</c:v>
                </c:pt>
                <c:pt idx="147">
                  <c:v>0</c:v>
                </c:pt>
                <c:pt idx="148">
                  <c:v>-11520.000000000266</c:v>
                </c:pt>
                <c:pt idx="149">
                  <c:v>23040.000000000276</c:v>
                </c:pt>
                <c:pt idx="150">
                  <c:v>46080.000000000044</c:v>
                </c:pt>
                <c:pt idx="151">
                  <c:v>-63360.000000000175</c:v>
                </c:pt>
                <c:pt idx="152">
                  <c:v>46080.000000000029</c:v>
                </c:pt>
                <c:pt idx="153">
                  <c:v>-46080.000000000029</c:v>
                </c:pt>
                <c:pt idx="154">
                  <c:v>40320.000000000153</c:v>
                </c:pt>
                <c:pt idx="155">
                  <c:v>5759.9999999998772</c:v>
                </c:pt>
                <c:pt idx="156">
                  <c:v>-11520.000000000011</c:v>
                </c:pt>
                <c:pt idx="157">
                  <c:v>11520.000000000011</c:v>
                </c:pt>
                <c:pt idx="158">
                  <c:v>5759.9999999998772</c:v>
                </c:pt>
                <c:pt idx="159">
                  <c:v>5760.0000000006448</c:v>
                </c:pt>
                <c:pt idx="160">
                  <c:v>5759.999999999387</c:v>
                </c:pt>
                <c:pt idx="161">
                  <c:v>5759.9999999998563</c:v>
                </c:pt>
                <c:pt idx="162">
                  <c:v>-5759.9999999993661</c:v>
                </c:pt>
                <c:pt idx="163">
                  <c:v>17279.999999999633</c:v>
                </c:pt>
                <c:pt idx="164">
                  <c:v>-17280.000000000124</c:v>
                </c:pt>
                <c:pt idx="165">
                  <c:v>57600.000000000306</c:v>
                </c:pt>
                <c:pt idx="166">
                  <c:v>-69120.000000000597</c:v>
                </c:pt>
                <c:pt idx="167">
                  <c:v>34560.0000000008</c:v>
                </c:pt>
                <c:pt idx="168">
                  <c:v>23039.999999999509</c:v>
                </c:pt>
                <c:pt idx="169">
                  <c:v>0</c:v>
                </c:pt>
                <c:pt idx="170">
                  <c:v>-40319.999999999651</c:v>
                </c:pt>
                <c:pt idx="171">
                  <c:v>46079.999999999549</c:v>
                </c:pt>
                <c:pt idx="172">
                  <c:v>0</c:v>
                </c:pt>
                <c:pt idx="173">
                  <c:v>-11519.999999999754</c:v>
                </c:pt>
                <c:pt idx="174">
                  <c:v>-11519.999999999776</c:v>
                </c:pt>
                <c:pt idx="175">
                  <c:v>-5.1159076974727213E-10</c:v>
                </c:pt>
                <c:pt idx="176">
                  <c:v>28800.000000000433</c:v>
                </c:pt>
                <c:pt idx="177">
                  <c:v>-40320.000000000189</c:v>
                </c:pt>
                <c:pt idx="178">
                  <c:v>-40320.000000000167</c:v>
                </c:pt>
                <c:pt idx="179">
                  <c:v>-57599.999999999796</c:v>
                </c:pt>
                <c:pt idx="180">
                  <c:v>-11519.99999999976</c:v>
                </c:pt>
                <c:pt idx="181">
                  <c:v>-11520.000000000775</c:v>
                </c:pt>
                <c:pt idx="182">
                  <c:v>-28799.999999999392</c:v>
                </c:pt>
                <c:pt idx="183">
                  <c:v>-40320.000000000167</c:v>
                </c:pt>
                <c:pt idx="184">
                  <c:v>-34559.999999999258</c:v>
                </c:pt>
                <c:pt idx="185">
                  <c:v>-1.0231815394945443E-9</c:v>
                </c:pt>
                <c:pt idx="186">
                  <c:v>-63359.999999999673</c:v>
                </c:pt>
                <c:pt idx="187">
                  <c:v>-11519.999999999754</c:v>
                </c:pt>
                <c:pt idx="188">
                  <c:v>-23040.000000000531</c:v>
                </c:pt>
                <c:pt idx="189">
                  <c:v>0</c:v>
                </c:pt>
                <c:pt idx="190">
                  <c:v>-5759.9999999993661</c:v>
                </c:pt>
                <c:pt idx="191">
                  <c:v>-23040.000000000531</c:v>
                </c:pt>
                <c:pt idx="192">
                  <c:v>23040</c:v>
                </c:pt>
                <c:pt idx="193">
                  <c:v>-17279.999999999654</c:v>
                </c:pt>
                <c:pt idx="194">
                  <c:v>17279.999999999654</c:v>
                </c:pt>
                <c:pt idx="195">
                  <c:v>23040.000000000531</c:v>
                </c:pt>
                <c:pt idx="196">
                  <c:v>-17280.000000000633</c:v>
                </c:pt>
                <c:pt idx="197">
                  <c:v>-11519.999999999754</c:v>
                </c:pt>
                <c:pt idx="198">
                  <c:v>40320.000000000167</c:v>
                </c:pt>
                <c:pt idx="199">
                  <c:v>23040</c:v>
                </c:pt>
                <c:pt idx="200">
                  <c:v>-57600.000000000306</c:v>
                </c:pt>
                <c:pt idx="201">
                  <c:v>51840.000000000451</c:v>
                </c:pt>
                <c:pt idx="202">
                  <c:v>-5.1159076974727213E-10</c:v>
                </c:pt>
                <c:pt idx="203">
                  <c:v>2.5579538487363607E-10</c:v>
                </c:pt>
                <c:pt idx="204">
                  <c:v>69120.000000000058</c:v>
                </c:pt>
                <c:pt idx="205">
                  <c:v>-109440.00000000023</c:v>
                </c:pt>
                <c:pt idx="206">
                  <c:v>51840.000000000175</c:v>
                </c:pt>
                <c:pt idx="207">
                  <c:v>28800.000000000153</c:v>
                </c:pt>
                <c:pt idx="208">
                  <c:v>-23040.000000000276</c:v>
                </c:pt>
                <c:pt idx="209">
                  <c:v>23040.000000000011</c:v>
                </c:pt>
                <c:pt idx="210">
                  <c:v>2.6645352591003757E-10</c:v>
                </c:pt>
                <c:pt idx="211">
                  <c:v>-11520.000000000266</c:v>
                </c:pt>
                <c:pt idx="212">
                  <c:v>34560.000000000029</c:v>
                </c:pt>
                <c:pt idx="213">
                  <c:v>-5759.9999999998772</c:v>
                </c:pt>
                <c:pt idx="214">
                  <c:v>5759.9999999998772</c:v>
                </c:pt>
                <c:pt idx="215">
                  <c:v>1.2789769243681803E-10</c:v>
                </c:pt>
                <c:pt idx="216">
                  <c:v>-5760.0000000001437</c:v>
                </c:pt>
                <c:pt idx="217">
                  <c:v>11520.000000000138</c:v>
                </c:pt>
                <c:pt idx="218">
                  <c:v>5759.9999999998881</c:v>
                </c:pt>
                <c:pt idx="219">
                  <c:v>1.2789769243681803E-10</c:v>
                </c:pt>
                <c:pt idx="220">
                  <c:v>11519.999999999878</c:v>
                </c:pt>
                <c:pt idx="221">
                  <c:v>-5760</c:v>
                </c:pt>
                <c:pt idx="222">
                  <c:v>11520.000000000133</c:v>
                </c:pt>
                <c:pt idx="223">
                  <c:v>-1.2256862191861728E-10</c:v>
                </c:pt>
                <c:pt idx="224">
                  <c:v>0</c:v>
                </c:pt>
                <c:pt idx="225">
                  <c:v>5760.0000000000691</c:v>
                </c:pt>
                <c:pt idx="226">
                  <c:v>-6.3948846218409017E-11</c:v>
                </c:pt>
                <c:pt idx="227">
                  <c:v>11520.000000000007</c:v>
                </c:pt>
                <c:pt idx="228">
                  <c:v>-11519.999999999944</c:v>
                </c:pt>
                <c:pt idx="229">
                  <c:v>11519.999999999944</c:v>
                </c:pt>
                <c:pt idx="230">
                  <c:v>5760.0000000000082</c:v>
                </c:pt>
                <c:pt idx="231">
                  <c:v>-5759.9999999999418</c:v>
                </c:pt>
                <c:pt idx="232">
                  <c:v>5759.9999999999418</c:v>
                </c:pt>
                <c:pt idx="233">
                  <c:v>0</c:v>
                </c:pt>
                <c:pt idx="234">
                  <c:v>5760.0000000000036</c:v>
                </c:pt>
                <c:pt idx="235">
                  <c:v>6.5281113847959205E-11</c:v>
                </c:pt>
                <c:pt idx="236">
                  <c:v>-6.5281113847959205E-11</c:v>
                </c:pt>
                <c:pt idx="237">
                  <c:v>0</c:v>
                </c:pt>
                <c:pt idx="238">
                  <c:v>0</c:v>
                </c:pt>
                <c:pt idx="239">
                  <c:v>0</c:v>
                </c:pt>
                <c:pt idx="240">
                  <c:v>3.3306690738754696E-11</c:v>
                </c:pt>
                <c:pt idx="241">
                  <c:v>-3.3306690738754696E-11</c:v>
                </c:pt>
                <c:pt idx="242">
                  <c:v>0</c:v>
                </c:pt>
                <c:pt idx="243">
                  <c:v>3.3306690738754696E-11</c:v>
                </c:pt>
                <c:pt idx="244">
                  <c:v>-3.3306690738754696E-11</c:v>
                </c:pt>
                <c:pt idx="245">
                  <c:v>0</c:v>
                </c:pt>
                <c:pt idx="246">
                  <c:v>3.3306690738754696E-11</c:v>
                </c:pt>
                <c:pt idx="247">
                  <c:v>-3.3306690738754696E-11</c:v>
                </c:pt>
                <c:pt idx="248">
                  <c:v>5760.0000000000064</c:v>
                </c:pt>
                <c:pt idx="249">
                  <c:v>-5759.9999999999727</c:v>
                </c:pt>
                <c:pt idx="250">
                  <c:v>-3.3306690738754696E-11</c:v>
                </c:pt>
                <c:pt idx="251">
                  <c:v>0</c:v>
                </c:pt>
                <c:pt idx="252">
                  <c:v>1.5987211554602254E-11</c:v>
                </c:pt>
                <c:pt idx="253">
                  <c:v>0</c:v>
                </c:pt>
                <c:pt idx="254">
                  <c:v>-1.5987211554602254E-11</c:v>
                </c:pt>
                <c:pt idx="255">
                  <c:v>1.5987211554602254E-11</c:v>
                </c:pt>
                <c:pt idx="256">
                  <c:v>5759.99999999999</c:v>
                </c:pt>
                <c:pt idx="257">
                  <c:v>-5759.99999999999</c:v>
                </c:pt>
                <c:pt idx="258">
                  <c:v>5759.99999999999</c:v>
                </c:pt>
                <c:pt idx="259">
                  <c:v>7.9936057773011271E-12</c:v>
                </c:pt>
                <c:pt idx="260">
                  <c:v>0</c:v>
                </c:pt>
                <c:pt idx="261">
                  <c:v>-7.9936057773011271E-12</c:v>
                </c:pt>
                <c:pt idx="262">
                  <c:v>5760.0000000000064</c:v>
                </c:pt>
                <c:pt idx="263">
                  <c:v>-5759.9999999999982</c:v>
                </c:pt>
                <c:pt idx="264">
                  <c:v>5759.9999999999982</c:v>
                </c:pt>
                <c:pt idx="265">
                  <c:v>0</c:v>
                </c:pt>
                <c:pt idx="266">
                  <c:v>0</c:v>
                </c:pt>
                <c:pt idx="267">
                  <c:v>0</c:v>
                </c:pt>
                <c:pt idx="268">
                  <c:v>0</c:v>
                </c:pt>
                <c:pt idx="269">
                  <c:v>-5759.9999999999982</c:v>
                </c:pt>
                <c:pt idx="270">
                  <c:v>5759.9999999999982</c:v>
                </c:pt>
                <c:pt idx="271">
                  <c:v>0</c:v>
                </c:pt>
                <c:pt idx="272">
                  <c:v>0</c:v>
                </c:pt>
                <c:pt idx="273">
                  <c:v>-5760.0000000000064</c:v>
                </c:pt>
                <c:pt idx="274">
                  <c:v>5760.0000000000064</c:v>
                </c:pt>
                <c:pt idx="275">
                  <c:v>0</c:v>
                </c:pt>
                <c:pt idx="276">
                  <c:v>0</c:v>
                </c:pt>
                <c:pt idx="277">
                  <c:v>-5759.9999999999982</c:v>
                </c:pt>
                <c:pt idx="278">
                  <c:v>5759.9999999999982</c:v>
                </c:pt>
                <c:pt idx="279">
                  <c:v>0</c:v>
                </c:pt>
                <c:pt idx="280">
                  <c:v>0</c:v>
                </c:pt>
                <c:pt idx="281">
                  <c:v>0</c:v>
                </c:pt>
                <c:pt idx="282">
                  <c:v>-5760.0000000000018</c:v>
                </c:pt>
                <c:pt idx="283">
                  <c:v>5760.0000000000018</c:v>
                </c:pt>
                <c:pt idx="284">
                  <c:v>0</c:v>
                </c:pt>
                <c:pt idx="285">
                  <c:v>-5760.0000000000018</c:v>
                </c:pt>
                <c:pt idx="286">
                  <c:v>5760.0000000000018</c:v>
                </c:pt>
                <c:pt idx="287">
                  <c:v>0</c:v>
                </c:pt>
                <c:pt idx="288">
                  <c:v>-5760</c:v>
                </c:pt>
                <c:pt idx="289">
                  <c:v>5760</c:v>
                </c:pt>
                <c:pt idx="290">
                  <c:v>0</c:v>
                </c:pt>
                <c:pt idx="291">
                  <c:v>-5760.0000000000009</c:v>
                </c:pt>
                <c:pt idx="292">
                  <c:v>5760.0000000000009</c:v>
                </c:pt>
                <c:pt idx="293">
                  <c:v>0</c:v>
                </c:pt>
                <c:pt idx="294">
                  <c:v>0</c:v>
                </c:pt>
                <c:pt idx="295">
                  <c:v>-5760.0000000000009</c:v>
                </c:pt>
                <c:pt idx="296">
                  <c:v>5760.0000000000009</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C0BC-4C91-80D0-DC4133A4A96E}"/>
            </c:ext>
          </c:extLst>
        </c:ser>
        <c:ser>
          <c:idx val="1"/>
          <c:order val="1"/>
          <c:tx>
            <c:v>Valve Exhaust</c:v>
          </c:tx>
          <c:spPr>
            <a:ln w="28575" cap="rnd">
              <a:solidFill>
                <a:schemeClr val="accent2"/>
              </a:solidFill>
              <a:round/>
            </a:ln>
            <a:effectLst/>
          </c:spPr>
          <c:marker>
            <c:symbol val="none"/>
          </c:marker>
          <c:val>
            <c:numRef>
              <c:f>'Part 1'!$T$4:$T$363</c:f>
              <c:numCache>
                <c:formatCode>General</c:formatCode>
                <c:ptCount val="36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5760.0000000000009</c:v>
                </c:pt>
                <c:pt idx="108">
                  <c:v>11520</c:v>
                </c:pt>
                <c:pt idx="109">
                  <c:v>-11519.999999999998</c:v>
                </c:pt>
                <c:pt idx="110">
                  <c:v>5760.0000000000018</c:v>
                </c:pt>
                <c:pt idx="111">
                  <c:v>-7.9936057773011271E-12</c:v>
                </c:pt>
                <c:pt idx="112">
                  <c:v>-5759.99999999999</c:v>
                </c:pt>
                <c:pt idx="113">
                  <c:v>5759.99999999999</c:v>
                </c:pt>
                <c:pt idx="114">
                  <c:v>1.5987211554602254E-11</c:v>
                </c:pt>
                <c:pt idx="115">
                  <c:v>-1.5987211554602254E-11</c:v>
                </c:pt>
                <c:pt idx="116">
                  <c:v>-5759.99999999999</c:v>
                </c:pt>
                <c:pt idx="117">
                  <c:v>5759.99999999999</c:v>
                </c:pt>
                <c:pt idx="118">
                  <c:v>0</c:v>
                </c:pt>
                <c:pt idx="119">
                  <c:v>1.5987211554602254E-11</c:v>
                </c:pt>
                <c:pt idx="120">
                  <c:v>-1.5987211554602254E-11</c:v>
                </c:pt>
                <c:pt idx="121">
                  <c:v>-5759.99999999999</c:v>
                </c:pt>
                <c:pt idx="122">
                  <c:v>5760.0000000000064</c:v>
                </c:pt>
                <c:pt idx="123">
                  <c:v>-3.3306690738754696E-11</c:v>
                </c:pt>
                <c:pt idx="124">
                  <c:v>3.3306690738754696E-11</c:v>
                </c:pt>
                <c:pt idx="125">
                  <c:v>0</c:v>
                </c:pt>
                <c:pt idx="126">
                  <c:v>-3.3306690738754696E-11</c:v>
                </c:pt>
                <c:pt idx="127">
                  <c:v>5760.0000000000373</c:v>
                </c:pt>
                <c:pt idx="128">
                  <c:v>-3.1974423109204508E-11</c:v>
                </c:pt>
                <c:pt idx="129">
                  <c:v>5760.00000000004</c:v>
                </c:pt>
                <c:pt idx="130">
                  <c:v>-3.1974423109204508E-11</c:v>
                </c:pt>
                <c:pt idx="131">
                  <c:v>5760.0000000000346</c:v>
                </c:pt>
                <c:pt idx="132">
                  <c:v>-6.3948846218409017E-11</c:v>
                </c:pt>
                <c:pt idx="133">
                  <c:v>6.3948846218409017E-11</c:v>
                </c:pt>
                <c:pt idx="134">
                  <c:v>11519.999999999947</c:v>
                </c:pt>
                <c:pt idx="135">
                  <c:v>5760.0000000000746</c:v>
                </c:pt>
                <c:pt idx="136">
                  <c:v>-5760.0000000000746</c:v>
                </c:pt>
                <c:pt idx="137">
                  <c:v>0</c:v>
                </c:pt>
                <c:pt idx="138">
                  <c:v>5760.0000000000746</c:v>
                </c:pt>
                <c:pt idx="139">
                  <c:v>5760</c:v>
                </c:pt>
                <c:pt idx="140">
                  <c:v>-1.2789769243681803E-10</c:v>
                </c:pt>
                <c:pt idx="141">
                  <c:v>1.2789769243681803E-10</c:v>
                </c:pt>
                <c:pt idx="142">
                  <c:v>5759.9999999998772</c:v>
                </c:pt>
                <c:pt idx="143">
                  <c:v>5760.0000000001328</c:v>
                </c:pt>
                <c:pt idx="144">
                  <c:v>11519.999999999884</c:v>
                </c:pt>
                <c:pt idx="145">
                  <c:v>-11519.999999999884</c:v>
                </c:pt>
                <c:pt idx="146">
                  <c:v>17279.999999999887</c:v>
                </c:pt>
                <c:pt idx="147">
                  <c:v>-5760.0000000000055</c:v>
                </c:pt>
                <c:pt idx="148">
                  <c:v>2.5579538487363607E-10</c:v>
                </c:pt>
                <c:pt idx="149">
                  <c:v>5759.9999999996326</c:v>
                </c:pt>
                <c:pt idx="150">
                  <c:v>5760.0000000003893</c:v>
                </c:pt>
                <c:pt idx="151">
                  <c:v>17279.999999999622</c:v>
                </c:pt>
                <c:pt idx="152">
                  <c:v>-17279.999999999887</c:v>
                </c:pt>
                <c:pt idx="153">
                  <c:v>17280.000000000146</c:v>
                </c:pt>
                <c:pt idx="154">
                  <c:v>0</c:v>
                </c:pt>
                <c:pt idx="155">
                  <c:v>11519.999999999754</c:v>
                </c:pt>
                <c:pt idx="156">
                  <c:v>2.5579538487363607E-10</c:v>
                </c:pt>
                <c:pt idx="157">
                  <c:v>0</c:v>
                </c:pt>
                <c:pt idx="158">
                  <c:v>46079.999999999789</c:v>
                </c:pt>
                <c:pt idx="159">
                  <c:v>-23039.999999999767</c:v>
                </c:pt>
                <c:pt idx="160">
                  <c:v>28799.99999999992</c:v>
                </c:pt>
                <c:pt idx="161">
                  <c:v>-34560.000000000306</c:v>
                </c:pt>
                <c:pt idx="162">
                  <c:v>11520.000000000266</c:v>
                </c:pt>
                <c:pt idx="163">
                  <c:v>23040.000000000044</c:v>
                </c:pt>
                <c:pt idx="164">
                  <c:v>-11519.999999999776</c:v>
                </c:pt>
                <c:pt idx="165">
                  <c:v>11519.999999999776</c:v>
                </c:pt>
                <c:pt idx="166">
                  <c:v>-23040.000000000044</c:v>
                </c:pt>
                <c:pt idx="167">
                  <c:v>17279.999999999654</c:v>
                </c:pt>
                <c:pt idx="168">
                  <c:v>-23039.999999999531</c:v>
                </c:pt>
                <c:pt idx="169">
                  <c:v>103679.99999999984</c:v>
                </c:pt>
                <c:pt idx="170">
                  <c:v>-109439.99999999972</c:v>
                </c:pt>
                <c:pt idx="171">
                  <c:v>-5760.0000000003674</c:v>
                </c:pt>
                <c:pt idx="172">
                  <c:v>-11519.999999999776</c:v>
                </c:pt>
                <c:pt idx="173">
                  <c:v>-17280.000000000146</c:v>
                </c:pt>
                <c:pt idx="174">
                  <c:v>-46080.000000000044</c:v>
                </c:pt>
                <c:pt idx="175">
                  <c:v>-23040.000000000022</c:v>
                </c:pt>
                <c:pt idx="176">
                  <c:v>-23040.000000000022</c:v>
                </c:pt>
                <c:pt idx="177">
                  <c:v>-69119.999999999549</c:v>
                </c:pt>
                <c:pt idx="178">
                  <c:v>-5760.0000000003893</c:v>
                </c:pt>
                <c:pt idx="179">
                  <c:v>0</c:v>
                </c:pt>
                <c:pt idx="180">
                  <c:v>-57599.999999999818</c:v>
                </c:pt>
                <c:pt idx="181">
                  <c:v>0</c:v>
                </c:pt>
                <c:pt idx="182">
                  <c:v>-17280.000000000124</c:v>
                </c:pt>
                <c:pt idx="183">
                  <c:v>-17280.000000000146</c:v>
                </c:pt>
                <c:pt idx="184">
                  <c:v>17280.000000000146</c:v>
                </c:pt>
                <c:pt idx="185">
                  <c:v>-34560.000000000291</c:v>
                </c:pt>
                <c:pt idx="186">
                  <c:v>28800.000000000411</c:v>
                </c:pt>
                <c:pt idx="187">
                  <c:v>-11520.000000000266</c:v>
                </c:pt>
                <c:pt idx="188">
                  <c:v>40320.000000000167</c:v>
                </c:pt>
                <c:pt idx="189">
                  <c:v>-51839.99999999992</c:v>
                </c:pt>
                <c:pt idx="190">
                  <c:v>11519.999999999754</c:v>
                </c:pt>
                <c:pt idx="191">
                  <c:v>34560.000000000269</c:v>
                </c:pt>
                <c:pt idx="192">
                  <c:v>-34560.000000000269</c:v>
                </c:pt>
                <c:pt idx="193">
                  <c:v>28800.000000000411</c:v>
                </c:pt>
                <c:pt idx="194">
                  <c:v>5759.9999999996217</c:v>
                </c:pt>
                <c:pt idx="195">
                  <c:v>11520.000000000266</c:v>
                </c:pt>
                <c:pt idx="196">
                  <c:v>-11520.000000000266</c:v>
                </c:pt>
                <c:pt idx="197">
                  <c:v>28800.000000000153</c:v>
                </c:pt>
                <c:pt idx="198">
                  <c:v>0</c:v>
                </c:pt>
                <c:pt idx="199">
                  <c:v>0</c:v>
                </c:pt>
                <c:pt idx="200">
                  <c:v>-23040.000000000022</c:v>
                </c:pt>
                <c:pt idx="201">
                  <c:v>28799.999999999887</c:v>
                </c:pt>
                <c:pt idx="202">
                  <c:v>5760.0000000001437</c:v>
                </c:pt>
                <c:pt idx="203">
                  <c:v>-2.6645352591003757E-10</c:v>
                </c:pt>
                <c:pt idx="204">
                  <c:v>2.6645352591003757E-10</c:v>
                </c:pt>
                <c:pt idx="205">
                  <c:v>23040.000000000011</c:v>
                </c:pt>
                <c:pt idx="206">
                  <c:v>-17280.000000000004</c:v>
                </c:pt>
                <c:pt idx="207">
                  <c:v>5759.9999999998663</c:v>
                </c:pt>
                <c:pt idx="208">
                  <c:v>28800.000000000033</c:v>
                </c:pt>
                <c:pt idx="209">
                  <c:v>-28799.999999999894</c:v>
                </c:pt>
                <c:pt idx="210">
                  <c:v>17279.999999999887</c:v>
                </c:pt>
                <c:pt idx="211">
                  <c:v>-5759.9999999998881</c:v>
                </c:pt>
                <c:pt idx="212">
                  <c:v>17279.999999999894</c:v>
                </c:pt>
                <c:pt idx="213">
                  <c:v>0</c:v>
                </c:pt>
                <c:pt idx="214">
                  <c:v>1.3322676295501878E-10</c:v>
                </c:pt>
                <c:pt idx="215">
                  <c:v>5759.9999999998772</c:v>
                </c:pt>
                <c:pt idx="216">
                  <c:v>-5759.9999999999463</c:v>
                </c:pt>
                <c:pt idx="217">
                  <c:v>5759.9999999999463</c:v>
                </c:pt>
                <c:pt idx="218">
                  <c:v>11520.000000000075</c:v>
                </c:pt>
                <c:pt idx="219">
                  <c:v>-5760.0000000000691</c:v>
                </c:pt>
                <c:pt idx="220">
                  <c:v>5760.0000000000055</c:v>
                </c:pt>
                <c:pt idx="221">
                  <c:v>5760.0000000000691</c:v>
                </c:pt>
                <c:pt idx="222">
                  <c:v>-5760.0000000000691</c:v>
                </c:pt>
                <c:pt idx="223">
                  <c:v>11520.000000000011</c:v>
                </c:pt>
                <c:pt idx="224">
                  <c:v>5760.0000000000691</c:v>
                </c:pt>
                <c:pt idx="225">
                  <c:v>-5760.0000000000691</c:v>
                </c:pt>
                <c:pt idx="226">
                  <c:v>5760.0000000000036</c:v>
                </c:pt>
                <c:pt idx="227">
                  <c:v>0</c:v>
                </c:pt>
                <c:pt idx="228">
                  <c:v>3.3306690738754696E-11</c:v>
                </c:pt>
                <c:pt idx="229">
                  <c:v>-3.3306690738754696E-11</c:v>
                </c:pt>
                <c:pt idx="230">
                  <c:v>0</c:v>
                </c:pt>
                <c:pt idx="231">
                  <c:v>3.3306690738754696E-11</c:v>
                </c:pt>
                <c:pt idx="232">
                  <c:v>5759.9999999999727</c:v>
                </c:pt>
                <c:pt idx="233">
                  <c:v>0</c:v>
                </c:pt>
                <c:pt idx="234">
                  <c:v>-5760.0000000000064</c:v>
                </c:pt>
                <c:pt idx="235">
                  <c:v>3.3306690738754696E-11</c:v>
                </c:pt>
                <c:pt idx="236">
                  <c:v>-3.3306690738754696E-11</c:v>
                </c:pt>
                <c:pt idx="237">
                  <c:v>5760.0000000000064</c:v>
                </c:pt>
                <c:pt idx="238">
                  <c:v>-5760.0000000000064</c:v>
                </c:pt>
                <c:pt idx="239">
                  <c:v>5760.0000000000382</c:v>
                </c:pt>
                <c:pt idx="240">
                  <c:v>-5760.0000000000382</c:v>
                </c:pt>
                <c:pt idx="241">
                  <c:v>0</c:v>
                </c:pt>
                <c:pt idx="242">
                  <c:v>5760.0000000000227</c:v>
                </c:pt>
                <c:pt idx="243">
                  <c:v>-5760.0000000000227</c:v>
                </c:pt>
                <c:pt idx="244">
                  <c:v>1.5987211554602254E-11</c:v>
                </c:pt>
                <c:pt idx="245">
                  <c:v>5759.99999999999</c:v>
                </c:pt>
                <c:pt idx="246">
                  <c:v>-5759.99999999999</c:v>
                </c:pt>
                <c:pt idx="247">
                  <c:v>0</c:v>
                </c:pt>
                <c:pt idx="248">
                  <c:v>-1.5987211554602254E-11</c:v>
                </c:pt>
                <c:pt idx="249">
                  <c:v>5760.0000000000136</c:v>
                </c:pt>
                <c:pt idx="250">
                  <c:v>0</c:v>
                </c:pt>
                <c:pt idx="251">
                  <c:v>-5760.0000000000064</c:v>
                </c:pt>
                <c:pt idx="252">
                  <c:v>5760.0000000000064</c:v>
                </c:pt>
                <c:pt idx="253">
                  <c:v>5759.9999999999982</c:v>
                </c:pt>
                <c:pt idx="254">
                  <c:v>-5760.0000000000064</c:v>
                </c:pt>
                <c:pt idx="255">
                  <c:v>7.9936057773011271E-12</c:v>
                </c:pt>
                <c:pt idx="256">
                  <c:v>5759.9999999999982</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-5760.0000000000018</c:v>
                </c:pt>
                <c:pt idx="320">
                  <c:v>5760.0000000000018</c:v>
                </c:pt>
                <c:pt idx="321">
                  <c:v>0</c:v>
                </c:pt>
                <c:pt idx="322">
                  <c:v>0</c:v>
                </c:pt>
                <c:pt idx="323">
                  <c:v>-5760.0000000000018</c:v>
                </c:pt>
                <c:pt idx="324">
                  <c:v>5760.0000000000018</c:v>
                </c:pt>
                <c:pt idx="325">
                  <c:v>0</c:v>
                </c:pt>
                <c:pt idx="326">
                  <c:v>0</c:v>
                </c:pt>
                <c:pt idx="327">
                  <c:v>0</c:v>
                </c:pt>
                <c:pt idx="328">
                  <c:v>0</c:v>
                </c:pt>
                <c:pt idx="329">
                  <c:v>0</c:v>
                </c:pt>
                <c:pt idx="330">
                  <c:v>0</c:v>
                </c:pt>
                <c:pt idx="331">
                  <c:v>0</c:v>
                </c:pt>
                <c:pt idx="332">
                  <c:v>-5760</c:v>
                </c:pt>
                <c:pt idx="333">
                  <c:v>5760</c:v>
                </c:pt>
                <c:pt idx="334">
                  <c:v>0</c:v>
                </c:pt>
                <c:pt idx="335">
                  <c:v>0</c:v>
                </c:pt>
                <c:pt idx="336">
                  <c:v>0</c:v>
                </c:pt>
                <c:pt idx="337">
                  <c:v>0</c:v>
                </c:pt>
                <c:pt idx="338">
                  <c:v>0</c:v>
                </c:pt>
                <c:pt idx="339">
                  <c:v>0</c:v>
                </c:pt>
                <c:pt idx="340">
                  <c:v>0</c:v>
                </c:pt>
                <c:pt idx="341">
                  <c:v>0</c:v>
                </c:pt>
                <c:pt idx="342">
                  <c:v>0</c:v>
                </c:pt>
                <c:pt idx="343">
                  <c:v>0</c:v>
                </c:pt>
                <c:pt idx="344">
                  <c:v>-5760.0000000000009</c:v>
                </c:pt>
                <c:pt idx="345">
                  <c:v>5760.0000000000009</c:v>
                </c:pt>
                <c:pt idx="346">
                  <c:v>0</c:v>
                </c:pt>
                <c:pt idx="347">
                  <c:v>0</c:v>
                </c:pt>
                <c:pt idx="348">
                  <c:v>0</c:v>
                </c:pt>
                <c:pt idx="349">
                  <c:v>0</c:v>
                </c:pt>
                <c:pt idx="350">
                  <c:v>0</c:v>
                </c:pt>
                <c:pt idx="351">
                  <c:v>0</c:v>
                </c:pt>
                <c:pt idx="352">
                  <c:v>0</c:v>
                </c:pt>
                <c:pt idx="353">
                  <c:v>-5760.0000000000009</c:v>
                </c:pt>
                <c:pt idx="354">
                  <c:v>5760.0000000000009</c:v>
                </c:pt>
                <c:pt idx="355">
                  <c:v>0</c:v>
                </c:pt>
                <c:pt idx="356">
                  <c:v>0</c:v>
                </c:pt>
                <c:pt idx="357">
                  <c:v>0</c:v>
                </c:pt>
                <c:pt idx="358">
                  <c:v>0</c:v>
                </c:pt>
                <c:pt idx="359">
                  <c:v>0</c:v>
                </c:pt>
              </c:numCache>
            </c:numRef>
          </c:val>
          <c:smooth val="0"/>
          <c:extLst>
            <c:ext xmlns:c16="http://schemas.microsoft.com/office/drawing/2014/chart" uri="{C3380CC4-5D6E-409C-BE32-E72D297353CC}">
              <c16:uniqueId val="{00000001-C0BC-4C91-80D0-DC4133A4A96E}"/>
            </c:ext>
          </c:extLst>
        </c:ser>
        <c:dLbls>
          <c:showLegendKey val="0"/>
          <c:showVal val="0"/>
          <c:showCatName val="0"/>
          <c:showSerName val="0"/>
          <c:showPercent val="0"/>
          <c:showBubbleSize val="0"/>
        </c:dLbls>
        <c:smooth val="0"/>
        <c:axId val="86148271"/>
        <c:axId val="1315316223"/>
      </c:lineChart>
      <c:catAx>
        <c:axId val="8614827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Degrees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15316223"/>
        <c:crosses val="autoZero"/>
        <c:auto val="1"/>
        <c:lblAlgn val="ctr"/>
        <c:lblOffset val="100"/>
        <c:noMultiLvlLbl val="0"/>
      </c:catAx>
      <c:valAx>
        <c:axId val="13153162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 (m/s^2)</a:t>
                </a:r>
                <a:endParaRPr lang="en-GB" baseline="0"/>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148271"/>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Crank</a:t>
            </a:r>
            <a:r>
              <a:rPr lang="en-GB" baseline="0"/>
              <a:t> Angle vs Valve Inlet/Exhaust Jerk</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v>Valve Inlet</c:v>
          </c:tx>
          <c:spPr>
            <a:ln w="28575" cap="rnd">
              <a:solidFill>
                <a:schemeClr val="accent1"/>
              </a:solidFill>
              <a:round/>
            </a:ln>
            <a:effectLst/>
          </c:spPr>
          <c:marker>
            <c:symbol val="none"/>
          </c:marker>
          <c:cat>
            <c:numRef>
              <c:f>'Part 1'!$M$4:$M$363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'Part 1'!$R$4:$R$363</c:f>
              <c:numCache>
                <c:formatCode>0.00</c:formatCode>
                <c:ptCount val="360"/>
                <c:pt idx="0" formatCode="General">
                  <c:v>0</c:v>
                </c:pt>
                <c:pt idx="1">
                  <c:v>138240000.00000003</c:v>
                </c:pt>
                <c:pt idx="2">
                  <c:v>-276480000.00000006</c:v>
                </c:pt>
                <c:pt idx="3">
                  <c:v>138240000.00000003</c:v>
                </c:pt>
                <c:pt idx="4">
                  <c:v>0</c:v>
                </c:pt>
                <c:pt idx="5">
                  <c:v>138240000.00000003</c:v>
                </c:pt>
                <c:pt idx="6">
                  <c:v>-276480000.00000006</c:v>
                </c:pt>
                <c:pt idx="7">
                  <c:v>138240000.00000003</c:v>
                </c:pt>
                <c:pt idx="8">
                  <c:v>138240000</c:v>
                </c:pt>
                <c:pt idx="9">
                  <c:v>-276480000</c:v>
                </c:pt>
                <c:pt idx="10">
                  <c:v>138240000</c:v>
                </c:pt>
                <c:pt idx="11">
                  <c:v>138240000.00000006</c:v>
                </c:pt>
                <c:pt idx="12">
                  <c:v>-276480000.00000012</c:v>
                </c:pt>
                <c:pt idx="13">
                  <c:v>138240000.00000006</c:v>
                </c:pt>
                <c:pt idx="14">
                  <c:v>0</c:v>
                </c:pt>
                <c:pt idx="15">
                  <c:v>138240000.00000006</c:v>
                </c:pt>
                <c:pt idx="16">
                  <c:v>-276480000.00000012</c:v>
                </c:pt>
                <c:pt idx="17">
                  <c:v>276480000</c:v>
                </c:pt>
                <c:pt idx="18">
                  <c:v>-276479999.99999994</c:v>
                </c:pt>
                <c:pt idx="19">
                  <c:v>138239999.99999997</c:v>
                </c:pt>
                <c:pt idx="20">
                  <c:v>138240000.00000015</c:v>
                </c:pt>
                <c:pt idx="21">
                  <c:v>-276480000.0000003</c:v>
                </c:pt>
                <c:pt idx="22">
                  <c:v>138240000.00000015</c:v>
                </c:pt>
                <c:pt idx="23">
                  <c:v>138239999.99999997</c:v>
                </c:pt>
                <c:pt idx="24">
                  <c:v>-276479999.99999994</c:v>
                </c:pt>
                <c:pt idx="25">
                  <c:v>138239999.99999997</c:v>
                </c:pt>
                <c:pt idx="26">
                  <c:v>138239999.99999997</c:v>
                </c:pt>
                <c:pt idx="27">
                  <c:v>-276479999.99999994</c:v>
                </c:pt>
                <c:pt idx="28">
                  <c:v>276480000.00000012</c:v>
                </c:pt>
                <c:pt idx="29">
                  <c:v>-276480000.0000003</c:v>
                </c:pt>
                <c:pt idx="30">
                  <c:v>276480000.00000012</c:v>
                </c:pt>
                <c:pt idx="31">
                  <c:v>-276479999.99999994</c:v>
                </c:pt>
                <c:pt idx="32">
                  <c:v>138239999.99999997</c:v>
                </c:pt>
                <c:pt idx="33">
                  <c:v>138239999.99999997</c:v>
                </c:pt>
                <c:pt idx="34">
                  <c:v>-276479999.99999994</c:v>
                </c:pt>
                <c:pt idx="35">
                  <c:v>138239999.99999997</c:v>
                </c:pt>
                <c:pt idx="36">
                  <c:v>138240000.00000015</c:v>
                </c:pt>
                <c:pt idx="37">
                  <c:v>-276480000.0000003</c:v>
                </c:pt>
                <c:pt idx="38">
                  <c:v>138240000.00000015</c:v>
                </c:pt>
                <c:pt idx="39">
                  <c:v>138240000.00000015</c:v>
                </c:pt>
                <c:pt idx="40">
                  <c:v>-276480000.0000003</c:v>
                </c:pt>
                <c:pt idx="41">
                  <c:v>138240000.00000015</c:v>
                </c:pt>
                <c:pt idx="42">
                  <c:v>138239999.99999973</c:v>
                </c:pt>
                <c:pt idx="43">
                  <c:v>-276479999.99999946</c:v>
                </c:pt>
                <c:pt idx="44">
                  <c:v>138239999.99999973</c:v>
                </c:pt>
                <c:pt idx="45">
                  <c:v>138240000.00000015</c:v>
                </c:pt>
                <c:pt idx="46">
                  <c:v>-276480000.0000003</c:v>
                </c:pt>
                <c:pt idx="47">
                  <c:v>276480000.0000003</c:v>
                </c:pt>
                <c:pt idx="48">
                  <c:v>-276480000.0000003</c:v>
                </c:pt>
                <c:pt idx="49">
                  <c:v>276479999.99999994</c:v>
                </c:pt>
                <c:pt idx="50">
                  <c:v>-276479999.99999946</c:v>
                </c:pt>
                <c:pt idx="51">
                  <c:v>138239999.99999973</c:v>
                </c:pt>
                <c:pt idx="52">
                  <c:v>138240000.00000015</c:v>
                </c:pt>
                <c:pt idx="53">
                  <c:v>-276480000.0000003</c:v>
                </c:pt>
                <c:pt idx="54">
                  <c:v>138240000.00000015</c:v>
                </c:pt>
                <c:pt idx="55">
                  <c:v>0</c:v>
                </c:pt>
                <c:pt idx="56">
                  <c:v>138240000.00000015</c:v>
                </c:pt>
                <c:pt idx="57">
                  <c:v>-276480000.0000003</c:v>
                </c:pt>
                <c:pt idx="58">
                  <c:v>138240000.00000015</c:v>
                </c:pt>
                <c:pt idx="59">
                  <c:v>138239999.99999973</c:v>
                </c:pt>
                <c:pt idx="60">
                  <c:v>-276479999.99999946</c:v>
                </c:pt>
                <c:pt idx="61">
                  <c:v>138239999.99999973</c:v>
                </c:pt>
                <c:pt idx="62">
                  <c:v>138240000.00000015</c:v>
                </c:pt>
                <c:pt idx="63">
                  <c:v>-276480000.0000003</c:v>
                </c:pt>
                <c:pt idx="64">
                  <c:v>138240000.00000015</c:v>
                </c:pt>
                <c:pt idx="65">
                  <c:v>0</c:v>
                </c:pt>
                <c:pt idx="66">
                  <c:v>138240000.00000015</c:v>
                </c:pt>
                <c:pt idx="67">
                  <c:v>-276480000.0000003</c:v>
                </c:pt>
                <c:pt idx="68">
                  <c:v>138240000.00000015</c:v>
                </c:pt>
                <c:pt idx="69">
                  <c:v>0</c:v>
                </c:pt>
                <c:pt idx="70">
                  <c:v>138239999.99999973</c:v>
                </c:pt>
                <c:pt idx="71">
                  <c:v>-276479999.99999946</c:v>
                </c:pt>
                <c:pt idx="72">
                  <c:v>138239999.99999973</c:v>
                </c:pt>
                <c:pt idx="73">
                  <c:v>0</c:v>
                </c:pt>
                <c:pt idx="74">
                  <c:v>138240000.00000015</c:v>
                </c:pt>
                <c:pt idx="75">
                  <c:v>-276480000.0000003</c:v>
                </c:pt>
                <c:pt idx="76">
                  <c:v>138240000.00000015</c:v>
                </c:pt>
                <c:pt idx="77">
                  <c:v>0</c:v>
                </c:pt>
                <c:pt idx="78">
                  <c:v>0</c:v>
                </c:pt>
                <c:pt idx="79">
                  <c:v>0</c:v>
                </c:pt>
                <c:pt idx="80">
                  <c:v>138240000.00000015</c:v>
                </c:pt>
                <c:pt idx="81">
                  <c:v>-276480000.0000003</c:v>
                </c:pt>
                <c:pt idx="82">
                  <c:v>138240000.00000015</c:v>
                </c:pt>
                <c:pt idx="83">
                  <c:v>0</c:v>
                </c:pt>
                <c:pt idx="84">
                  <c:v>0</c:v>
                </c:pt>
                <c:pt idx="85">
                  <c:v>0</c:v>
                </c:pt>
                <c:pt idx="86">
                  <c:v>0</c:v>
                </c:pt>
                <c:pt idx="87">
                  <c:v>138240000.00000015</c:v>
                </c:pt>
                <c:pt idx="88">
                  <c:v>-276480000.0000003</c:v>
                </c:pt>
                <c:pt idx="89">
                  <c:v>138240000.00000015</c:v>
                </c:pt>
                <c:pt idx="90">
                  <c:v>0</c:v>
                </c:pt>
                <c:pt idx="91">
                  <c:v>0</c:v>
                </c:pt>
                <c:pt idx="92">
                  <c:v>0</c:v>
                </c:pt>
                <c:pt idx="93">
                  <c:v>0</c:v>
                </c:pt>
                <c:pt idx="94">
                  <c:v>0</c:v>
                </c:pt>
                <c:pt idx="95">
                  <c:v>0</c:v>
                </c:pt>
                <c:pt idx="96">
                  <c:v>0</c:v>
                </c:pt>
                <c:pt idx="97">
                  <c:v>0</c:v>
                </c:pt>
                <c:pt idx="98">
                  <c:v>0</c:v>
                </c:pt>
                <c:pt idx="99">
                  <c:v>138240000.00000015</c:v>
                </c:pt>
                <c:pt idx="100">
                  <c:v>-276480000.0000003</c:v>
                </c:pt>
                <c:pt idx="101">
                  <c:v>138240000.00000015</c:v>
                </c:pt>
                <c:pt idx="102">
                  <c:v>0</c:v>
                </c:pt>
                <c:pt idx="103">
                  <c:v>138239999.99999937</c:v>
                </c:pt>
                <c:pt idx="104">
                  <c:v>-138239999.9999986</c:v>
                </c:pt>
                <c:pt idx="105">
                  <c:v>-7.8337336617551045E-7</c:v>
                </c:pt>
                <c:pt idx="106">
                  <c:v>0</c:v>
                </c:pt>
                <c:pt idx="107">
                  <c:v>0</c:v>
                </c:pt>
                <c:pt idx="108">
                  <c:v>138239999.99999934</c:v>
                </c:pt>
                <c:pt idx="109">
                  <c:v>-276479999.99999869</c:v>
                </c:pt>
                <c:pt idx="110">
                  <c:v>276479999.99999946</c:v>
                </c:pt>
                <c:pt idx="111">
                  <c:v>-276480000.0000003</c:v>
                </c:pt>
                <c:pt idx="112">
                  <c:v>276479999.99999946</c:v>
                </c:pt>
                <c:pt idx="113">
                  <c:v>-138239999.99999854</c:v>
                </c:pt>
                <c:pt idx="114">
                  <c:v>-138240000.00000095</c:v>
                </c:pt>
                <c:pt idx="115">
                  <c:v>276480000.0000003</c:v>
                </c:pt>
                <c:pt idx="116">
                  <c:v>-276480000.00000107</c:v>
                </c:pt>
                <c:pt idx="117">
                  <c:v>276480000.00000185</c:v>
                </c:pt>
                <c:pt idx="118">
                  <c:v>-276480000.00000107</c:v>
                </c:pt>
                <c:pt idx="119">
                  <c:v>276480000.0000003</c:v>
                </c:pt>
                <c:pt idx="120">
                  <c:v>-138240000.00000015</c:v>
                </c:pt>
                <c:pt idx="121">
                  <c:v>-138240000.00000015</c:v>
                </c:pt>
                <c:pt idx="122">
                  <c:v>276479999.99999875</c:v>
                </c:pt>
                <c:pt idx="123">
                  <c:v>-138239999.99999702</c:v>
                </c:pt>
                <c:pt idx="124">
                  <c:v>-1.5667467323510209E-6</c:v>
                </c:pt>
                <c:pt idx="125">
                  <c:v>-138240000.00000015</c:v>
                </c:pt>
                <c:pt idx="126">
                  <c:v>414720000.00000048</c:v>
                </c:pt>
                <c:pt idx="127">
                  <c:v>-276480000.0000003</c:v>
                </c:pt>
                <c:pt idx="128">
                  <c:v>-138240000.00000167</c:v>
                </c:pt>
                <c:pt idx="129">
                  <c:v>276480000.00000334</c:v>
                </c:pt>
                <c:pt idx="130">
                  <c:v>-1.4624674804508686E-6</c:v>
                </c:pt>
                <c:pt idx="131">
                  <c:v>-1.6589183360338211E-6</c:v>
                </c:pt>
                <c:pt idx="132">
                  <c:v>-276479999.99999708</c:v>
                </c:pt>
                <c:pt idx="133">
                  <c:v>414719999.99999869</c:v>
                </c:pt>
                <c:pt idx="134">
                  <c:v>-276480000.00000173</c:v>
                </c:pt>
                <c:pt idx="135">
                  <c:v>3.0695446184836328E-6</c:v>
                </c:pt>
                <c:pt idx="136">
                  <c:v>276479999.99999887</c:v>
                </c:pt>
                <c:pt idx="137">
                  <c:v>-138240000.00000349</c:v>
                </c:pt>
                <c:pt idx="138">
                  <c:v>-276479999.99999386</c:v>
                </c:pt>
                <c:pt idx="139">
                  <c:v>-3.3396645449101925E-6</c:v>
                </c:pt>
                <c:pt idx="140">
                  <c:v>276479999.99999732</c:v>
                </c:pt>
                <c:pt idx="141">
                  <c:v>138240000.00000626</c:v>
                </c:pt>
                <c:pt idx="142">
                  <c:v>-276480000.00000638</c:v>
                </c:pt>
                <c:pt idx="143">
                  <c:v>138240000.00000626</c:v>
                </c:pt>
                <c:pt idx="144">
                  <c:v>-138240000.00000319</c:v>
                </c:pt>
                <c:pt idx="145">
                  <c:v>138239999.99999705</c:v>
                </c:pt>
                <c:pt idx="146">
                  <c:v>-138239999.99999398</c:v>
                </c:pt>
                <c:pt idx="147">
                  <c:v>-3.0695446184836328E-6</c:v>
                </c:pt>
                <c:pt idx="148">
                  <c:v>-276480000.00000638</c:v>
                </c:pt>
                <c:pt idx="149">
                  <c:v>829440000.00001299</c:v>
                </c:pt>
                <c:pt idx="150">
                  <c:v>552959999.9999944</c:v>
                </c:pt>
                <c:pt idx="151">
                  <c:v>-2626560000.0000052</c:v>
                </c:pt>
                <c:pt idx="152">
                  <c:v>2626560000.0000048</c:v>
                </c:pt>
                <c:pt idx="153">
                  <c:v>-2211840000.0000014</c:v>
                </c:pt>
                <c:pt idx="154">
                  <c:v>2073600000.0000043</c:v>
                </c:pt>
                <c:pt idx="155">
                  <c:v>-829440000.00000668</c:v>
                </c:pt>
                <c:pt idx="156">
                  <c:v>-414719999.99999732</c:v>
                </c:pt>
                <c:pt idx="157">
                  <c:v>552960000.0000006</c:v>
                </c:pt>
                <c:pt idx="158">
                  <c:v>-138240000.00000322</c:v>
                </c:pt>
                <c:pt idx="159">
                  <c:v>1.8422724679112434E-5</c:v>
                </c:pt>
                <c:pt idx="160">
                  <c:v>-3.0187948141247034E-5</c:v>
                </c:pt>
                <c:pt idx="161">
                  <c:v>1.1263182386755943E-5</c:v>
                </c:pt>
                <c:pt idx="162">
                  <c:v>-276479999.99998134</c:v>
                </c:pt>
                <c:pt idx="163">
                  <c:v>552959999.99997604</c:v>
                </c:pt>
                <c:pt idx="164">
                  <c:v>-829439999.99999404</c:v>
                </c:pt>
                <c:pt idx="165">
                  <c:v>1797120000.0000105</c:v>
                </c:pt>
                <c:pt idx="166">
                  <c:v>-3041280000.0000219</c:v>
                </c:pt>
                <c:pt idx="167">
                  <c:v>2488320000.0000334</c:v>
                </c:pt>
                <c:pt idx="168">
                  <c:v>-276480000.00003099</c:v>
                </c:pt>
                <c:pt idx="169">
                  <c:v>-552959999.9999882</c:v>
                </c:pt>
                <c:pt idx="170">
                  <c:v>-967679999.99999166</c:v>
                </c:pt>
                <c:pt idx="171">
                  <c:v>2073599999.9999809</c:v>
                </c:pt>
                <c:pt idx="172">
                  <c:v>-1105919999.9999893</c:v>
                </c:pt>
                <c:pt idx="173">
                  <c:v>-276479999.9999941</c:v>
                </c:pt>
                <c:pt idx="174">
                  <c:v>-5.2386894822120667E-7</c:v>
                </c:pt>
                <c:pt idx="175">
                  <c:v>276479999.99998236</c:v>
                </c:pt>
                <c:pt idx="176">
                  <c:v>691200000.00002277</c:v>
                </c:pt>
                <c:pt idx="177">
                  <c:v>-1658880000.000015</c:v>
                </c:pt>
                <c:pt idx="178">
                  <c:v>5.2386894822120667E-7</c:v>
                </c:pt>
                <c:pt idx="179">
                  <c:v>-414719999.99999112</c:v>
                </c:pt>
                <c:pt idx="180">
                  <c:v>1105920000.000001</c:v>
                </c:pt>
                <c:pt idx="181">
                  <c:v>-2.435990609228611E-5</c:v>
                </c:pt>
                <c:pt idx="182">
                  <c:v>-414719999.99996686</c:v>
                </c:pt>
                <c:pt idx="183">
                  <c:v>-276480000.0000186</c:v>
                </c:pt>
                <c:pt idx="184">
                  <c:v>138240000.00002185</c:v>
                </c:pt>
                <c:pt idx="185">
                  <c:v>829439999.99995756</c:v>
                </c:pt>
                <c:pt idx="186">
                  <c:v>-1520639999.9999676</c:v>
                </c:pt>
                <c:pt idx="187">
                  <c:v>1244159999.9999981</c:v>
                </c:pt>
                <c:pt idx="188">
                  <c:v>-276480000.00001866</c:v>
                </c:pt>
                <c:pt idx="189">
                  <c:v>552960000.00001276</c:v>
                </c:pt>
                <c:pt idx="190">
                  <c:v>-138239999.9999848</c:v>
                </c:pt>
                <c:pt idx="191">
                  <c:v>-414720000.00002795</c:v>
                </c:pt>
                <c:pt idx="192">
                  <c:v>1105920000.0000129</c:v>
                </c:pt>
                <c:pt idx="193">
                  <c:v>-967679999.99999166</c:v>
                </c:pt>
                <c:pt idx="194">
                  <c:v>829439999.99998343</c:v>
                </c:pt>
                <c:pt idx="195">
                  <c:v>138240000.00002104</c:v>
                </c:pt>
                <c:pt idx="196">
                  <c:v>-967680000.00002801</c:v>
                </c:pt>
                <c:pt idx="197">
                  <c:v>138240000.0000211</c:v>
                </c:pt>
                <c:pt idx="198">
                  <c:v>1244159999.9999981</c:v>
                </c:pt>
                <c:pt idx="199">
                  <c:v>-414720000.00000405</c:v>
                </c:pt>
                <c:pt idx="200">
                  <c:v>-1935360000.0000074</c:v>
                </c:pt>
                <c:pt idx="201">
                  <c:v>2626560000.0000181</c:v>
                </c:pt>
                <c:pt idx="202">
                  <c:v>-1244160000.0000231</c:v>
                </c:pt>
                <c:pt idx="203">
                  <c:v>1.8417267710901797E-5</c:v>
                </c:pt>
                <c:pt idx="204">
                  <c:v>1658879999.9999952</c:v>
                </c:pt>
                <c:pt idx="205">
                  <c:v>-4285440000.0000072</c:v>
                </c:pt>
                <c:pt idx="206">
                  <c:v>3870720000.00001</c:v>
                </c:pt>
                <c:pt idx="207">
                  <c:v>-552960000.0000006</c:v>
                </c:pt>
                <c:pt idx="208">
                  <c:v>-1244160000.0000103</c:v>
                </c:pt>
                <c:pt idx="209">
                  <c:v>1105920000.0000069</c:v>
                </c:pt>
                <c:pt idx="210">
                  <c:v>-552959999.99999392</c:v>
                </c:pt>
                <c:pt idx="211">
                  <c:v>-276480000.00001276</c:v>
                </c:pt>
                <c:pt idx="212">
                  <c:v>1105920000.0000069</c:v>
                </c:pt>
                <c:pt idx="213">
                  <c:v>-967679999.99999774</c:v>
                </c:pt>
                <c:pt idx="214">
                  <c:v>276479999.9999941</c:v>
                </c:pt>
                <c:pt idx="215">
                  <c:v>-138239999.99999398</c:v>
                </c:pt>
                <c:pt idx="216">
                  <c:v>-138240000.00000653</c:v>
                </c:pt>
                <c:pt idx="217">
                  <c:v>414720000.00000679</c:v>
                </c:pt>
                <c:pt idx="218">
                  <c:v>-138240000.00000602</c:v>
                </c:pt>
                <c:pt idx="219">
                  <c:v>-138239999.99999425</c:v>
                </c:pt>
                <c:pt idx="220">
                  <c:v>276479999.99999404</c:v>
                </c:pt>
                <c:pt idx="221">
                  <c:v>-414719999.99999702</c:v>
                </c:pt>
                <c:pt idx="222">
                  <c:v>414720000.00000316</c:v>
                </c:pt>
                <c:pt idx="223">
                  <c:v>-276480000.00000614</c:v>
                </c:pt>
                <c:pt idx="224">
                  <c:v>2.9416469260468148E-6</c:v>
                </c:pt>
                <c:pt idx="225">
                  <c:v>138240000.00000167</c:v>
                </c:pt>
                <c:pt idx="226">
                  <c:v>-138240000.00000319</c:v>
                </c:pt>
                <c:pt idx="227">
                  <c:v>276480000.00000173</c:v>
                </c:pt>
                <c:pt idx="228">
                  <c:v>-552959999.99999881</c:v>
                </c:pt>
                <c:pt idx="229">
                  <c:v>552959999.99999726</c:v>
                </c:pt>
                <c:pt idx="230">
                  <c:v>-138239999.99999845</c:v>
                </c:pt>
                <c:pt idx="231">
                  <c:v>-276479999.99999881</c:v>
                </c:pt>
                <c:pt idx="232">
                  <c:v>276479999.9999972</c:v>
                </c:pt>
                <c:pt idx="233">
                  <c:v>-138239999.9999986</c:v>
                </c:pt>
                <c:pt idx="234">
                  <c:v>138240000.00000009</c:v>
                </c:pt>
                <c:pt idx="235">
                  <c:v>-138239999.99999851</c:v>
                </c:pt>
                <c:pt idx="236">
                  <c:v>-3.1334934647020418E-6</c:v>
                </c:pt>
                <c:pt idx="237">
                  <c:v>1.5667467323510209E-6</c:v>
                </c:pt>
                <c:pt idx="238">
                  <c:v>0</c:v>
                </c:pt>
                <c:pt idx="239">
                  <c:v>0</c:v>
                </c:pt>
                <c:pt idx="240">
                  <c:v>7.9936057773011271E-7</c:v>
                </c:pt>
                <c:pt idx="241">
                  <c:v>-1.5987211554602254E-6</c:v>
                </c:pt>
                <c:pt idx="242">
                  <c:v>7.9936057773011271E-7</c:v>
                </c:pt>
                <c:pt idx="243">
                  <c:v>7.9936057773011271E-7</c:v>
                </c:pt>
                <c:pt idx="244">
                  <c:v>-1.5987211554602254E-6</c:v>
                </c:pt>
                <c:pt idx="245">
                  <c:v>7.9936057773011271E-7</c:v>
                </c:pt>
                <c:pt idx="246">
                  <c:v>7.9936057773011271E-7</c:v>
                </c:pt>
                <c:pt idx="247">
                  <c:v>-1.5987211554602254E-6</c:v>
                </c:pt>
                <c:pt idx="248">
                  <c:v>138240000.00000095</c:v>
                </c:pt>
                <c:pt idx="249">
                  <c:v>-276479999.99999946</c:v>
                </c:pt>
                <c:pt idx="250">
                  <c:v>138239999.99999854</c:v>
                </c:pt>
                <c:pt idx="251">
                  <c:v>7.9936057773011271E-7</c:v>
                </c:pt>
                <c:pt idx="252">
                  <c:v>3.836930773104541E-7</c:v>
                </c:pt>
                <c:pt idx="253">
                  <c:v>-3.836930773104541E-7</c:v>
                </c:pt>
                <c:pt idx="254">
                  <c:v>-3.836930773104541E-7</c:v>
                </c:pt>
                <c:pt idx="255">
                  <c:v>7.673861546209082E-7</c:v>
                </c:pt>
                <c:pt idx="256">
                  <c:v>138239999.99999937</c:v>
                </c:pt>
                <c:pt idx="257">
                  <c:v>-276479999.99999952</c:v>
                </c:pt>
                <c:pt idx="258">
                  <c:v>276479999.99999952</c:v>
                </c:pt>
                <c:pt idx="259">
                  <c:v>-138239999.99999958</c:v>
                </c:pt>
                <c:pt idx="260">
                  <c:v>-1.9184653865522705E-7</c:v>
                </c:pt>
                <c:pt idx="261">
                  <c:v>-1.9184653865522705E-7</c:v>
                </c:pt>
                <c:pt idx="262">
                  <c:v>138240000.00000036</c:v>
                </c:pt>
                <c:pt idx="263">
                  <c:v>-276480000.00000012</c:v>
                </c:pt>
                <c:pt idx="264">
                  <c:v>276479999.99999994</c:v>
                </c:pt>
                <c:pt idx="265">
                  <c:v>-138239999.99999997</c:v>
                </c:pt>
                <c:pt idx="266">
                  <c:v>0</c:v>
                </c:pt>
                <c:pt idx="267">
                  <c:v>0</c:v>
                </c:pt>
                <c:pt idx="268">
                  <c:v>0</c:v>
                </c:pt>
                <c:pt idx="269">
                  <c:v>-138239999.99999997</c:v>
                </c:pt>
                <c:pt idx="270">
                  <c:v>276479999.99999994</c:v>
                </c:pt>
                <c:pt idx="271">
                  <c:v>-138239999.99999997</c:v>
                </c:pt>
                <c:pt idx="272">
                  <c:v>0</c:v>
                </c:pt>
                <c:pt idx="273">
                  <c:v>-138240000.00000015</c:v>
                </c:pt>
                <c:pt idx="274">
                  <c:v>276480000.0000003</c:v>
                </c:pt>
                <c:pt idx="275">
                  <c:v>-138240000.00000015</c:v>
                </c:pt>
                <c:pt idx="276">
                  <c:v>0</c:v>
                </c:pt>
                <c:pt idx="277">
                  <c:v>-138239999.99999997</c:v>
                </c:pt>
                <c:pt idx="278">
                  <c:v>276479999.99999994</c:v>
                </c:pt>
                <c:pt idx="279">
                  <c:v>-138239999.99999997</c:v>
                </c:pt>
                <c:pt idx="280">
                  <c:v>0</c:v>
                </c:pt>
                <c:pt idx="281">
                  <c:v>0</c:v>
                </c:pt>
                <c:pt idx="282">
                  <c:v>-138240000.00000006</c:v>
                </c:pt>
                <c:pt idx="283">
                  <c:v>276480000.00000012</c:v>
                </c:pt>
                <c:pt idx="284">
                  <c:v>-138240000.00000006</c:v>
                </c:pt>
                <c:pt idx="285">
                  <c:v>-138240000.00000006</c:v>
                </c:pt>
                <c:pt idx="286">
                  <c:v>276480000.00000012</c:v>
                </c:pt>
                <c:pt idx="287">
                  <c:v>-138240000.00000006</c:v>
                </c:pt>
                <c:pt idx="288">
                  <c:v>-138240000</c:v>
                </c:pt>
                <c:pt idx="289">
                  <c:v>276480000</c:v>
                </c:pt>
                <c:pt idx="290">
                  <c:v>-138240000</c:v>
                </c:pt>
                <c:pt idx="291">
                  <c:v>-138240000.00000003</c:v>
                </c:pt>
                <c:pt idx="292">
                  <c:v>276480000.00000006</c:v>
                </c:pt>
                <c:pt idx="293">
                  <c:v>-138240000.00000003</c:v>
                </c:pt>
                <c:pt idx="294">
                  <c:v>0</c:v>
                </c:pt>
                <c:pt idx="295">
                  <c:v>-138240000.00000003</c:v>
                </c:pt>
                <c:pt idx="296">
                  <c:v>276480000.00000006</c:v>
                </c:pt>
                <c:pt idx="297">
                  <c:v>-138240000.00000003</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82AF-4352-8675-58217DD29988}"/>
            </c:ext>
          </c:extLst>
        </c:ser>
        <c:ser>
          <c:idx val="1"/>
          <c:order val="1"/>
          <c:tx>
            <c:v>Valve Exhaust</c:v>
          </c:tx>
          <c:spPr>
            <a:ln w="28575" cap="rnd">
              <a:solidFill>
                <a:schemeClr val="accent2"/>
              </a:solidFill>
              <a:round/>
            </a:ln>
            <a:effectLst/>
          </c:spPr>
          <c:marker>
            <c:symbol val="none"/>
          </c:marker>
          <c:val>
            <c:numRef>
              <c:f>'Part 1'!$U$4:$U$363</c:f>
              <c:numCache>
                <c:formatCode>General</c:formatCode>
                <c:ptCount val="36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138240000.00000003</c:v>
                </c:pt>
                <c:pt idx="108">
                  <c:v>138239999.99999997</c:v>
                </c:pt>
                <c:pt idx="109">
                  <c:v>-552960000</c:v>
                </c:pt>
                <c:pt idx="110">
                  <c:v>414720000</c:v>
                </c:pt>
                <c:pt idx="111">
                  <c:v>-138240000.00000024</c:v>
                </c:pt>
                <c:pt idx="112">
                  <c:v>-138239999.99999958</c:v>
                </c:pt>
                <c:pt idx="113">
                  <c:v>276479999.99999952</c:v>
                </c:pt>
                <c:pt idx="114">
                  <c:v>-138239999.99999937</c:v>
                </c:pt>
                <c:pt idx="115">
                  <c:v>-7.673861546209082E-7</c:v>
                </c:pt>
                <c:pt idx="116">
                  <c:v>-138239999.99999937</c:v>
                </c:pt>
                <c:pt idx="117">
                  <c:v>276479999.99999952</c:v>
                </c:pt>
                <c:pt idx="118">
                  <c:v>-138239999.99999976</c:v>
                </c:pt>
                <c:pt idx="119">
                  <c:v>3.836930773104541E-7</c:v>
                </c:pt>
                <c:pt idx="120">
                  <c:v>-7.673861546209082E-7</c:v>
                </c:pt>
                <c:pt idx="121">
                  <c:v>-138239999.99999937</c:v>
                </c:pt>
                <c:pt idx="122">
                  <c:v>276479999.99999994</c:v>
                </c:pt>
                <c:pt idx="123">
                  <c:v>-138240000.00000095</c:v>
                </c:pt>
                <c:pt idx="124">
                  <c:v>1.5987211554602254E-6</c:v>
                </c:pt>
                <c:pt idx="125">
                  <c:v>-7.9936057773011271E-7</c:v>
                </c:pt>
                <c:pt idx="126">
                  <c:v>-7.9936057773011271E-7</c:v>
                </c:pt>
                <c:pt idx="127">
                  <c:v>138240000.0000017</c:v>
                </c:pt>
                <c:pt idx="128">
                  <c:v>-138240000.00000167</c:v>
                </c:pt>
                <c:pt idx="129">
                  <c:v>138240000.00000173</c:v>
                </c:pt>
                <c:pt idx="130">
                  <c:v>-138240000.00000173</c:v>
                </c:pt>
                <c:pt idx="131">
                  <c:v>138240000.00000161</c:v>
                </c:pt>
                <c:pt idx="132">
                  <c:v>-138240000.00000235</c:v>
                </c:pt>
                <c:pt idx="133">
                  <c:v>3.0695446184836328E-6</c:v>
                </c:pt>
                <c:pt idx="134">
                  <c:v>276479999.9999972</c:v>
                </c:pt>
                <c:pt idx="135">
                  <c:v>-138239999.99999696</c:v>
                </c:pt>
                <c:pt idx="136">
                  <c:v>-276480000.00000358</c:v>
                </c:pt>
                <c:pt idx="137">
                  <c:v>138240000.00000179</c:v>
                </c:pt>
                <c:pt idx="138">
                  <c:v>138240000.00000179</c:v>
                </c:pt>
                <c:pt idx="139">
                  <c:v>-1.7898855730891228E-6</c:v>
                </c:pt>
                <c:pt idx="140">
                  <c:v>-138240000.00000307</c:v>
                </c:pt>
                <c:pt idx="141">
                  <c:v>6.1390892369672656E-6</c:v>
                </c:pt>
                <c:pt idx="142">
                  <c:v>138239999.99999398</c:v>
                </c:pt>
                <c:pt idx="143">
                  <c:v>6.133632268756628E-6</c:v>
                </c:pt>
                <c:pt idx="144">
                  <c:v>138239999.99999401</c:v>
                </c:pt>
                <c:pt idx="145">
                  <c:v>-552959999.9999944</c:v>
                </c:pt>
                <c:pt idx="146">
                  <c:v>691199999.99999452</c:v>
                </c:pt>
                <c:pt idx="147">
                  <c:v>-552959999.99999738</c:v>
                </c:pt>
                <c:pt idx="148">
                  <c:v>138240000.00000626</c:v>
                </c:pt>
                <c:pt idx="149">
                  <c:v>138239999.99998504</c:v>
                </c:pt>
                <c:pt idx="150">
                  <c:v>1.8160790205001831E-5</c:v>
                </c:pt>
                <c:pt idx="151">
                  <c:v>276479999.99998158</c:v>
                </c:pt>
                <c:pt idx="152">
                  <c:v>-829439999.9999882</c:v>
                </c:pt>
                <c:pt idx="153">
                  <c:v>829440000.00000072</c:v>
                </c:pt>
                <c:pt idx="154">
                  <c:v>-414720000.00000352</c:v>
                </c:pt>
                <c:pt idx="155">
                  <c:v>276479999.9999941</c:v>
                </c:pt>
                <c:pt idx="156">
                  <c:v>-276479999.99998796</c:v>
                </c:pt>
                <c:pt idx="157">
                  <c:v>-6.1390892369672656E-6</c:v>
                </c:pt>
                <c:pt idx="158">
                  <c:v>1105919999.999995</c:v>
                </c:pt>
                <c:pt idx="159">
                  <c:v>-1658879999.9999895</c:v>
                </c:pt>
                <c:pt idx="160">
                  <c:v>1244159999.9999926</c:v>
                </c:pt>
                <c:pt idx="161">
                  <c:v>-1520640000.0000055</c:v>
                </c:pt>
                <c:pt idx="162">
                  <c:v>1105920000.0000136</c:v>
                </c:pt>
                <c:pt idx="163">
                  <c:v>276479999.9999947</c:v>
                </c:pt>
                <c:pt idx="164">
                  <c:v>-829439999.99999571</c:v>
                </c:pt>
                <c:pt idx="165">
                  <c:v>552959999.99998927</c:v>
                </c:pt>
                <c:pt idx="166">
                  <c:v>-829439999.99999571</c:v>
                </c:pt>
                <c:pt idx="167">
                  <c:v>967679999.99999273</c:v>
                </c:pt>
                <c:pt idx="168">
                  <c:v>-967679999.99998045</c:v>
                </c:pt>
                <c:pt idx="169">
                  <c:v>3041279999.9999852</c:v>
                </c:pt>
                <c:pt idx="170">
                  <c:v>-5114879999.9999895</c:v>
                </c:pt>
                <c:pt idx="171">
                  <c:v>2488319999.9999847</c:v>
                </c:pt>
                <c:pt idx="172">
                  <c:v>-138239999.99998581</c:v>
                </c:pt>
                <c:pt idx="173">
                  <c:v>-138240000.00000888</c:v>
                </c:pt>
                <c:pt idx="174">
                  <c:v>-691199999.99999762</c:v>
                </c:pt>
                <c:pt idx="175">
                  <c:v>552960000.0000006</c:v>
                </c:pt>
                <c:pt idx="176">
                  <c:v>0</c:v>
                </c:pt>
                <c:pt idx="177">
                  <c:v>-1105919999.9999888</c:v>
                </c:pt>
                <c:pt idx="178">
                  <c:v>1520639999.9999797</c:v>
                </c:pt>
                <c:pt idx="179">
                  <c:v>138240000.00000936</c:v>
                </c:pt>
                <c:pt idx="180">
                  <c:v>-1382399999.9999957</c:v>
                </c:pt>
                <c:pt idx="181">
                  <c:v>1382399999.9999957</c:v>
                </c:pt>
                <c:pt idx="182">
                  <c:v>-414720000.00000298</c:v>
                </c:pt>
                <c:pt idx="183">
                  <c:v>-5.2386894822120667E-7</c:v>
                </c:pt>
                <c:pt idx="184">
                  <c:v>829440000.00000703</c:v>
                </c:pt>
                <c:pt idx="185">
                  <c:v>-1244160000.0000105</c:v>
                </c:pt>
                <c:pt idx="186">
                  <c:v>1520640000.0000169</c:v>
                </c:pt>
                <c:pt idx="187">
                  <c:v>-967680000.00001633</c:v>
                </c:pt>
                <c:pt idx="188">
                  <c:v>1244160000.0000105</c:v>
                </c:pt>
                <c:pt idx="189">
                  <c:v>-2211840000.0000024</c:v>
                </c:pt>
                <c:pt idx="190">
                  <c:v>1520639999.9999921</c:v>
                </c:pt>
                <c:pt idx="191">
                  <c:v>552960000.0000124</c:v>
                </c:pt>
                <c:pt idx="192">
                  <c:v>-1658880000.0000129</c:v>
                </c:pt>
                <c:pt idx="193">
                  <c:v>1520640000.0000165</c:v>
                </c:pt>
                <c:pt idx="194">
                  <c:v>-552960000.00001895</c:v>
                </c:pt>
                <c:pt idx="195">
                  <c:v>138240000.00001547</c:v>
                </c:pt>
                <c:pt idx="196">
                  <c:v>-552960000.00001276</c:v>
                </c:pt>
                <c:pt idx="197">
                  <c:v>967680000.00001013</c:v>
                </c:pt>
                <c:pt idx="198">
                  <c:v>-691200000.0000037</c:v>
                </c:pt>
                <c:pt idx="199">
                  <c:v>0</c:v>
                </c:pt>
                <c:pt idx="200">
                  <c:v>-552960000.0000006</c:v>
                </c:pt>
                <c:pt idx="201">
                  <c:v>1244159999.9999979</c:v>
                </c:pt>
                <c:pt idx="202">
                  <c:v>-552959999.99999392</c:v>
                </c:pt>
                <c:pt idx="203">
                  <c:v>-138240000.00000983</c:v>
                </c:pt>
                <c:pt idx="204">
                  <c:v>1.2789769243681803E-5</c:v>
                </c:pt>
                <c:pt idx="205">
                  <c:v>552959999.99999392</c:v>
                </c:pt>
                <c:pt idx="206">
                  <c:v>-967680000.00000036</c:v>
                </c:pt>
                <c:pt idx="207">
                  <c:v>552959999.9999969</c:v>
                </c:pt>
                <c:pt idx="208">
                  <c:v>552960000.00000405</c:v>
                </c:pt>
                <c:pt idx="209">
                  <c:v>-1382399999.9999983</c:v>
                </c:pt>
                <c:pt idx="210">
                  <c:v>1105919999.9999948</c:v>
                </c:pt>
                <c:pt idx="211">
                  <c:v>-552959999.99999464</c:v>
                </c:pt>
                <c:pt idx="212">
                  <c:v>552959999.99999475</c:v>
                </c:pt>
                <c:pt idx="213">
                  <c:v>-414719999.9999975</c:v>
                </c:pt>
                <c:pt idx="214">
                  <c:v>3.1974423109204508E-6</c:v>
                </c:pt>
                <c:pt idx="215">
                  <c:v>138239999.99999386</c:v>
                </c:pt>
                <c:pt idx="216">
                  <c:v>-276479999.99999577</c:v>
                </c:pt>
                <c:pt idx="217">
                  <c:v>276479999.99999744</c:v>
                </c:pt>
                <c:pt idx="218">
                  <c:v>138240000.00000307</c:v>
                </c:pt>
                <c:pt idx="219">
                  <c:v>-414720000.00000352</c:v>
                </c:pt>
                <c:pt idx="220">
                  <c:v>276480000.00000179</c:v>
                </c:pt>
                <c:pt idx="221">
                  <c:v>1.5279510989785194E-6</c:v>
                </c:pt>
                <c:pt idx="222">
                  <c:v>-276480000.00000334</c:v>
                </c:pt>
                <c:pt idx="223">
                  <c:v>414720000.00000191</c:v>
                </c:pt>
                <c:pt idx="224">
                  <c:v>-138239999.9999986</c:v>
                </c:pt>
                <c:pt idx="225">
                  <c:v>-276480000.00000334</c:v>
                </c:pt>
                <c:pt idx="226">
                  <c:v>276480000.00000173</c:v>
                </c:pt>
                <c:pt idx="227">
                  <c:v>-138240000.00000009</c:v>
                </c:pt>
                <c:pt idx="228">
                  <c:v>7.9936057773011271E-7</c:v>
                </c:pt>
                <c:pt idx="229">
                  <c:v>-1.5987211554602254E-6</c:v>
                </c:pt>
                <c:pt idx="230">
                  <c:v>7.9936057773011271E-7</c:v>
                </c:pt>
                <c:pt idx="231">
                  <c:v>7.9936057773011271E-7</c:v>
                </c:pt>
                <c:pt idx="232">
                  <c:v>138239999.99999854</c:v>
                </c:pt>
                <c:pt idx="233">
                  <c:v>-138239999.99999934</c:v>
                </c:pt>
                <c:pt idx="234">
                  <c:v>-138240000.00000015</c:v>
                </c:pt>
                <c:pt idx="235">
                  <c:v>138240000.00000095</c:v>
                </c:pt>
                <c:pt idx="236">
                  <c:v>-1.5987211554602254E-6</c:v>
                </c:pt>
                <c:pt idx="237">
                  <c:v>138240000.00000095</c:v>
                </c:pt>
                <c:pt idx="238">
                  <c:v>-276480000.0000003</c:v>
                </c:pt>
                <c:pt idx="239">
                  <c:v>276480000.00000107</c:v>
                </c:pt>
                <c:pt idx="240">
                  <c:v>-276480000.00000185</c:v>
                </c:pt>
                <c:pt idx="241">
                  <c:v>138240000.00000092</c:v>
                </c:pt>
                <c:pt idx="242">
                  <c:v>138240000.00000054</c:v>
                </c:pt>
                <c:pt idx="243">
                  <c:v>-276480000.00000107</c:v>
                </c:pt>
                <c:pt idx="244">
                  <c:v>138240000.00000095</c:v>
                </c:pt>
                <c:pt idx="245">
                  <c:v>138239999.99999937</c:v>
                </c:pt>
                <c:pt idx="246">
                  <c:v>-276479999.99999952</c:v>
                </c:pt>
                <c:pt idx="247">
                  <c:v>138239999.99999976</c:v>
                </c:pt>
                <c:pt idx="248">
                  <c:v>-3.836930773104541E-7</c:v>
                </c:pt>
                <c:pt idx="249">
                  <c:v>138240000.00000072</c:v>
                </c:pt>
                <c:pt idx="250">
                  <c:v>-138240000.00000033</c:v>
                </c:pt>
                <c:pt idx="251">
                  <c:v>-138240000.00000015</c:v>
                </c:pt>
                <c:pt idx="252">
                  <c:v>276480000.0000003</c:v>
                </c:pt>
                <c:pt idx="253">
                  <c:v>-1.964508555829525E-7</c:v>
                </c:pt>
                <c:pt idx="254">
                  <c:v>-276480000.00000012</c:v>
                </c:pt>
                <c:pt idx="255">
                  <c:v>138240000.00000036</c:v>
                </c:pt>
                <c:pt idx="256">
                  <c:v>138239999.99999976</c:v>
                </c:pt>
                <c:pt idx="257">
                  <c:v>-138239999.99999997</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-138240000.00000006</c:v>
                </c:pt>
                <c:pt idx="320">
                  <c:v>276480000.00000012</c:v>
                </c:pt>
                <c:pt idx="321">
                  <c:v>-138240000.00000006</c:v>
                </c:pt>
                <c:pt idx="322">
                  <c:v>0</c:v>
                </c:pt>
                <c:pt idx="323">
                  <c:v>-138240000.00000006</c:v>
                </c:pt>
                <c:pt idx="324">
                  <c:v>276480000.00000012</c:v>
                </c:pt>
                <c:pt idx="325">
                  <c:v>-138240000.00000006</c:v>
                </c:pt>
                <c:pt idx="326">
                  <c:v>0</c:v>
                </c:pt>
                <c:pt idx="327">
                  <c:v>0</c:v>
                </c:pt>
                <c:pt idx="328">
                  <c:v>0</c:v>
                </c:pt>
                <c:pt idx="329">
                  <c:v>0</c:v>
                </c:pt>
                <c:pt idx="330">
                  <c:v>0</c:v>
                </c:pt>
                <c:pt idx="331">
                  <c:v>0</c:v>
                </c:pt>
                <c:pt idx="332">
                  <c:v>-138240000</c:v>
                </c:pt>
                <c:pt idx="333">
                  <c:v>276480000</c:v>
                </c:pt>
                <c:pt idx="334">
                  <c:v>-138240000</c:v>
                </c:pt>
                <c:pt idx="335">
                  <c:v>0</c:v>
                </c:pt>
                <c:pt idx="336">
                  <c:v>0</c:v>
                </c:pt>
                <c:pt idx="337">
                  <c:v>0</c:v>
                </c:pt>
                <c:pt idx="338">
                  <c:v>0</c:v>
                </c:pt>
                <c:pt idx="339">
                  <c:v>0</c:v>
                </c:pt>
                <c:pt idx="340">
                  <c:v>0</c:v>
                </c:pt>
                <c:pt idx="341">
                  <c:v>0</c:v>
                </c:pt>
                <c:pt idx="342">
                  <c:v>0</c:v>
                </c:pt>
                <c:pt idx="343">
                  <c:v>0</c:v>
                </c:pt>
                <c:pt idx="344">
                  <c:v>-138240000.00000003</c:v>
                </c:pt>
                <c:pt idx="345">
                  <c:v>276480000.00000006</c:v>
                </c:pt>
                <c:pt idx="346">
                  <c:v>-138240000.00000003</c:v>
                </c:pt>
                <c:pt idx="347">
                  <c:v>0</c:v>
                </c:pt>
                <c:pt idx="348">
                  <c:v>0</c:v>
                </c:pt>
                <c:pt idx="349">
                  <c:v>0</c:v>
                </c:pt>
                <c:pt idx="350">
                  <c:v>0</c:v>
                </c:pt>
                <c:pt idx="351">
                  <c:v>0</c:v>
                </c:pt>
                <c:pt idx="352">
                  <c:v>0</c:v>
                </c:pt>
                <c:pt idx="353">
                  <c:v>-138240000.00000003</c:v>
                </c:pt>
                <c:pt idx="354">
                  <c:v>276480000.00000006</c:v>
                </c:pt>
                <c:pt idx="355">
                  <c:v>-138240000.00000003</c:v>
                </c:pt>
                <c:pt idx="356">
                  <c:v>0</c:v>
                </c:pt>
                <c:pt idx="357">
                  <c:v>0</c:v>
                </c:pt>
                <c:pt idx="358">
                  <c:v>0</c:v>
                </c:pt>
                <c:pt idx="359">
                  <c:v>0</c:v>
                </c:pt>
              </c:numCache>
            </c:numRef>
          </c:val>
          <c:smooth val="0"/>
          <c:extLst>
            <c:ext xmlns:c16="http://schemas.microsoft.com/office/drawing/2014/chart" uri="{C3380CC4-5D6E-409C-BE32-E72D297353CC}">
              <c16:uniqueId val="{00000001-82AF-4352-8675-58217DD29988}"/>
            </c:ext>
          </c:extLst>
        </c:ser>
        <c:dLbls>
          <c:showLegendKey val="0"/>
          <c:showVal val="0"/>
          <c:showCatName val="0"/>
          <c:showSerName val="0"/>
          <c:showPercent val="0"/>
          <c:showBubbleSize val="0"/>
        </c:dLbls>
        <c:smooth val="0"/>
        <c:axId val="86148271"/>
        <c:axId val="1315316223"/>
      </c:lineChart>
      <c:catAx>
        <c:axId val="8614827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Degrees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15316223"/>
        <c:crosses val="autoZero"/>
        <c:auto val="1"/>
        <c:lblAlgn val="ctr"/>
        <c:lblOffset val="100"/>
        <c:noMultiLvlLbl val="0"/>
      </c:catAx>
      <c:valAx>
        <c:axId val="13153162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Jerk (m/s^3)</a:t>
                </a:r>
                <a:endParaRPr lang="en-GB" baseline="0"/>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148271"/>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Piston Position vs</a:t>
            </a:r>
            <a:r>
              <a:rPr lang="en-GB" baseline="0"/>
              <a:t> Inlet/Exhaust Valve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Piston Position</c:v>
          </c:tx>
          <c:spPr>
            <a:ln w="28575" cap="rnd">
              <a:solidFill>
                <a:schemeClr val="accent1"/>
              </a:solidFill>
              <a:round/>
            </a:ln>
            <a:effectLst/>
          </c:spPr>
          <c:marker>
            <c:symbol val="none"/>
          </c:marker>
          <c:val>
            <c:numRef>
              <c:f>'Part 1'!$J$2:$J$364</c:f>
              <c:numCache>
                <c:formatCode>General</c:formatCode>
                <c:ptCount val="363"/>
                <c:pt idx="0">
                  <c:v>0</c:v>
                </c:pt>
                <c:pt idx="1">
                  <c:v>0</c:v>
                </c:pt>
                <c:pt idx="2">
                  <c:v>6.5201795956128404E-3</c:v>
                </c:pt>
                <c:pt idx="3">
                  <c:v>2.6078573034091737E-2</c:v>
                </c:pt>
                <c:pt idx="4">
                  <c:v>5.8668745050992566E-2</c:v>
                </c:pt>
                <c:pt idx="5">
                  <c:v>0.10427997280755537</c:v>
                </c:pt>
                <c:pt idx="6">
                  <c:v>0.16289724979325451</c:v>
                </c:pt>
                <c:pt idx="7">
                  <c:v>0.23450129128841013</c:v>
                </c:pt>
                <c:pt idx="8">
                  <c:v>0.31906854138592206</c:v>
                </c:pt>
                <c:pt idx="9">
                  <c:v>0.41657118157097073</c:v>
                </c:pt>
                <c:pt idx="10">
                  <c:v>0.5269771408571452</c:v>
                </c:pt>
                <c:pt idx="11">
                  <c:v>0.65025010747718504</c:v>
                </c:pt>
                <c:pt idx="12">
                  <c:v>0.7863495421262936</c:v>
                </c:pt>
                <c:pt idx="13">
                  <c:v>0.93523069275563153</c:v>
                </c:pt>
                <c:pt idx="14">
                  <c:v>1.0968446109131675</c:v>
                </c:pt>
                <c:pt idx="15">
                  <c:v>1.2711381696289195</c:v>
                </c:pt>
                <c:pt idx="16">
                  <c:v>1.4580540828411022</c:v>
                </c:pt>
                <c:pt idx="17">
                  <c:v>1.6575309263594136</c:v>
                </c:pt>
                <c:pt idx="18">
                  <c:v>1.869503160361222</c:v>
                </c:pt>
                <c:pt idx="19">
                  <c:v>2.0939011534160867</c:v>
                </c:pt>
                <c:pt idx="20">
                  <c:v>2.3306512080335917</c:v>
                </c:pt>
                <c:pt idx="21">
                  <c:v>2.5796755877289268</c:v>
                </c:pt>
                <c:pt idx="22">
                  <c:v>2.8408925456002896</c:v>
                </c:pt>
                <c:pt idx="23">
                  <c:v>3.1142163544116022</c:v>
                </c:pt>
                <c:pt idx="24">
                  <c:v>3.3995573381735436</c:v>
                </c:pt>
                <c:pt idx="25">
                  <c:v>3.6968219052152493</c:v>
                </c:pt>
                <c:pt idx="26">
                  <c:v>4.0059125827385493</c:v>
                </c:pt>
                <c:pt idx="27">
                  <c:v>4.3267280528459358</c:v>
                </c:pt>
                <c:pt idx="28">
                  <c:v>4.6591631900327544</c:v>
                </c:pt>
                <c:pt idx="29">
                  <c:v>5.0031091001334733</c:v>
                </c:pt>
                <c:pt idx="30">
                  <c:v>5.3584531607112051</c:v>
                </c:pt>
                <c:pt idx="31">
                  <c:v>5.7250790628787307</c:v>
                </c:pt>
                <c:pt idx="32">
                  <c:v>6.1028668545387488</c:v>
                </c:pt>
                <c:pt idx="33">
                  <c:v>6.4916929850298795</c:v>
                </c:pt>
                <c:pt idx="34">
                  <c:v>6.8914303511644928</c:v>
                </c:pt>
                <c:pt idx="35">
                  <c:v>7.3019483446432067</c:v>
                </c:pt>
                <c:pt idx="36">
                  <c:v>7.7231129008300927</c:v>
                </c:pt>
                <c:pt idx="37">
                  <c:v>8.1547865488717175</c:v>
                </c:pt>
                <c:pt idx="38">
                  <c:v>8.5968284631419394</c:v>
                </c:pt>
                <c:pt idx="39">
                  <c:v>9.0490945159935663</c:v>
                </c:pt>
                <c:pt idx="40">
                  <c:v>9.5114373317967349</c:v>
                </c:pt>
                <c:pt idx="41">
                  <c:v>9.9837063422428631</c:v>
                </c:pt>
                <c:pt idx="42">
                  <c:v>10.465747842891728</c:v>
                </c:pt>
                <c:pt idx="43">
                  <c:v>10.957405050938357</c:v>
                </c:pt>
                <c:pt idx="44">
                  <c:v>11.458518164174798</c:v>
                </c:pt>
                <c:pt idx="45">
                  <c:v>11.968924421121034</c:v>
                </c:pt>
                <c:pt idx="46">
                  <c:v>12.488458162297762</c:v>
                </c:pt>
                <c:pt idx="47">
                  <c:v>13.016950892612581</c:v>
                </c:pt>
                <c:pt idx="48">
                  <c:v>13.554231344829955</c:v>
                </c:pt>
                <c:pt idx="49">
                  <c:v>14.100125544093885</c:v>
                </c:pt>
                <c:pt idx="50">
                  <c:v>14.654456873471004</c:v>
                </c:pt>
                <c:pt idx="51">
                  <c:v>15.217046140480422</c:v>
                </c:pt>
                <c:pt idx="52">
                  <c:v>15.787711644575534</c:v>
                </c:pt>
                <c:pt idx="53">
                  <c:v>16.366269245541478</c:v>
                </c:pt>
                <c:pt idx="54">
                  <c:v>16.952532432770806</c:v>
                </c:pt>
                <c:pt idx="55">
                  <c:v>17.546312395378653</c:v>
                </c:pt>
                <c:pt idx="56">
                  <c:v>18.147418093117324</c:v>
                </c:pt>
                <c:pt idx="57">
                  <c:v>18.755656328049248</c:v>
                </c:pt>
                <c:pt idx="58">
                  <c:v>19.370831816935791</c:v>
                </c:pt>
                <c:pt idx="59">
                  <c:v>19.992747264298544</c:v>
                </c:pt>
                <c:pt idx="60">
                  <c:v>20.62120343610842</c:v>
                </c:pt>
                <c:pt idx="61">
                  <c:v>21.255999234057057</c:v>
                </c:pt>
                <c:pt idx="62">
                  <c:v>21.896931770363899</c:v>
                </c:pt>
                <c:pt idx="63">
                  <c:v>22.5437964430715</c:v>
                </c:pt>
                <c:pt idx="64">
                  <c:v>23.196387011780828</c:v>
                </c:pt>
                <c:pt idx="65">
                  <c:v>23.854495673777553</c:v>
                </c:pt>
                <c:pt idx="66">
                  <c:v>24.517913140499683</c:v>
                </c:pt>
                <c:pt idx="67">
                  <c:v>25.186428714296355</c:v>
                </c:pt>
                <c:pt idx="68">
                  <c:v>25.859830365427111</c:v>
                </c:pt>
                <c:pt idx="69">
                  <c:v>26.537904809250808</c:v>
                </c:pt>
                <c:pt idx="70">
                  <c:v>27.220437583552812</c:v>
                </c:pt>
                <c:pt idx="71">
                  <c:v>27.907213125959291</c:v>
                </c:pt>
                <c:pt idx="72">
                  <c:v>28.598014851387255</c:v>
                </c:pt>
                <c:pt idx="73">
                  <c:v>29.292625229479142</c:v>
                </c:pt>
                <c:pt idx="74">
                  <c:v>29.990825861971206</c:v>
                </c:pt>
                <c:pt idx="75">
                  <c:v>30.692397559945007</c:v>
                </c:pt>
                <c:pt idx="76">
                  <c:v>31.397120420912103</c:v>
                </c:pt>
                <c:pt idx="77">
                  <c:v>32.104773905682684</c:v>
                </c:pt>
                <c:pt idx="78">
                  <c:v>32.81513691496945</c:v>
                </c:pt>
                <c:pt idx="79">
                  <c:v>33.527987865679179</c:v>
                </c:pt>
                <c:pt idx="80">
                  <c:v>34.243104766845434</c:v>
                </c:pt>
                <c:pt idx="81">
                  <c:v>34.960265295156795</c:v>
                </c:pt>
                <c:pt idx="82">
                  <c:v>35.679246870036742</c:v>
                </c:pt>
                <c:pt idx="83">
                  <c:v>36.399826728232192</c:v>
                </c:pt>
                <c:pt idx="84">
                  <c:v>37.12178199786959</c:v>
                </c:pt>
                <c:pt idx="85">
                  <c:v>37.844889771938995</c:v>
                </c:pt>
                <c:pt idx="86">
                  <c:v>38.568927181168164</c:v>
                </c:pt>
                <c:pt idx="87">
                  <c:v>39.293671466250629</c:v>
                </c:pt>
                <c:pt idx="88">
                  <c:v>40.018900049393579</c:v>
                </c:pt>
                <c:pt idx="89">
                  <c:v>40.744390605153434</c:v>
                </c:pt>
                <c:pt idx="90">
                  <c:v>41.469921130528661</c:v>
                </c:pt>
                <c:pt idx="91">
                  <c:v>42.195270014282173</c:v>
                </c:pt>
                <c:pt idx="92">
                  <c:v>42.92021610546692</c:v>
                </c:pt>
                <c:pt idx="93">
                  <c:v>43.644538781131267</c:v>
                </c:pt>
                <c:pt idx="94">
                  <c:v>44.368018013182215</c:v>
                </c:pt>
                <c:pt idx="95">
                  <c:v>45.09043443438744</c:v>
                </c:pt>
                <c:pt idx="96">
                  <c:v>45.811569403498552</c:v>
                </c:pt>
                <c:pt idx="97">
                  <c:v>46.531205069480997</c:v>
                </c:pt>
                <c:pt idx="98">
                  <c:v>47.249124434837341</c:v>
                </c:pt>
                <c:pt idx="99">
                  <c:v>47.965111418013628</c:v>
                </c:pt>
                <c:pt idx="100">
                  <c:v>48.67895091487992</c:v>
                </c:pt>
                <c:pt idx="101">
                  <c:v>49.390428859278707</c:v>
                </c:pt>
                <c:pt idx="102">
                  <c:v>50.099332282636311</c:v>
                </c:pt>
                <c:pt idx="103">
                  <c:v>50.805449372634982</c:v>
                </c:pt>
                <c:pt idx="104">
                  <c:v>51.508569530944627</c:v>
                </c:pt>
                <c:pt idx="105">
                  <c:v>52.208483430015072</c:v>
                </c:pt>
                <c:pt idx="106">
                  <c:v>52.904983068931571</c:v>
                </c:pt>
                <c:pt idx="107">
                  <c:v>53.597861828337628</c:v>
                </c:pt>
                <c:pt idx="108">
                  <c:v>54.286914524430635</c:v>
                </c:pt>
                <c:pt idx="109">
                  <c:v>54.971937462037275</c:v>
                </c:pt>
                <c:pt idx="110">
                  <c:v>55.652728486776972</c:v>
                </c:pt>
                <c:pt idx="111">
                  <c:v>56.329087036322363</c:v>
                </c:pt>
                <c:pt idx="112">
                  <c:v>57.000814190767265</c:v>
                </c:pt>
                <c:pt idx="113">
                  <c:v>57.667712722113087</c:v>
                </c:pt>
                <c:pt idx="114">
                  <c:v>58.329587142885764</c:v>
                </c:pt>
                <c:pt idx="115">
                  <c:v>58.986243753895351</c:v>
                </c:pt>
                <c:pt idx="116">
                  <c:v>59.637490691151804</c:v>
                </c:pt>
                <c:pt idx="117">
                  <c:v>60.283137971949884</c:v>
                </c:pt>
                <c:pt idx="118">
                  <c:v>60.92299754013716</c:v>
                </c:pt>
                <c:pt idx="119">
                  <c:v>61.556883310579032</c:v>
                </c:pt>
                <c:pt idx="120">
                  <c:v>62.184611212834511</c:v>
                </c:pt>
                <c:pt idx="121">
                  <c:v>62.805999234057047</c:v>
                </c:pt>
                <c:pt idx="122">
                  <c:v>63.420867461133923</c:v>
                </c:pt>
                <c:pt idx="123">
                  <c:v>64.029038122077864</c:v>
                </c:pt>
                <c:pt idx="124">
                  <c:v>64.630335626684541</c:v>
                </c:pt>
                <c:pt idx="125">
                  <c:v>65.224586606468293</c:v>
                </c:pt>
                <c:pt idx="126">
                  <c:v>65.811619953889249</c:v>
                </c:pt>
                <c:pt idx="127">
                  <c:v>66.39126686088315</c:v>
                </c:pt>
                <c:pt idx="128">
                  <c:v>66.963360856706032</c:v>
                </c:pt>
                <c:pt idx="129">
                  <c:v>67.527737845103672</c:v>
                </c:pt>
                <c:pt idx="130">
                  <c:v>68.084236140817026</c:v>
                </c:pt>
                <c:pt idx="131">
                  <c:v>68.632696505431838</c:v>
                </c:pt>
                <c:pt idx="132">
                  <c:v>69.172962182582168</c:v>
                </c:pt>
                <c:pt idx="133">
                  <c:v>69.704878932514987</c:v>
                </c:pt>
                <c:pt idx="134">
                  <c:v>70.228295066023577</c:v>
                </c:pt>
                <c:pt idx="135">
                  <c:v>70.743061477755248</c:v>
                </c:pt>
                <c:pt idx="136">
                  <c:v>71.249031678899854</c:v>
                </c:pt>
                <c:pt idx="137">
                  <c:v>71.746061829262942</c:v>
                </c:pt>
                <c:pt idx="138">
                  <c:v>72.234010768727856</c:v>
                </c:pt>
                <c:pt idx="139">
                  <c:v>72.712740048109808</c:v>
                </c:pt>
                <c:pt idx="140">
                  <c:v>73.182113959404077</c:v>
                </c:pt>
                <c:pt idx="141">
                  <c:v>73.641999565429927</c:v>
                </c:pt>
                <c:pt idx="142">
                  <c:v>74.09226672887101</c:v>
                </c:pt>
                <c:pt idx="143">
                  <c:v>74.532788140712142</c:v>
                </c:pt>
                <c:pt idx="144">
                  <c:v>74.963439348071972</c:v>
                </c:pt>
                <c:pt idx="145">
                  <c:v>75.384098781429842</c:v>
                </c:pt>
                <c:pt idx="146">
                  <c:v>75.794647781245303</c:v>
                </c:pt>
                <c:pt idx="147">
                  <c:v>76.194970623967166</c:v>
                </c:pt>
                <c:pt idx="148">
                  <c:v>76.584954547429234</c:v>
                </c:pt>
                <c:pt idx="149">
                  <c:v>76.964489775628863</c:v>
                </c:pt>
                <c:pt idx="150">
                  <c:v>77.333469542884259</c:v>
                </c:pt>
                <c:pt idx="151">
                  <c:v>77.691790117365585</c:v>
                </c:pt>
                <c:pt idx="152">
                  <c:v>78.039350823994994</c:v>
                </c:pt>
                <c:pt idx="153">
                  <c:v>78.376054066710296</c:v>
                </c:pt>
                <c:pt idx="154">
                  <c:v>78.701805350086119</c:v>
                </c:pt>
                <c:pt idx="155">
                  <c:v>79.016513300306713</c:v>
                </c:pt>
                <c:pt idx="156">
                  <c:v>79.320089685484163</c:v>
                </c:pt>
                <c:pt idx="157">
                  <c:v>79.612449435315369</c:v>
                </c:pt>
                <c:pt idx="158">
                  <c:v>79.893510660071342</c:v>
                </c:pt>
                <c:pt idx="159">
                  <c:v>80.163194668911629</c:v>
                </c:pt>
                <c:pt idx="160">
                  <c:v>80.42142598751775</c:v>
                </c:pt>
                <c:pt idx="161">
                  <c:v>80.668132375037914</c:v>
                </c:pt>
                <c:pt idx="162">
                  <c:v>80.903244840336825</c:v>
                </c:pt>
                <c:pt idx="163">
                  <c:v>81.126697657543346</c:v>
                </c:pt>
                <c:pt idx="164">
                  <c:v>81.338428380889454</c:v>
                </c:pt>
                <c:pt idx="165">
                  <c:v>81.538377858833712</c:v>
                </c:pt>
                <c:pt idx="166">
                  <c:v>81.726490247462664</c:v>
                </c:pt>
                <c:pt idx="167">
                  <c:v>81.90271302316421</c:v>
                </c:pt>
                <c:pt idx="168">
                  <c:v>82.06699699456621</c:v>
                </c:pt>
                <c:pt idx="169">
                  <c:v>82.219296313734873</c:v>
                </c:pt>
                <c:pt idx="170">
                  <c:v>82.359568486627168</c:v>
                </c:pt>
                <c:pt idx="171">
                  <c:v>82.48777438279167</c:v>
                </c:pt>
                <c:pt idx="172">
                  <c:v>82.603878244313094</c:v>
                </c:pt>
                <c:pt idx="173">
                  <c:v>82.707847693995461</c:v>
                </c:pt>
                <c:pt idx="174">
                  <c:v>82.799653742779782</c:v>
                </c:pt>
                <c:pt idx="175">
                  <c:v>82.879270796391921</c:v>
                </c:pt>
                <c:pt idx="176">
                  <c:v>82.946676661217296</c:v>
                </c:pt>
                <c:pt idx="177">
                  <c:v>83.001852549398947</c:v>
                </c:pt>
                <c:pt idx="178">
                  <c:v>83.044783083156062</c:v>
                </c:pt>
                <c:pt idx="179">
                  <c:v>83.075456298320944</c:v>
                </c:pt>
                <c:pt idx="180">
                  <c:v>83.093863647091723</c:v>
                </c:pt>
                <c:pt idx="181">
                  <c:v>83.1</c:v>
                </c:pt>
                <c:pt idx="182">
                  <c:v>83.093863647091723</c:v>
                </c:pt>
                <c:pt idx="183">
                  <c:v>83.075456298320944</c:v>
                </c:pt>
                <c:pt idx="184">
                  <c:v>83.044783083156062</c:v>
                </c:pt>
                <c:pt idx="185">
                  <c:v>83.001852549398947</c:v>
                </c:pt>
                <c:pt idx="186">
                  <c:v>82.946676661217296</c:v>
                </c:pt>
                <c:pt idx="187">
                  <c:v>82.879270796391921</c:v>
                </c:pt>
                <c:pt idx="188">
                  <c:v>82.799653742779782</c:v>
                </c:pt>
                <c:pt idx="189">
                  <c:v>82.707847693995447</c:v>
                </c:pt>
                <c:pt idx="190">
                  <c:v>82.603878244313094</c:v>
                </c:pt>
                <c:pt idx="191">
                  <c:v>82.48777438279167</c:v>
                </c:pt>
                <c:pt idx="192">
                  <c:v>82.359568486627168</c:v>
                </c:pt>
                <c:pt idx="193">
                  <c:v>82.219296313734873</c:v>
                </c:pt>
                <c:pt idx="194">
                  <c:v>82.06699699456621</c:v>
                </c:pt>
                <c:pt idx="195">
                  <c:v>81.90271302316421</c:v>
                </c:pt>
                <c:pt idx="196">
                  <c:v>81.726490247462664</c:v>
                </c:pt>
                <c:pt idx="197">
                  <c:v>81.538377858833712</c:v>
                </c:pt>
                <c:pt idx="198">
                  <c:v>81.338428380889454</c:v>
                </c:pt>
                <c:pt idx="199">
                  <c:v>81.126697657543346</c:v>
                </c:pt>
                <c:pt idx="200">
                  <c:v>80.903244840336811</c:v>
                </c:pt>
                <c:pt idx="201">
                  <c:v>80.668132375037914</c:v>
                </c:pt>
                <c:pt idx="202">
                  <c:v>80.42142598751775</c:v>
                </c:pt>
                <c:pt idx="203">
                  <c:v>80.163194668911629</c:v>
                </c:pt>
                <c:pt idx="204">
                  <c:v>79.893510660071342</c:v>
                </c:pt>
                <c:pt idx="205">
                  <c:v>79.612449435315369</c:v>
                </c:pt>
                <c:pt idx="206">
                  <c:v>79.320089685484163</c:v>
                </c:pt>
                <c:pt idx="207">
                  <c:v>79.016513300306698</c:v>
                </c:pt>
                <c:pt idx="208">
                  <c:v>78.701805350086119</c:v>
                </c:pt>
                <c:pt idx="209">
                  <c:v>78.376054066710296</c:v>
                </c:pt>
                <c:pt idx="210">
                  <c:v>78.039350823994994</c:v>
                </c:pt>
                <c:pt idx="211">
                  <c:v>77.691790117365571</c:v>
                </c:pt>
                <c:pt idx="212">
                  <c:v>77.333469542884274</c:v>
                </c:pt>
                <c:pt idx="213">
                  <c:v>76.964489775628877</c:v>
                </c:pt>
                <c:pt idx="214">
                  <c:v>76.584954547429234</c:v>
                </c:pt>
                <c:pt idx="215">
                  <c:v>76.19497062396718</c:v>
                </c:pt>
                <c:pt idx="216">
                  <c:v>75.794647781245303</c:v>
                </c:pt>
                <c:pt idx="217">
                  <c:v>75.384098781429842</c:v>
                </c:pt>
                <c:pt idx="218">
                  <c:v>74.963439348071972</c:v>
                </c:pt>
                <c:pt idx="219">
                  <c:v>74.532788140712157</c:v>
                </c:pt>
                <c:pt idx="220">
                  <c:v>74.09226672887101</c:v>
                </c:pt>
                <c:pt idx="221">
                  <c:v>73.641999565429927</c:v>
                </c:pt>
                <c:pt idx="222">
                  <c:v>73.182113959404077</c:v>
                </c:pt>
                <c:pt idx="223">
                  <c:v>72.712740048109808</c:v>
                </c:pt>
                <c:pt idx="224">
                  <c:v>72.23401076872787</c:v>
                </c:pt>
                <c:pt idx="225">
                  <c:v>71.746061829262942</c:v>
                </c:pt>
                <c:pt idx="226">
                  <c:v>71.249031678899868</c:v>
                </c:pt>
                <c:pt idx="227">
                  <c:v>70.743061477755248</c:v>
                </c:pt>
                <c:pt idx="228">
                  <c:v>70.228295066023577</c:v>
                </c:pt>
                <c:pt idx="229">
                  <c:v>69.704878932515001</c:v>
                </c:pt>
                <c:pt idx="230">
                  <c:v>69.172962182582168</c:v>
                </c:pt>
                <c:pt idx="231">
                  <c:v>68.632696505431852</c:v>
                </c:pt>
                <c:pt idx="232">
                  <c:v>68.08423614081704</c:v>
                </c:pt>
                <c:pt idx="233">
                  <c:v>67.527737845103672</c:v>
                </c:pt>
                <c:pt idx="234">
                  <c:v>66.963360856706018</c:v>
                </c:pt>
                <c:pt idx="235">
                  <c:v>66.391266860883178</c:v>
                </c:pt>
                <c:pt idx="236">
                  <c:v>65.811619953889263</c:v>
                </c:pt>
                <c:pt idx="237">
                  <c:v>65.224586606468293</c:v>
                </c:pt>
                <c:pt idx="238">
                  <c:v>64.630335626684541</c:v>
                </c:pt>
                <c:pt idx="239">
                  <c:v>64.029038122077878</c:v>
                </c:pt>
                <c:pt idx="240">
                  <c:v>63.42086746113393</c:v>
                </c:pt>
                <c:pt idx="241">
                  <c:v>62.805999234057076</c:v>
                </c:pt>
                <c:pt idx="242">
                  <c:v>62.184611212834504</c:v>
                </c:pt>
                <c:pt idx="243">
                  <c:v>61.556883310579025</c:v>
                </c:pt>
                <c:pt idx="244">
                  <c:v>60.922997540137168</c:v>
                </c:pt>
                <c:pt idx="245">
                  <c:v>60.283137971949898</c:v>
                </c:pt>
                <c:pt idx="246">
                  <c:v>59.637490691151804</c:v>
                </c:pt>
                <c:pt idx="247">
                  <c:v>58.986243753895351</c:v>
                </c:pt>
                <c:pt idx="248">
                  <c:v>58.329587142885764</c:v>
                </c:pt>
                <c:pt idx="249">
                  <c:v>57.667712722113109</c:v>
                </c:pt>
                <c:pt idx="250">
                  <c:v>57.000814190767287</c:v>
                </c:pt>
                <c:pt idx="251">
                  <c:v>56.329087036322356</c:v>
                </c:pt>
                <c:pt idx="252">
                  <c:v>55.652728486776972</c:v>
                </c:pt>
                <c:pt idx="253">
                  <c:v>54.971937462037275</c:v>
                </c:pt>
                <c:pt idx="254">
                  <c:v>54.286914524430657</c:v>
                </c:pt>
                <c:pt idx="255">
                  <c:v>53.597861828337621</c:v>
                </c:pt>
                <c:pt idx="256">
                  <c:v>52.904983068931571</c:v>
                </c:pt>
                <c:pt idx="257">
                  <c:v>52.208483430015072</c:v>
                </c:pt>
                <c:pt idx="258">
                  <c:v>51.508569530944641</c:v>
                </c:pt>
                <c:pt idx="259">
                  <c:v>50.805449372635003</c:v>
                </c:pt>
                <c:pt idx="260">
                  <c:v>50.099332282636304</c:v>
                </c:pt>
                <c:pt idx="261">
                  <c:v>49.390428859278707</c:v>
                </c:pt>
                <c:pt idx="262">
                  <c:v>48.678950914879927</c:v>
                </c:pt>
                <c:pt idx="263">
                  <c:v>47.965111418013649</c:v>
                </c:pt>
                <c:pt idx="264">
                  <c:v>47.249124434837334</c:v>
                </c:pt>
                <c:pt idx="265">
                  <c:v>46.53120506948099</c:v>
                </c:pt>
                <c:pt idx="266">
                  <c:v>45.811569403498552</c:v>
                </c:pt>
                <c:pt idx="267">
                  <c:v>45.090434434387454</c:v>
                </c:pt>
                <c:pt idx="268">
                  <c:v>44.368018013182244</c:v>
                </c:pt>
                <c:pt idx="269">
                  <c:v>43.644538781131253</c:v>
                </c:pt>
                <c:pt idx="270">
                  <c:v>42.92021610546692</c:v>
                </c:pt>
                <c:pt idx="271">
                  <c:v>42.195270014282187</c:v>
                </c:pt>
                <c:pt idx="272">
                  <c:v>41.469921130528682</c:v>
                </c:pt>
                <c:pt idx="273">
                  <c:v>40.744390605153427</c:v>
                </c:pt>
                <c:pt idx="274">
                  <c:v>40.018900049393579</c:v>
                </c:pt>
                <c:pt idx="275">
                  <c:v>39.293671466250629</c:v>
                </c:pt>
                <c:pt idx="276">
                  <c:v>38.568927181168171</c:v>
                </c:pt>
                <c:pt idx="277">
                  <c:v>37.844889771939009</c:v>
                </c:pt>
                <c:pt idx="278">
                  <c:v>37.121781997869583</c:v>
                </c:pt>
                <c:pt idx="279">
                  <c:v>36.399826728232192</c:v>
                </c:pt>
                <c:pt idx="280">
                  <c:v>35.679246870036749</c:v>
                </c:pt>
                <c:pt idx="281">
                  <c:v>34.960265295156809</c:v>
                </c:pt>
                <c:pt idx="282">
                  <c:v>34.243104766845427</c:v>
                </c:pt>
                <c:pt idx="283">
                  <c:v>33.527987865679179</c:v>
                </c:pt>
                <c:pt idx="284">
                  <c:v>32.81513691496945</c:v>
                </c:pt>
                <c:pt idx="285">
                  <c:v>32.104773905682691</c:v>
                </c:pt>
                <c:pt idx="286">
                  <c:v>31.39712042091212</c:v>
                </c:pt>
                <c:pt idx="287">
                  <c:v>30.692397559945</c:v>
                </c:pt>
                <c:pt idx="288">
                  <c:v>29.990825861971206</c:v>
                </c:pt>
                <c:pt idx="289">
                  <c:v>29.292625229479153</c:v>
                </c:pt>
                <c:pt idx="290">
                  <c:v>28.598014851387273</c:v>
                </c:pt>
                <c:pt idx="291">
                  <c:v>27.907213125959288</c:v>
                </c:pt>
                <c:pt idx="292">
                  <c:v>27.220437583552812</c:v>
                </c:pt>
                <c:pt idx="293">
                  <c:v>26.537904809250808</c:v>
                </c:pt>
                <c:pt idx="294">
                  <c:v>25.859830365427118</c:v>
                </c:pt>
                <c:pt idx="295">
                  <c:v>25.186428714296373</c:v>
                </c:pt>
                <c:pt idx="296">
                  <c:v>24.51791314049968</c:v>
                </c:pt>
                <c:pt idx="297">
                  <c:v>23.854495673777553</c:v>
                </c:pt>
                <c:pt idx="298">
                  <c:v>23.196387011780832</c:v>
                </c:pt>
                <c:pt idx="299">
                  <c:v>22.543796443071521</c:v>
                </c:pt>
                <c:pt idx="300">
                  <c:v>21.896931770363896</c:v>
                </c:pt>
                <c:pt idx="301">
                  <c:v>21.255999234057057</c:v>
                </c:pt>
                <c:pt idx="302">
                  <c:v>20.62120343610842</c:v>
                </c:pt>
                <c:pt idx="303">
                  <c:v>19.992747264298554</c:v>
                </c:pt>
                <c:pt idx="304">
                  <c:v>19.370831816935812</c:v>
                </c:pt>
                <c:pt idx="305">
                  <c:v>18.755656328049241</c:v>
                </c:pt>
                <c:pt idx="306">
                  <c:v>18.147418093117327</c:v>
                </c:pt>
                <c:pt idx="307">
                  <c:v>17.546312395378663</c:v>
                </c:pt>
                <c:pt idx="308">
                  <c:v>16.952532432770823</c:v>
                </c:pt>
                <c:pt idx="309">
                  <c:v>16.366269245541471</c:v>
                </c:pt>
                <c:pt idx="310">
                  <c:v>15.787711644575534</c:v>
                </c:pt>
                <c:pt idx="311">
                  <c:v>15.217046140480427</c:v>
                </c:pt>
                <c:pt idx="312">
                  <c:v>14.654456873471014</c:v>
                </c:pt>
                <c:pt idx="313">
                  <c:v>14.100125544093904</c:v>
                </c:pt>
                <c:pt idx="314">
                  <c:v>13.554231344829947</c:v>
                </c:pt>
                <c:pt idx="315">
                  <c:v>13.016950892612581</c:v>
                </c:pt>
                <c:pt idx="316">
                  <c:v>12.488458162297773</c:v>
                </c:pt>
                <c:pt idx="317">
                  <c:v>11.968924421121049</c:v>
                </c:pt>
                <c:pt idx="318">
                  <c:v>11.458518164174789</c:v>
                </c:pt>
                <c:pt idx="319">
                  <c:v>10.957405050938357</c:v>
                </c:pt>
                <c:pt idx="320">
                  <c:v>10.465747842891734</c:v>
                </c:pt>
                <c:pt idx="321">
                  <c:v>9.983706342242872</c:v>
                </c:pt>
                <c:pt idx="322">
                  <c:v>9.5114373317967509</c:v>
                </c:pt>
                <c:pt idx="323">
                  <c:v>9.0490945159935627</c:v>
                </c:pt>
                <c:pt idx="324">
                  <c:v>8.5968284631419394</c:v>
                </c:pt>
                <c:pt idx="325">
                  <c:v>8.1547865488717228</c:v>
                </c:pt>
                <c:pt idx="326">
                  <c:v>7.7231129008301043</c:v>
                </c:pt>
                <c:pt idx="327">
                  <c:v>7.3019483446431979</c:v>
                </c:pt>
                <c:pt idx="328">
                  <c:v>6.891430351164491</c:v>
                </c:pt>
                <c:pt idx="329">
                  <c:v>6.4916929850298795</c:v>
                </c:pt>
                <c:pt idx="330">
                  <c:v>6.1028668545387577</c:v>
                </c:pt>
                <c:pt idx="331">
                  <c:v>5.7250790628787449</c:v>
                </c:pt>
                <c:pt idx="332">
                  <c:v>5.3584531607112007</c:v>
                </c:pt>
                <c:pt idx="333">
                  <c:v>5.0031091001334778</c:v>
                </c:pt>
                <c:pt idx="334">
                  <c:v>4.6591631900327588</c:v>
                </c:pt>
                <c:pt idx="335">
                  <c:v>4.3267280528459455</c:v>
                </c:pt>
                <c:pt idx="336">
                  <c:v>4.0059125827385449</c:v>
                </c:pt>
                <c:pt idx="337">
                  <c:v>3.6968219052152449</c:v>
                </c:pt>
                <c:pt idx="338">
                  <c:v>3.399557338173548</c:v>
                </c:pt>
                <c:pt idx="339">
                  <c:v>3.1142163544116084</c:v>
                </c:pt>
                <c:pt idx="340">
                  <c:v>2.8408925456002989</c:v>
                </c:pt>
                <c:pt idx="341">
                  <c:v>2.5796755877289268</c:v>
                </c:pt>
                <c:pt idx="342">
                  <c:v>2.3306512080335917</c:v>
                </c:pt>
                <c:pt idx="343">
                  <c:v>2.0939011534160867</c:v>
                </c:pt>
                <c:pt idx="344">
                  <c:v>1.8695031603612267</c:v>
                </c:pt>
                <c:pt idx="345">
                  <c:v>1.6575309263594136</c:v>
                </c:pt>
                <c:pt idx="346">
                  <c:v>1.4580540828411022</c:v>
                </c:pt>
                <c:pt idx="347">
                  <c:v>1.2711381696289195</c:v>
                </c:pt>
                <c:pt idx="348">
                  <c:v>1.096844610913172</c:v>
                </c:pt>
                <c:pt idx="349">
                  <c:v>0.93523069275563608</c:v>
                </c:pt>
                <c:pt idx="350">
                  <c:v>0.7863495421262936</c:v>
                </c:pt>
                <c:pt idx="351">
                  <c:v>0.65025010747718504</c:v>
                </c:pt>
                <c:pt idx="352">
                  <c:v>0.52697714085714975</c:v>
                </c:pt>
                <c:pt idx="353">
                  <c:v>0.41657118157097534</c:v>
                </c:pt>
                <c:pt idx="354">
                  <c:v>0.31906854138591745</c:v>
                </c:pt>
                <c:pt idx="355">
                  <c:v>0.23450129128841013</c:v>
                </c:pt>
                <c:pt idx="356">
                  <c:v>0.16289724979325451</c:v>
                </c:pt>
                <c:pt idx="357">
                  <c:v>0.10427997280755537</c:v>
                </c:pt>
                <c:pt idx="358">
                  <c:v>5.8668745050992566E-2</c:v>
                </c:pt>
                <c:pt idx="359">
                  <c:v>2.6078573034091737E-2</c:v>
                </c:pt>
                <c:pt idx="360">
                  <c:v>6.5201795956128404E-3</c:v>
                </c:pt>
                <c:pt idx="361">
                  <c:v>0</c:v>
                </c:pt>
                <c:pt idx="362">
                  <c:v>0</c:v>
                </c:pt>
              </c:numCache>
            </c:numRef>
          </c:val>
          <c:smooth val="0"/>
          <c:extLst>
            <c:ext xmlns:c16="http://schemas.microsoft.com/office/drawing/2014/chart" uri="{C3380CC4-5D6E-409C-BE32-E72D297353CC}">
              <c16:uniqueId val="{00000000-0019-493C-864C-158CAE2CC9E8}"/>
            </c:ext>
          </c:extLst>
        </c:ser>
        <c:ser>
          <c:idx val="1"/>
          <c:order val="1"/>
          <c:tx>
            <c:v>Inlet</c:v>
          </c:tx>
          <c:spPr>
            <a:ln w="28575" cap="rnd">
              <a:solidFill>
                <a:schemeClr val="accent2"/>
              </a:solidFill>
              <a:round/>
            </a:ln>
            <a:effectLst/>
          </c:spPr>
          <c:marker>
            <c:symbol val="none"/>
          </c:marker>
          <c:val>
            <c:numRef>
              <c:f>'Part 1'!$V$4:$V$364</c:f>
              <c:numCache>
                <c:formatCode>General</c:formatCode>
                <c:ptCount val="361"/>
                <c:pt idx="0">
                  <c:v>9.32</c:v>
                </c:pt>
                <c:pt idx="1">
                  <c:v>9.36</c:v>
                </c:pt>
                <c:pt idx="2">
                  <c:v>9.35</c:v>
                </c:pt>
                <c:pt idx="3">
                  <c:v>9.27</c:v>
                </c:pt>
                <c:pt idx="4">
                  <c:v>9.1300000000000008</c:v>
                </c:pt>
                <c:pt idx="5">
                  <c:v>8.99</c:v>
                </c:pt>
                <c:pt idx="6">
                  <c:v>8.74</c:v>
                </c:pt>
                <c:pt idx="7">
                  <c:v>8.4700000000000006</c:v>
                </c:pt>
                <c:pt idx="8">
                  <c:v>8.16</c:v>
                </c:pt>
                <c:pt idx="9">
                  <c:v>7.85</c:v>
                </c:pt>
                <c:pt idx="10">
                  <c:v>7.53</c:v>
                </c:pt>
                <c:pt idx="11">
                  <c:v>7.17</c:v>
                </c:pt>
                <c:pt idx="12">
                  <c:v>6.85</c:v>
                </c:pt>
                <c:pt idx="13">
                  <c:v>6.5</c:v>
                </c:pt>
                <c:pt idx="14">
                  <c:v>6.18</c:v>
                </c:pt>
                <c:pt idx="15">
                  <c:v>5.9</c:v>
                </c:pt>
                <c:pt idx="16">
                  <c:v>5.59</c:v>
                </c:pt>
                <c:pt idx="17">
                  <c:v>5.26</c:v>
                </c:pt>
                <c:pt idx="18">
                  <c:v>5</c:v>
                </c:pt>
                <c:pt idx="19">
                  <c:v>4.78</c:v>
                </c:pt>
                <c:pt idx="20">
                  <c:v>4.46</c:v>
                </c:pt>
                <c:pt idx="21">
                  <c:v>4.2300000000000004</c:v>
                </c:pt>
                <c:pt idx="22">
                  <c:v>4</c:v>
                </c:pt>
                <c:pt idx="23">
                  <c:v>3.77</c:v>
                </c:pt>
                <c:pt idx="24">
                  <c:v>3.66</c:v>
                </c:pt>
                <c:pt idx="25">
                  <c:v>3.36</c:v>
                </c:pt>
                <c:pt idx="26">
                  <c:v>3.15</c:v>
                </c:pt>
                <c:pt idx="27">
                  <c:v>2.99</c:v>
                </c:pt>
                <c:pt idx="28">
                  <c:v>2.79</c:v>
                </c:pt>
                <c:pt idx="29">
                  <c:v>2.63</c:v>
                </c:pt>
                <c:pt idx="30">
                  <c:v>2.4700000000000002</c:v>
                </c:pt>
                <c:pt idx="31">
                  <c:v>2.29</c:v>
                </c:pt>
                <c:pt idx="32">
                  <c:v>2.17</c:v>
                </c:pt>
                <c:pt idx="33">
                  <c:v>2.04</c:v>
                </c:pt>
                <c:pt idx="34">
                  <c:v>1.92</c:v>
                </c:pt>
                <c:pt idx="35">
                  <c:v>1.8</c:v>
                </c:pt>
                <c:pt idx="36">
                  <c:v>1.67</c:v>
                </c:pt>
                <c:pt idx="37">
                  <c:v>1.56</c:v>
                </c:pt>
                <c:pt idx="38">
                  <c:v>1.46</c:v>
                </c:pt>
                <c:pt idx="39">
                  <c:v>1.36</c:v>
                </c:pt>
                <c:pt idx="40">
                  <c:v>1.28</c:v>
                </c:pt>
                <c:pt idx="41">
                  <c:v>1.19</c:v>
                </c:pt>
                <c:pt idx="42">
                  <c:v>1.1200000000000001</c:v>
                </c:pt>
                <c:pt idx="43">
                  <c:v>1.05</c:v>
                </c:pt>
                <c:pt idx="44">
                  <c:v>0.98</c:v>
                </c:pt>
                <c:pt idx="45">
                  <c:v>0.92</c:v>
                </c:pt>
                <c:pt idx="46">
                  <c:v>0.86</c:v>
                </c:pt>
                <c:pt idx="47">
                  <c:v>0.82</c:v>
                </c:pt>
                <c:pt idx="48">
                  <c:v>0.76</c:v>
                </c:pt>
                <c:pt idx="49">
                  <c:v>0.72</c:v>
                </c:pt>
                <c:pt idx="50">
                  <c:v>0.69</c:v>
                </c:pt>
                <c:pt idx="51">
                  <c:v>0.65</c:v>
                </c:pt>
                <c:pt idx="52">
                  <c:v>0.62</c:v>
                </c:pt>
                <c:pt idx="53">
                  <c:v>0.59</c:v>
                </c:pt>
                <c:pt idx="54">
                  <c:v>0.56999999999999995</c:v>
                </c:pt>
                <c:pt idx="55">
                  <c:v>0.55000000000000004</c:v>
                </c:pt>
                <c:pt idx="56">
                  <c:v>0.53</c:v>
                </c:pt>
                <c:pt idx="57">
                  <c:v>0.51</c:v>
                </c:pt>
                <c:pt idx="58">
                  <c:v>0.49</c:v>
                </c:pt>
                <c:pt idx="59">
                  <c:v>0.47</c:v>
                </c:pt>
                <c:pt idx="60">
                  <c:v>0.45</c:v>
                </c:pt>
                <c:pt idx="61">
                  <c:v>0.43</c:v>
                </c:pt>
                <c:pt idx="62">
                  <c:v>0.41</c:v>
                </c:pt>
                <c:pt idx="63">
                  <c:v>0.39</c:v>
                </c:pt>
                <c:pt idx="64">
                  <c:v>0.37</c:v>
                </c:pt>
                <c:pt idx="65">
                  <c:v>0.35</c:v>
                </c:pt>
                <c:pt idx="66">
                  <c:v>0.33</c:v>
                </c:pt>
                <c:pt idx="67">
                  <c:v>0.31</c:v>
                </c:pt>
                <c:pt idx="68">
                  <c:v>0.3</c:v>
                </c:pt>
                <c:pt idx="69">
                  <c:v>0.28000000000000003</c:v>
                </c:pt>
                <c:pt idx="70">
                  <c:v>0.26</c:v>
                </c:pt>
                <c:pt idx="71">
                  <c:v>0.24</c:v>
                </c:pt>
                <c:pt idx="72">
                  <c:v>0.22</c:v>
                </c:pt>
                <c:pt idx="73">
                  <c:v>0.2</c:v>
                </c:pt>
                <c:pt idx="74">
                  <c:v>0.18</c:v>
                </c:pt>
                <c:pt idx="75">
                  <c:v>0.16</c:v>
                </c:pt>
                <c:pt idx="76">
                  <c:v>0.15</c:v>
                </c:pt>
                <c:pt idx="77">
                  <c:v>0.13</c:v>
                </c:pt>
                <c:pt idx="78">
                  <c:v>0.12</c:v>
                </c:pt>
                <c:pt idx="79">
                  <c:v>0.11</c:v>
                </c:pt>
                <c:pt idx="80">
                  <c:v>0.1</c:v>
                </c:pt>
                <c:pt idx="81">
                  <c:v>0.09</c:v>
                </c:pt>
                <c:pt idx="82">
                  <c:v>0.09</c:v>
                </c:pt>
                <c:pt idx="83">
                  <c:v>0.08</c:v>
                </c:pt>
                <c:pt idx="84">
                  <c:v>0.08</c:v>
                </c:pt>
                <c:pt idx="85">
                  <c:v>0.08</c:v>
                </c:pt>
                <c:pt idx="86">
                  <c:v>0.08</c:v>
                </c:pt>
                <c:pt idx="87">
                  <c:v>0.08</c:v>
                </c:pt>
                <c:pt idx="88">
                  <c:v>0.08</c:v>
                </c:pt>
                <c:pt idx="89">
                  <c:v>7.0000000000000007E-2</c:v>
                </c:pt>
                <c:pt idx="90">
                  <c:v>7.0000000000000007E-2</c:v>
                </c:pt>
                <c:pt idx="91">
                  <c:v>7.0000000000000007E-2</c:v>
                </c:pt>
                <c:pt idx="92">
                  <c:v>7.0000000000000007E-2</c:v>
                </c:pt>
                <c:pt idx="93">
                  <c:v>0.06</c:v>
                </c:pt>
                <c:pt idx="94">
                  <c:v>0.06</c:v>
                </c:pt>
                <c:pt idx="95">
                  <c:v>0.06</c:v>
                </c:pt>
                <c:pt idx="96">
                  <c:v>0.06</c:v>
                </c:pt>
                <c:pt idx="97">
                  <c:v>0.05</c:v>
                </c:pt>
                <c:pt idx="98">
                  <c:v>0.05</c:v>
                </c:pt>
                <c:pt idx="99">
                  <c:v>0.05</c:v>
                </c:pt>
                <c:pt idx="100">
                  <c:v>0.05</c:v>
                </c:pt>
                <c:pt idx="101">
                  <c:v>0.05</c:v>
                </c:pt>
                <c:pt idx="102">
                  <c:v>0.04</c:v>
                </c:pt>
                <c:pt idx="103">
                  <c:v>0.04</c:v>
                </c:pt>
                <c:pt idx="104">
                  <c:v>0.04</c:v>
                </c:pt>
                <c:pt idx="105">
                  <c:v>0.03</c:v>
                </c:pt>
                <c:pt idx="106">
                  <c:v>0.03</c:v>
                </c:pt>
                <c:pt idx="107">
                  <c:v>0.03</c:v>
                </c:pt>
                <c:pt idx="108">
                  <c:v>0.02</c:v>
                </c:pt>
                <c:pt idx="109">
                  <c:v>0.02</c:v>
                </c:pt>
                <c:pt idx="110">
                  <c:v>0.02</c:v>
                </c:pt>
                <c:pt idx="111">
                  <c:v>0.01</c:v>
                </c:pt>
                <c:pt idx="112">
                  <c:v>0.01</c:v>
                </c:pt>
                <c:pt idx="113">
                  <c:v>0.01</c:v>
                </c:pt>
                <c:pt idx="114">
                  <c:v>0.01</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0.01</c:v>
                </c:pt>
                <c:pt idx="183">
                  <c:v>0.01</c:v>
                </c:pt>
                <c:pt idx="184">
                  <c:v>0.01</c:v>
                </c:pt>
                <c:pt idx="185">
                  <c:v>0.01</c:v>
                </c:pt>
                <c:pt idx="186">
                  <c:v>0.02</c:v>
                </c:pt>
                <c:pt idx="187">
                  <c:v>0.02</c:v>
                </c:pt>
                <c:pt idx="188">
                  <c:v>0.02</c:v>
                </c:pt>
                <c:pt idx="189">
                  <c:v>0.03</c:v>
                </c:pt>
                <c:pt idx="190">
                  <c:v>0.03</c:v>
                </c:pt>
                <c:pt idx="191">
                  <c:v>0.03</c:v>
                </c:pt>
                <c:pt idx="192">
                  <c:v>0.04</c:v>
                </c:pt>
                <c:pt idx="193">
                  <c:v>0.04</c:v>
                </c:pt>
                <c:pt idx="194">
                  <c:v>0.04</c:v>
                </c:pt>
                <c:pt idx="195">
                  <c:v>0.04</c:v>
                </c:pt>
                <c:pt idx="196">
                  <c:v>0.05</c:v>
                </c:pt>
                <c:pt idx="197">
                  <c:v>0.05</c:v>
                </c:pt>
                <c:pt idx="198">
                  <c:v>0.06</c:v>
                </c:pt>
                <c:pt idx="199">
                  <c:v>0.06</c:v>
                </c:pt>
                <c:pt idx="200">
                  <c:v>0.06</c:v>
                </c:pt>
                <c:pt idx="201">
                  <c:v>7.0000000000000007E-2</c:v>
                </c:pt>
                <c:pt idx="202">
                  <c:v>7.0000000000000007E-2</c:v>
                </c:pt>
                <c:pt idx="203">
                  <c:v>7.0000000000000007E-2</c:v>
                </c:pt>
                <c:pt idx="204">
                  <c:v>0.08</c:v>
                </c:pt>
                <c:pt idx="205">
                  <c:v>0.08</c:v>
                </c:pt>
                <c:pt idx="206">
                  <c:v>0.08</c:v>
                </c:pt>
                <c:pt idx="207">
                  <c:v>0.09</c:v>
                </c:pt>
                <c:pt idx="208">
                  <c:v>0.09</c:v>
                </c:pt>
                <c:pt idx="209">
                  <c:v>0.1</c:v>
                </c:pt>
                <c:pt idx="210">
                  <c:v>0.1</c:v>
                </c:pt>
                <c:pt idx="211">
                  <c:v>0.11</c:v>
                </c:pt>
                <c:pt idx="212">
                  <c:v>0.11</c:v>
                </c:pt>
                <c:pt idx="213">
                  <c:v>0.11</c:v>
                </c:pt>
                <c:pt idx="214">
                  <c:v>0.12</c:v>
                </c:pt>
                <c:pt idx="215">
                  <c:v>0.12</c:v>
                </c:pt>
                <c:pt idx="216">
                  <c:v>0.12</c:v>
                </c:pt>
                <c:pt idx="217">
                  <c:v>0.13</c:v>
                </c:pt>
                <c:pt idx="218">
                  <c:v>0.13</c:v>
                </c:pt>
                <c:pt idx="219">
                  <c:v>0.13</c:v>
                </c:pt>
                <c:pt idx="220">
                  <c:v>0.14000000000000001</c:v>
                </c:pt>
                <c:pt idx="221">
                  <c:v>0.14000000000000001</c:v>
                </c:pt>
                <c:pt idx="222">
                  <c:v>0.14000000000000001</c:v>
                </c:pt>
                <c:pt idx="223">
                  <c:v>0.15</c:v>
                </c:pt>
                <c:pt idx="224">
                  <c:v>0.15</c:v>
                </c:pt>
                <c:pt idx="225">
                  <c:v>0.15</c:v>
                </c:pt>
                <c:pt idx="226">
                  <c:v>0.16</c:v>
                </c:pt>
                <c:pt idx="227">
                  <c:v>0.16</c:v>
                </c:pt>
                <c:pt idx="228">
                  <c:v>0.17</c:v>
                </c:pt>
                <c:pt idx="229">
                  <c:v>0.17</c:v>
                </c:pt>
                <c:pt idx="230">
                  <c:v>0.18</c:v>
                </c:pt>
                <c:pt idx="231">
                  <c:v>0.18</c:v>
                </c:pt>
                <c:pt idx="232">
                  <c:v>0.18</c:v>
                </c:pt>
                <c:pt idx="233">
                  <c:v>0.19</c:v>
                </c:pt>
                <c:pt idx="234">
                  <c:v>0.19</c:v>
                </c:pt>
                <c:pt idx="235">
                  <c:v>0.19</c:v>
                </c:pt>
                <c:pt idx="236">
                  <c:v>0.19</c:v>
                </c:pt>
                <c:pt idx="237">
                  <c:v>0.2</c:v>
                </c:pt>
                <c:pt idx="238">
                  <c:v>0.2</c:v>
                </c:pt>
                <c:pt idx="239">
                  <c:v>0.2</c:v>
                </c:pt>
                <c:pt idx="240">
                  <c:v>0.21</c:v>
                </c:pt>
                <c:pt idx="241">
                  <c:v>0.21</c:v>
                </c:pt>
                <c:pt idx="242">
                  <c:v>0.21</c:v>
                </c:pt>
                <c:pt idx="243">
                  <c:v>0.22</c:v>
                </c:pt>
                <c:pt idx="244">
                  <c:v>0.22</c:v>
                </c:pt>
                <c:pt idx="245">
                  <c:v>0.22</c:v>
                </c:pt>
                <c:pt idx="246">
                  <c:v>0.22</c:v>
                </c:pt>
                <c:pt idx="247">
                  <c:v>0.23</c:v>
                </c:pt>
                <c:pt idx="248">
                  <c:v>0.23</c:v>
                </c:pt>
                <c:pt idx="249">
                  <c:v>0.23</c:v>
                </c:pt>
                <c:pt idx="250">
                  <c:v>0.23</c:v>
                </c:pt>
                <c:pt idx="251">
                  <c:v>0.24</c:v>
                </c:pt>
                <c:pt idx="252">
                  <c:v>0.24</c:v>
                </c:pt>
                <c:pt idx="253">
                  <c:v>0.24</c:v>
                </c:pt>
                <c:pt idx="254">
                  <c:v>0.24</c:v>
                </c:pt>
                <c:pt idx="255">
                  <c:v>0.25</c:v>
                </c:pt>
                <c:pt idx="256">
                  <c:v>0.25</c:v>
                </c:pt>
                <c:pt idx="257">
                  <c:v>0.25</c:v>
                </c:pt>
                <c:pt idx="258">
                  <c:v>0.25</c:v>
                </c:pt>
                <c:pt idx="259">
                  <c:v>0.25</c:v>
                </c:pt>
                <c:pt idx="260">
                  <c:v>0.25</c:v>
                </c:pt>
                <c:pt idx="261">
                  <c:v>0.26</c:v>
                </c:pt>
                <c:pt idx="262">
                  <c:v>0.26</c:v>
                </c:pt>
                <c:pt idx="263">
                  <c:v>0.26</c:v>
                </c:pt>
                <c:pt idx="264">
                  <c:v>0.26</c:v>
                </c:pt>
                <c:pt idx="265">
                  <c:v>0.26</c:v>
                </c:pt>
                <c:pt idx="266">
                  <c:v>0.26</c:v>
                </c:pt>
                <c:pt idx="267">
                  <c:v>0.26</c:v>
                </c:pt>
                <c:pt idx="268">
                  <c:v>0.27</c:v>
                </c:pt>
                <c:pt idx="269">
                  <c:v>0.27</c:v>
                </c:pt>
                <c:pt idx="270">
                  <c:v>0.27</c:v>
                </c:pt>
                <c:pt idx="271">
                  <c:v>0.27</c:v>
                </c:pt>
                <c:pt idx="272">
                  <c:v>0.27</c:v>
                </c:pt>
                <c:pt idx="273">
                  <c:v>0.27</c:v>
                </c:pt>
                <c:pt idx="274">
                  <c:v>0.27</c:v>
                </c:pt>
                <c:pt idx="275">
                  <c:v>0.27</c:v>
                </c:pt>
                <c:pt idx="276">
                  <c:v>0.27</c:v>
                </c:pt>
                <c:pt idx="277">
                  <c:v>0.27</c:v>
                </c:pt>
                <c:pt idx="278">
                  <c:v>0.27</c:v>
                </c:pt>
                <c:pt idx="279">
                  <c:v>0.27</c:v>
                </c:pt>
                <c:pt idx="280">
                  <c:v>0.28000000000000003</c:v>
                </c:pt>
                <c:pt idx="281">
                  <c:v>0.28000000000000003</c:v>
                </c:pt>
                <c:pt idx="282">
                  <c:v>0.28000000000000003</c:v>
                </c:pt>
                <c:pt idx="283">
                  <c:v>0.28000000000000003</c:v>
                </c:pt>
                <c:pt idx="284">
                  <c:v>0.28999999999999998</c:v>
                </c:pt>
                <c:pt idx="285">
                  <c:v>0.3</c:v>
                </c:pt>
                <c:pt idx="286">
                  <c:v>0.31</c:v>
                </c:pt>
                <c:pt idx="287">
                  <c:v>0.32</c:v>
                </c:pt>
                <c:pt idx="288">
                  <c:v>0.33</c:v>
                </c:pt>
                <c:pt idx="289">
                  <c:v>0.35</c:v>
                </c:pt>
                <c:pt idx="290">
                  <c:v>0.36</c:v>
                </c:pt>
                <c:pt idx="291">
                  <c:v>0.38</c:v>
                </c:pt>
                <c:pt idx="292">
                  <c:v>0.39</c:v>
                </c:pt>
                <c:pt idx="293">
                  <c:v>0.41</c:v>
                </c:pt>
                <c:pt idx="294">
                  <c:v>0.43</c:v>
                </c:pt>
                <c:pt idx="295">
                  <c:v>0.44</c:v>
                </c:pt>
                <c:pt idx="296">
                  <c:v>0.46</c:v>
                </c:pt>
                <c:pt idx="297">
                  <c:v>0.47</c:v>
                </c:pt>
                <c:pt idx="298">
                  <c:v>0.49</c:v>
                </c:pt>
                <c:pt idx="299">
                  <c:v>0.5</c:v>
                </c:pt>
                <c:pt idx="300">
                  <c:v>0.52</c:v>
                </c:pt>
                <c:pt idx="301">
                  <c:v>0.54</c:v>
                </c:pt>
                <c:pt idx="302">
                  <c:v>0.55000000000000004</c:v>
                </c:pt>
                <c:pt idx="303">
                  <c:v>0.56999999999999995</c:v>
                </c:pt>
                <c:pt idx="304">
                  <c:v>0.59</c:v>
                </c:pt>
                <c:pt idx="305">
                  <c:v>0.61</c:v>
                </c:pt>
                <c:pt idx="306">
                  <c:v>0.62</c:v>
                </c:pt>
                <c:pt idx="307">
                  <c:v>0.65</c:v>
                </c:pt>
                <c:pt idx="308">
                  <c:v>0.68</c:v>
                </c:pt>
                <c:pt idx="309">
                  <c:v>0.7</c:v>
                </c:pt>
                <c:pt idx="310">
                  <c:v>0.73</c:v>
                </c:pt>
                <c:pt idx="311">
                  <c:v>0.77</c:v>
                </c:pt>
                <c:pt idx="312">
                  <c:v>0.82</c:v>
                </c:pt>
                <c:pt idx="313">
                  <c:v>0.86</c:v>
                </c:pt>
                <c:pt idx="314">
                  <c:v>0.92</c:v>
                </c:pt>
                <c:pt idx="315">
                  <c:v>0.98</c:v>
                </c:pt>
                <c:pt idx="316">
                  <c:v>1.04</c:v>
                </c:pt>
                <c:pt idx="317">
                  <c:v>1.1200000000000001</c:v>
                </c:pt>
                <c:pt idx="318">
                  <c:v>1.21</c:v>
                </c:pt>
                <c:pt idx="319">
                  <c:v>1.29</c:v>
                </c:pt>
                <c:pt idx="320">
                  <c:v>1.36</c:v>
                </c:pt>
                <c:pt idx="321">
                  <c:v>1.44</c:v>
                </c:pt>
                <c:pt idx="322">
                  <c:v>1.54</c:v>
                </c:pt>
                <c:pt idx="323">
                  <c:v>1.64</c:v>
                </c:pt>
                <c:pt idx="324">
                  <c:v>1.75</c:v>
                </c:pt>
                <c:pt idx="325">
                  <c:v>1.86</c:v>
                </c:pt>
                <c:pt idx="326">
                  <c:v>1.98</c:v>
                </c:pt>
                <c:pt idx="327">
                  <c:v>2.1</c:v>
                </c:pt>
                <c:pt idx="328">
                  <c:v>2.2200000000000002</c:v>
                </c:pt>
                <c:pt idx="329">
                  <c:v>2.3199999999999998</c:v>
                </c:pt>
                <c:pt idx="330">
                  <c:v>2.46</c:v>
                </c:pt>
                <c:pt idx="331">
                  <c:v>2.68</c:v>
                </c:pt>
                <c:pt idx="332">
                  <c:v>2.79</c:v>
                </c:pt>
                <c:pt idx="333">
                  <c:v>2.98</c:v>
                </c:pt>
                <c:pt idx="334">
                  <c:v>3.09</c:v>
                </c:pt>
                <c:pt idx="335">
                  <c:v>3.27</c:v>
                </c:pt>
                <c:pt idx="336">
                  <c:v>3.46</c:v>
                </c:pt>
                <c:pt idx="337">
                  <c:v>3.63</c:v>
                </c:pt>
                <c:pt idx="338">
                  <c:v>3.82</c:v>
                </c:pt>
                <c:pt idx="339">
                  <c:v>4.0199999999999996</c:v>
                </c:pt>
                <c:pt idx="340">
                  <c:v>4.2300000000000004</c:v>
                </c:pt>
                <c:pt idx="341">
                  <c:v>4.45</c:v>
                </c:pt>
                <c:pt idx="342">
                  <c:v>4.68</c:v>
                </c:pt>
                <c:pt idx="343">
                  <c:v>4.9000000000000004</c:v>
                </c:pt>
                <c:pt idx="344">
                  <c:v>5.15</c:v>
                </c:pt>
                <c:pt idx="345">
                  <c:v>5.37</c:v>
                </c:pt>
                <c:pt idx="346">
                  <c:v>5.69</c:v>
                </c:pt>
                <c:pt idx="347">
                  <c:v>5.89</c:v>
                </c:pt>
                <c:pt idx="348">
                  <c:v>6.15</c:v>
                </c:pt>
                <c:pt idx="349">
                  <c:v>6.45</c:v>
                </c:pt>
                <c:pt idx="350">
                  <c:v>6.75</c:v>
                </c:pt>
                <c:pt idx="351">
                  <c:v>6.98</c:v>
                </c:pt>
                <c:pt idx="352">
                  <c:v>7.29</c:v>
                </c:pt>
                <c:pt idx="353">
                  <c:v>7.6</c:v>
                </c:pt>
                <c:pt idx="354">
                  <c:v>7.89</c:v>
                </c:pt>
                <c:pt idx="355">
                  <c:v>8.16</c:v>
                </c:pt>
                <c:pt idx="356">
                  <c:v>8.43</c:v>
                </c:pt>
                <c:pt idx="357">
                  <c:v>8.75</c:v>
                </c:pt>
                <c:pt idx="358">
                  <c:v>9</c:v>
                </c:pt>
                <c:pt idx="359">
                  <c:v>9.18</c:v>
                </c:pt>
                <c:pt idx="360">
                  <c:v>9.26</c:v>
                </c:pt>
              </c:numCache>
            </c:numRef>
          </c:val>
          <c:smooth val="0"/>
          <c:extLst>
            <c:ext xmlns:c16="http://schemas.microsoft.com/office/drawing/2014/chart" uri="{C3380CC4-5D6E-409C-BE32-E72D297353CC}">
              <c16:uniqueId val="{00000001-0019-493C-864C-158CAE2CC9E8}"/>
            </c:ext>
          </c:extLst>
        </c:ser>
        <c:ser>
          <c:idx val="2"/>
          <c:order val="2"/>
          <c:tx>
            <c:v>Exhaust</c:v>
          </c:tx>
          <c:spPr>
            <a:ln w="28575" cap="rnd">
              <a:solidFill>
                <a:schemeClr val="accent3"/>
              </a:solidFill>
              <a:round/>
            </a:ln>
            <a:effectLst/>
          </c:spPr>
          <c:marker>
            <c:symbol val="none"/>
          </c:marker>
          <c:val>
            <c:numRef>
              <c:f>'Part 1'!$X$4:$X$364</c:f>
              <c:numCache>
                <c:formatCode>General</c:formatCode>
                <c:ptCount val="361"/>
                <c:pt idx="0">
                  <c:v>7.45</c:v>
                </c:pt>
                <c:pt idx="1">
                  <c:v>7.23</c:v>
                </c:pt>
                <c:pt idx="2">
                  <c:v>6.98</c:v>
                </c:pt>
                <c:pt idx="3">
                  <c:v>6.7</c:v>
                </c:pt>
                <c:pt idx="4">
                  <c:v>6.45</c:v>
                </c:pt>
                <c:pt idx="5">
                  <c:v>6.14</c:v>
                </c:pt>
                <c:pt idx="6">
                  <c:v>5.88</c:v>
                </c:pt>
                <c:pt idx="7">
                  <c:v>5.6</c:v>
                </c:pt>
                <c:pt idx="8">
                  <c:v>5.39</c:v>
                </c:pt>
                <c:pt idx="9">
                  <c:v>5.09</c:v>
                </c:pt>
                <c:pt idx="10">
                  <c:v>4.8099999999999996</c:v>
                </c:pt>
                <c:pt idx="11">
                  <c:v>4.59</c:v>
                </c:pt>
                <c:pt idx="12">
                  <c:v>4.3099999999999996</c:v>
                </c:pt>
                <c:pt idx="13">
                  <c:v>4.08</c:v>
                </c:pt>
                <c:pt idx="14">
                  <c:v>3.86</c:v>
                </c:pt>
                <c:pt idx="15">
                  <c:v>3.66</c:v>
                </c:pt>
                <c:pt idx="16">
                  <c:v>3.44</c:v>
                </c:pt>
                <c:pt idx="17">
                  <c:v>3.27</c:v>
                </c:pt>
                <c:pt idx="18">
                  <c:v>3.1</c:v>
                </c:pt>
                <c:pt idx="19">
                  <c:v>2.93</c:v>
                </c:pt>
                <c:pt idx="20">
                  <c:v>2.72</c:v>
                </c:pt>
                <c:pt idx="21">
                  <c:v>2.56</c:v>
                </c:pt>
                <c:pt idx="22">
                  <c:v>2.41</c:v>
                </c:pt>
                <c:pt idx="23">
                  <c:v>2.2599999999999998</c:v>
                </c:pt>
                <c:pt idx="24">
                  <c:v>2.11</c:v>
                </c:pt>
                <c:pt idx="25">
                  <c:v>2</c:v>
                </c:pt>
                <c:pt idx="26">
                  <c:v>1.86</c:v>
                </c:pt>
                <c:pt idx="27">
                  <c:v>1.73</c:v>
                </c:pt>
                <c:pt idx="28">
                  <c:v>1.65</c:v>
                </c:pt>
                <c:pt idx="29">
                  <c:v>1.52</c:v>
                </c:pt>
                <c:pt idx="30">
                  <c:v>1.42</c:v>
                </c:pt>
                <c:pt idx="31">
                  <c:v>1.31</c:v>
                </c:pt>
                <c:pt idx="32">
                  <c:v>1.23</c:v>
                </c:pt>
                <c:pt idx="33">
                  <c:v>1.1499999999999999</c:v>
                </c:pt>
                <c:pt idx="34">
                  <c:v>1.07</c:v>
                </c:pt>
                <c:pt idx="35">
                  <c:v>1</c:v>
                </c:pt>
                <c:pt idx="36">
                  <c:v>0.92</c:v>
                </c:pt>
                <c:pt idx="37">
                  <c:v>0.85</c:v>
                </c:pt>
                <c:pt idx="38">
                  <c:v>0.8</c:v>
                </c:pt>
                <c:pt idx="39">
                  <c:v>0.74</c:v>
                </c:pt>
                <c:pt idx="40">
                  <c:v>0.69</c:v>
                </c:pt>
                <c:pt idx="41">
                  <c:v>0.65</c:v>
                </c:pt>
                <c:pt idx="42">
                  <c:v>0.6</c:v>
                </c:pt>
                <c:pt idx="43">
                  <c:v>0.56999999999999995</c:v>
                </c:pt>
                <c:pt idx="44">
                  <c:v>0.55000000000000004</c:v>
                </c:pt>
                <c:pt idx="45">
                  <c:v>0.52</c:v>
                </c:pt>
                <c:pt idx="46">
                  <c:v>0.5</c:v>
                </c:pt>
                <c:pt idx="47">
                  <c:v>0.48</c:v>
                </c:pt>
                <c:pt idx="48">
                  <c:v>0.46</c:v>
                </c:pt>
                <c:pt idx="49">
                  <c:v>0.44</c:v>
                </c:pt>
                <c:pt idx="50">
                  <c:v>0.42</c:v>
                </c:pt>
                <c:pt idx="51">
                  <c:v>0.4</c:v>
                </c:pt>
                <c:pt idx="52">
                  <c:v>0.39</c:v>
                </c:pt>
                <c:pt idx="53">
                  <c:v>0.38</c:v>
                </c:pt>
                <c:pt idx="54">
                  <c:v>0.36</c:v>
                </c:pt>
                <c:pt idx="55">
                  <c:v>0.34</c:v>
                </c:pt>
                <c:pt idx="56">
                  <c:v>0.32</c:v>
                </c:pt>
                <c:pt idx="57">
                  <c:v>0.31</c:v>
                </c:pt>
                <c:pt idx="58">
                  <c:v>0.28999999999999998</c:v>
                </c:pt>
                <c:pt idx="59">
                  <c:v>0.28000000000000003</c:v>
                </c:pt>
                <c:pt idx="60">
                  <c:v>0.26</c:v>
                </c:pt>
                <c:pt idx="61">
                  <c:v>0.24</c:v>
                </c:pt>
                <c:pt idx="62">
                  <c:v>0.23</c:v>
                </c:pt>
                <c:pt idx="63">
                  <c:v>0.21</c:v>
                </c:pt>
                <c:pt idx="64">
                  <c:v>0.19</c:v>
                </c:pt>
                <c:pt idx="65">
                  <c:v>0.18</c:v>
                </c:pt>
                <c:pt idx="66">
                  <c:v>0.16</c:v>
                </c:pt>
                <c:pt idx="67">
                  <c:v>0.14000000000000001</c:v>
                </c:pt>
                <c:pt idx="68">
                  <c:v>0.12</c:v>
                </c:pt>
                <c:pt idx="69">
                  <c:v>0.11</c:v>
                </c:pt>
                <c:pt idx="70">
                  <c:v>0.1</c:v>
                </c:pt>
                <c:pt idx="71">
                  <c:v>0.08</c:v>
                </c:pt>
                <c:pt idx="72">
                  <c:v>7.0000000000000007E-2</c:v>
                </c:pt>
                <c:pt idx="73">
                  <c:v>7.0000000000000007E-2</c:v>
                </c:pt>
                <c:pt idx="74">
                  <c:v>0.06</c:v>
                </c:pt>
                <c:pt idx="75">
                  <c:v>0.05</c:v>
                </c:pt>
                <c:pt idx="76">
                  <c:v>0.05</c:v>
                </c:pt>
                <c:pt idx="77">
                  <c:v>0.05</c:v>
                </c:pt>
                <c:pt idx="78">
                  <c:v>0.05</c:v>
                </c:pt>
                <c:pt idx="79">
                  <c:v>0.05</c:v>
                </c:pt>
                <c:pt idx="80">
                  <c:v>0.05</c:v>
                </c:pt>
                <c:pt idx="81">
                  <c:v>0.05</c:v>
                </c:pt>
                <c:pt idx="82">
                  <c:v>0.05</c:v>
                </c:pt>
                <c:pt idx="83">
                  <c:v>0.05</c:v>
                </c:pt>
                <c:pt idx="84">
                  <c:v>0.05</c:v>
                </c:pt>
                <c:pt idx="85">
                  <c:v>0.05</c:v>
                </c:pt>
                <c:pt idx="86">
                  <c:v>0.05</c:v>
                </c:pt>
                <c:pt idx="87">
                  <c:v>0.05</c:v>
                </c:pt>
                <c:pt idx="88">
                  <c:v>0.05</c:v>
                </c:pt>
                <c:pt idx="89">
                  <c:v>0.05</c:v>
                </c:pt>
                <c:pt idx="90">
                  <c:v>0.05</c:v>
                </c:pt>
                <c:pt idx="91">
                  <c:v>0.05</c:v>
                </c:pt>
                <c:pt idx="92">
                  <c:v>0.05</c:v>
                </c:pt>
                <c:pt idx="93">
                  <c:v>0.05</c:v>
                </c:pt>
                <c:pt idx="94">
                  <c:v>0.05</c:v>
                </c:pt>
                <c:pt idx="95">
                  <c:v>0.05</c:v>
                </c:pt>
                <c:pt idx="96">
                  <c:v>0.05</c:v>
                </c:pt>
                <c:pt idx="97">
                  <c:v>0.05</c:v>
                </c:pt>
                <c:pt idx="98">
                  <c:v>0.05</c:v>
                </c:pt>
                <c:pt idx="99">
                  <c:v>0.05</c:v>
                </c:pt>
                <c:pt idx="100">
                  <c:v>0.05</c:v>
                </c:pt>
                <c:pt idx="101">
                  <c:v>0.05</c:v>
                </c:pt>
                <c:pt idx="102">
                  <c:v>0.05</c:v>
                </c:pt>
                <c:pt idx="103">
                  <c:v>0.05</c:v>
                </c:pt>
                <c:pt idx="104">
                  <c:v>0.05</c:v>
                </c:pt>
                <c:pt idx="105">
                  <c:v>0.05</c:v>
                </c:pt>
                <c:pt idx="106">
                  <c:v>0.05</c:v>
                </c:pt>
                <c:pt idx="107">
                  <c:v>0.05</c:v>
                </c:pt>
                <c:pt idx="108">
                  <c:v>0.05</c:v>
                </c:pt>
                <c:pt idx="109">
                  <c:v>0.05</c:v>
                </c:pt>
                <c:pt idx="110">
                  <c:v>0.05</c:v>
                </c:pt>
                <c:pt idx="111">
                  <c:v>0.05</c:v>
                </c:pt>
                <c:pt idx="112">
                  <c:v>0.05</c:v>
                </c:pt>
                <c:pt idx="113">
                  <c:v>0.05</c:v>
                </c:pt>
                <c:pt idx="114">
                  <c:v>0.05</c:v>
                </c:pt>
                <c:pt idx="115">
                  <c:v>0.05</c:v>
                </c:pt>
                <c:pt idx="116">
                  <c:v>0.05</c:v>
                </c:pt>
                <c:pt idx="117">
                  <c:v>0.05</c:v>
                </c:pt>
                <c:pt idx="118">
                  <c:v>0.05</c:v>
                </c:pt>
                <c:pt idx="119">
                  <c:v>0.05</c:v>
                </c:pt>
                <c:pt idx="120">
                  <c:v>0.05</c:v>
                </c:pt>
                <c:pt idx="121">
                  <c:v>0.05</c:v>
                </c:pt>
                <c:pt idx="122">
                  <c:v>0.05</c:v>
                </c:pt>
                <c:pt idx="123">
                  <c:v>0.05</c:v>
                </c:pt>
                <c:pt idx="124">
                  <c:v>0.05</c:v>
                </c:pt>
                <c:pt idx="125">
                  <c:v>0.05</c:v>
                </c:pt>
                <c:pt idx="126">
                  <c:v>0.05</c:v>
                </c:pt>
                <c:pt idx="127">
                  <c:v>0.05</c:v>
                </c:pt>
                <c:pt idx="128">
                  <c:v>0.05</c:v>
                </c:pt>
                <c:pt idx="129">
                  <c:v>0.05</c:v>
                </c:pt>
                <c:pt idx="130">
                  <c:v>0.05</c:v>
                </c:pt>
                <c:pt idx="131">
                  <c:v>0.05</c:v>
                </c:pt>
                <c:pt idx="132">
                  <c:v>0.05</c:v>
                </c:pt>
                <c:pt idx="133">
                  <c:v>0.05</c:v>
                </c:pt>
                <c:pt idx="134">
                  <c:v>0.05</c:v>
                </c:pt>
                <c:pt idx="135">
                  <c:v>0.05</c:v>
                </c:pt>
                <c:pt idx="136">
                  <c:v>0.05</c:v>
                </c:pt>
                <c:pt idx="137">
                  <c:v>0.05</c:v>
                </c:pt>
                <c:pt idx="138">
                  <c:v>0.05</c:v>
                </c:pt>
                <c:pt idx="139">
                  <c:v>0.04</c:v>
                </c:pt>
                <c:pt idx="140">
                  <c:v>0.04</c:v>
                </c:pt>
                <c:pt idx="141">
                  <c:v>0.04</c:v>
                </c:pt>
                <c:pt idx="142">
                  <c:v>0.04</c:v>
                </c:pt>
                <c:pt idx="143">
                  <c:v>0.03</c:v>
                </c:pt>
                <c:pt idx="144">
                  <c:v>0.03</c:v>
                </c:pt>
                <c:pt idx="145">
                  <c:v>0.03</c:v>
                </c:pt>
                <c:pt idx="146">
                  <c:v>0.03</c:v>
                </c:pt>
                <c:pt idx="147">
                  <c:v>0.03</c:v>
                </c:pt>
                <c:pt idx="148">
                  <c:v>0.03</c:v>
                </c:pt>
                <c:pt idx="149">
                  <c:v>0.03</c:v>
                </c:pt>
                <c:pt idx="150">
                  <c:v>0.03</c:v>
                </c:pt>
                <c:pt idx="151">
                  <c:v>0.03</c:v>
                </c:pt>
                <c:pt idx="152">
                  <c:v>0.02</c:v>
                </c:pt>
                <c:pt idx="153">
                  <c:v>0.02</c:v>
                </c:pt>
                <c:pt idx="154">
                  <c:v>0.02</c:v>
                </c:pt>
                <c:pt idx="155">
                  <c:v>0.02</c:v>
                </c:pt>
                <c:pt idx="156">
                  <c:v>0.02</c:v>
                </c:pt>
                <c:pt idx="157">
                  <c:v>0.02</c:v>
                </c:pt>
                <c:pt idx="158">
                  <c:v>0.02</c:v>
                </c:pt>
                <c:pt idx="159">
                  <c:v>0.02</c:v>
                </c:pt>
                <c:pt idx="160">
                  <c:v>0.02</c:v>
                </c:pt>
                <c:pt idx="161">
                  <c:v>0.02</c:v>
                </c:pt>
                <c:pt idx="162">
                  <c:v>0.02</c:v>
                </c:pt>
                <c:pt idx="163">
                  <c:v>0.02</c:v>
                </c:pt>
                <c:pt idx="164">
                  <c:v>0.01</c:v>
                </c:pt>
                <c:pt idx="165">
                  <c:v>0.01</c:v>
                </c:pt>
                <c:pt idx="166">
                  <c:v>0.01</c:v>
                </c:pt>
                <c:pt idx="167">
                  <c:v>0.01</c:v>
                </c:pt>
                <c:pt idx="168">
                  <c:v>0.01</c:v>
                </c:pt>
                <c:pt idx="169">
                  <c:v>0.01</c:v>
                </c:pt>
                <c:pt idx="170">
                  <c:v>0.01</c:v>
                </c:pt>
                <c:pt idx="171">
                  <c:v>0.01</c:v>
                </c:pt>
                <c:pt idx="172">
                  <c:v>0.01</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0.01</c:v>
                </c:pt>
                <c:pt idx="289">
                  <c:v>0.04</c:v>
                </c:pt>
                <c:pt idx="290">
                  <c:v>0.05</c:v>
                </c:pt>
                <c:pt idx="291">
                  <c:v>7.0000000000000007E-2</c:v>
                </c:pt>
                <c:pt idx="292">
                  <c:v>0.09</c:v>
                </c:pt>
                <c:pt idx="293">
                  <c:v>0.1</c:v>
                </c:pt>
                <c:pt idx="294">
                  <c:v>0.12</c:v>
                </c:pt>
                <c:pt idx="295">
                  <c:v>0.14000000000000001</c:v>
                </c:pt>
                <c:pt idx="296">
                  <c:v>0.16</c:v>
                </c:pt>
                <c:pt idx="297">
                  <c:v>0.17</c:v>
                </c:pt>
                <c:pt idx="298">
                  <c:v>0.19</c:v>
                </c:pt>
                <c:pt idx="299">
                  <c:v>0.21</c:v>
                </c:pt>
                <c:pt idx="300">
                  <c:v>0.23</c:v>
                </c:pt>
                <c:pt idx="301">
                  <c:v>0.25</c:v>
                </c:pt>
                <c:pt idx="302">
                  <c:v>0.26</c:v>
                </c:pt>
                <c:pt idx="303">
                  <c:v>0.28000000000000003</c:v>
                </c:pt>
                <c:pt idx="304">
                  <c:v>0.3</c:v>
                </c:pt>
                <c:pt idx="305">
                  <c:v>0.32</c:v>
                </c:pt>
                <c:pt idx="306">
                  <c:v>0.34</c:v>
                </c:pt>
                <c:pt idx="307">
                  <c:v>0.36</c:v>
                </c:pt>
                <c:pt idx="308">
                  <c:v>0.39</c:v>
                </c:pt>
                <c:pt idx="309">
                  <c:v>0.42</c:v>
                </c:pt>
                <c:pt idx="310">
                  <c:v>0.46</c:v>
                </c:pt>
                <c:pt idx="311">
                  <c:v>0.5</c:v>
                </c:pt>
                <c:pt idx="312">
                  <c:v>0.55000000000000004</c:v>
                </c:pt>
                <c:pt idx="313">
                  <c:v>0.6</c:v>
                </c:pt>
                <c:pt idx="314">
                  <c:v>0.65</c:v>
                </c:pt>
                <c:pt idx="315">
                  <c:v>0.72</c:v>
                </c:pt>
                <c:pt idx="316">
                  <c:v>0.8</c:v>
                </c:pt>
                <c:pt idx="317">
                  <c:v>0.87</c:v>
                </c:pt>
                <c:pt idx="318">
                  <c:v>0.94</c:v>
                </c:pt>
                <c:pt idx="319">
                  <c:v>1.02</c:v>
                </c:pt>
                <c:pt idx="320">
                  <c:v>1.1100000000000001</c:v>
                </c:pt>
                <c:pt idx="321">
                  <c:v>1.2</c:v>
                </c:pt>
                <c:pt idx="322">
                  <c:v>1.29</c:v>
                </c:pt>
                <c:pt idx="323">
                  <c:v>1.39</c:v>
                </c:pt>
                <c:pt idx="324">
                  <c:v>1.5</c:v>
                </c:pt>
                <c:pt idx="325">
                  <c:v>1.63</c:v>
                </c:pt>
                <c:pt idx="326">
                  <c:v>1.74</c:v>
                </c:pt>
                <c:pt idx="327">
                  <c:v>1.88</c:v>
                </c:pt>
                <c:pt idx="328">
                  <c:v>2.0099999999999998</c:v>
                </c:pt>
                <c:pt idx="329">
                  <c:v>2.14</c:v>
                </c:pt>
                <c:pt idx="330">
                  <c:v>2.2799999999999998</c:v>
                </c:pt>
                <c:pt idx="331">
                  <c:v>2.4300000000000002</c:v>
                </c:pt>
                <c:pt idx="332">
                  <c:v>2.61</c:v>
                </c:pt>
                <c:pt idx="333">
                  <c:v>2.76</c:v>
                </c:pt>
                <c:pt idx="334">
                  <c:v>2.94</c:v>
                </c:pt>
                <c:pt idx="335">
                  <c:v>3.12</c:v>
                </c:pt>
                <c:pt idx="336">
                  <c:v>3.32</c:v>
                </c:pt>
                <c:pt idx="337">
                  <c:v>3.52</c:v>
                </c:pt>
                <c:pt idx="338">
                  <c:v>3.72</c:v>
                </c:pt>
                <c:pt idx="339">
                  <c:v>4</c:v>
                </c:pt>
                <c:pt idx="340">
                  <c:v>4.24</c:v>
                </c:pt>
                <c:pt idx="341">
                  <c:v>4.53</c:v>
                </c:pt>
                <c:pt idx="342">
                  <c:v>4.76</c:v>
                </c:pt>
                <c:pt idx="343">
                  <c:v>5.01</c:v>
                </c:pt>
                <c:pt idx="344">
                  <c:v>5.3</c:v>
                </c:pt>
                <c:pt idx="345">
                  <c:v>5.57</c:v>
                </c:pt>
                <c:pt idx="346">
                  <c:v>5.86</c:v>
                </c:pt>
                <c:pt idx="347">
                  <c:v>6.11</c:v>
                </c:pt>
                <c:pt idx="348">
                  <c:v>6.39</c:v>
                </c:pt>
                <c:pt idx="349">
                  <c:v>6.63</c:v>
                </c:pt>
                <c:pt idx="350">
                  <c:v>7.05</c:v>
                </c:pt>
                <c:pt idx="351">
                  <c:v>7.28</c:v>
                </c:pt>
                <c:pt idx="352">
                  <c:v>7.5</c:v>
                </c:pt>
                <c:pt idx="353">
                  <c:v>7.7</c:v>
                </c:pt>
                <c:pt idx="354">
                  <c:v>7.87</c:v>
                </c:pt>
                <c:pt idx="355">
                  <c:v>7.96</c:v>
                </c:pt>
                <c:pt idx="356">
                  <c:v>8.01</c:v>
                </c:pt>
                <c:pt idx="357">
                  <c:v>8.02</c:v>
                </c:pt>
                <c:pt idx="358">
                  <c:v>7.91</c:v>
                </c:pt>
                <c:pt idx="359">
                  <c:v>7.79</c:v>
                </c:pt>
                <c:pt idx="360">
                  <c:v>7.67</c:v>
                </c:pt>
              </c:numCache>
            </c:numRef>
          </c:val>
          <c:smooth val="0"/>
          <c:extLst>
            <c:ext xmlns:c16="http://schemas.microsoft.com/office/drawing/2014/chart" uri="{C3380CC4-5D6E-409C-BE32-E72D297353CC}">
              <c16:uniqueId val="{00000002-0019-493C-864C-158CAE2CC9E8}"/>
            </c:ext>
          </c:extLst>
        </c:ser>
        <c:dLbls>
          <c:showLegendKey val="0"/>
          <c:showVal val="0"/>
          <c:showCatName val="0"/>
          <c:showSerName val="0"/>
          <c:showPercent val="0"/>
          <c:showBubbleSize val="0"/>
        </c:dLbls>
        <c:smooth val="0"/>
        <c:axId val="1513795663"/>
        <c:axId val="1513792783"/>
      </c:lineChart>
      <c:catAx>
        <c:axId val="1513795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3792783"/>
        <c:crosses val="autoZero"/>
        <c:auto val="1"/>
        <c:lblAlgn val="ctr"/>
        <c:lblOffset val="100"/>
        <c:noMultiLvlLbl val="0"/>
      </c:catAx>
      <c:valAx>
        <c:axId val="151379278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379566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2.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3.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4.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5.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6.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30">
  <cs:axisTitle>
    <cs:lnRef idx="0"/>
    <cs:fillRef idx="0"/>
    <cs:effectRef idx="0"/>
    <cs:fontRef idx="minor">
      <a:schemeClr val="dk1">
        <a:lumMod val="65000"/>
        <a:lumOff val="35000"/>
      </a:schemeClr>
    </cs:fontRef>
    <cs:defRPr sz="900" kern="1200" cap="all"/>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b="0" kern="1200" spc="20" baseline="0"/>
  </cs:categoryAxis>
  <cs:chartArea mods="allowNoLineOverride">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0"/>
    <cs:effectRef idx="0"/>
    <cs:fontRef idx="minor">
      <a:schemeClr val="dk1"/>
    </cs:fontRef>
    <cs:spPr>
      <a:ln w="22225" cap="rnd" cmpd="sng" algn="ctr">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cap="flat" cmpd="sng" algn="ctr">
        <a:solidFill>
          <a:schemeClr val="phClr"/>
        </a:solidFill>
        <a:round/>
      </a:ln>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dk1">
            <a:lumMod val="65000"/>
            <a:lumOff val="35000"/>
          </a:schemeClr>
        </a:solidFill>
      </a:ln>
    </cs:spPr>
  </cs:downBar>
  <cs:dropLine>
    <cs:lnRef idx="0"/>
    <cs:fillRef idx="0"/>
    <cs:effectRef idx="0"/>
    <cs:fontRef idx="minor">
      <a:schemeClr val="dk1"/>
    </cs:fontRef>
    <cs:spPr>
      <a:ln w="9525" cap="flat" cmpd="sng" algn="ctr">
        <a:solidFill>
          <a:schemeClr val="dk1">
            <a:lumMod val="35000"/>
            <a:lumOff val="65000"/>
            <a:alpha val="33000"/>
          </a:schemeClr>
        </a:solidFill>
        <a:round/>
      </a:ln>
    </cs:spPr>
  </cs:dropLine>
  <cs:errorBar>
    <cs:lnRef idx="0"/>
    <cs:fillRef idx="0"/>
    <cs:effectRef idx="0"/>
    <cs:fontRef idx="minor">
      <a:schemeClr val="dk1"/>
    </cs:fontRef>
    <cs:spPr>
      <a:ln w="9525">
        <a:solidFill>
          <a:schemeClr val="dk1">
            <a:lumMod val="65000"/>
            <a:lumOff val="35000"/>
          </a:schemeClr>
        </a:solidFill>
      </a:ln>
    </cs:spPr>
  </cs:errorBar>
  <cs:floor>
    <cs:lnRef idx="0"/>
    <cs:fillRef idx="0"/>
    <cs:effectRef idx="0"/>
    <cs:fontRef idx="minor">
      <a:schemeClr val="dk1"/>
    </cs:fontRef>
  </cs:floor>
  <cs:gridlineMajor>
    <cs:lnRef idx="0"/>
    <cs:fillRef idx="0"/>
    <cs:effectRef idx="0"/>
    <cs:fontRef idx="minor">
      <a:schemeClr val="dk1"/>
    </cs:fontRef>
    <cs:spPr>
      <a:ln>
        <a:solidFill>
          <a:schemeClr val="dk1">
            <a:lumMod val="15000"/>
            <a:lumOff val="85000"/>
          </a:schemeClr>
        </a:solidFill>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35000"/>
            <a:lumOff val="65000"/>
          </a:schemeClr>
        </a:solidFill>
      </a:ln>
    </cs:spPr>
  </cs:hiLoLine>
  <cs:leaderLine>
    <cs:lnRef idx="0"/>
    <cs:fillRef idx="0"/>
    <cs:effectRef idx="0"/>
    <cs:fontRef idx="minor">
      <a:schemeClr val="dk1"/>
    </cs:fontRef>
    <cs:spPr>
      <a:ln w="9525">
        <a:solidFill>
          <a:schemeClr val="dk1">
            <a:lumMod val="35000"/>
            <a:lumOff val="65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gradFill>
        <a:gsLst>
          <a:gs pos="100000">
            <a:schemeClr val="lt1">
              <a:lumMod val="95000"/>
            </a:schemeClr>
          </a:gs>
          <a:gs pos="0">
            <a:schemeClr val="lt1"/>
          </a:gs>
        </a:gsLst>
        <a:lin ang="5400000" scaled="0"/>
      </a:gradFill>
    </cs:spPr>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35000"/>
            <a:lumOff val="65000"/>
          </a:schemeClr>
        </a:solidFill>
        <a:prstDash val="dash"/>
      </a:ln>
    </cs:spPr>
  </cs:seriesLine>
  <cs:title>
    <cs:lnRef idx="0"/>
    <cs:fillRef idx="0"/>
    <cs:effectRef idx="0"/>
    <cs:fontRef idx="minor">
      <a:schemeClr val="dk1">
        <a:lumMod val="50000"/>
        <a:lumOff val="50000"/>
      </a:schemeClr>
    </cs:fontRef>
    <cs:defRPr sz="1400" kern="1200" cap="none" spc="2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65000"/>
        <a:lumOff val="35000"/>
      </a:schemeClr>
    </cs:fontRef>
    <cs:defRPr sz="900" kern="1200" spc="20" baseline="0"/>
  </cs:valueAxis>
  <cs:wall>
    <cs:lnRef idx="0"/>
    <cs:fillRef idx="0"/>
    <cs:effectRef idx="0"/>
    <cs:fontRef idx="minor">
      <a:schemeClr val="dk1"/>
    </cs:fontRef>
  </cs:wall>
</cs:chartStyle>
</file>

<file path=xl/charts/style10.xml><?xml version="1.0" encoding="utf-8"?>
<cs:chartStyle xmlns:cs="http://schemas.microsoft.com/office/drawing/2012/chartStyle" xmlns:a="http://schemas.openxmlformats.org/drawingml/2006/main" id="230">
  <cs:axisTitle>
    <cs:lnRef idx="0"/>
    <cs:fillRef idx="0"/>
    <cs:effectRef idx="0"/>
    <cs:fontRef idx="minor">
      <a:schemeClr val="dk1">
        <a:lumMod val="65000"/>
        <a:lumOff val="35000"/>
      </a:schemeClr>
    </cs:fontRef>
    <cs:defRPr sz="900" kern="1200" cap="all"/>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b="0" kern="1200" spc="20" baseline="0"/>
  </cs:categoryAxis>
  <cs:chartArea mods="allowNoLineOverride">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0"/>
    <cs:effectRef idx="0"/>
    <cs:fontRef idx="minor">
      <a:schemeClr val="dk1"/>
    </cs:fontRef>
    <cs:spPr>
      <a:ln w="22225" cap="rnd" cmpd="sng" algn="ctr">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cap="flat" cmpd="sng" algn="ctr">
        <a:solidFill>
          <a:schemeClr val="phClr"/>
        </a:solidFill>
        <a:round/>
      </a:ln>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dk1">
            <a:lumMod val="65000"/>
            <a:lumOff val="35000"/>
          </a:schemeClr>
        </a:solidFill>
      </a:ln>
    </cs:spPr>
  </cs:downBar>
  <cs:dropLine>
    <cs:lnRef idx="0"/>
    <cs:fillRef idx="0"/>
    <cs:effectRef idx="0"/>
    <cs:fontRef idx="minor">
      <a:schemeClr val="dk1"/>
    </cs:fontRef>
    <cs:spPr>
      <a:ln w="9525" cap="flat" cmpd="sng" algn="ctr">
        <a:solidFill>
          <a:schemeClr val="dk1">
            <a:lumMod val="35000"/>
            <a:lumOff val="65000"/>
            <a:alpha val="33000"/>
          </a:schemeClr>
        </a:solidFill>
        <a:round/>
      </a:ln>
    </cs:spPr>
  </cs:dropLine>
  <cs:errorBar>
    <cs:lnRef idx="0"/>
    <cs:fillRef idx="0"/>
    <cs:effectRef idx="0"/>
    <cs:fontRef idx="minor">
      <a:schemeClr val="dk1"/>
    </cs:fontRef>
    <cs:spPr>
      <a:ln w="9525">
        <a:solidFill>
          <a:schemeClr val="dk1">
            <a:lumMod val="65000"/>
            <a:lumOff val="35000"/>
          </a:schemeClr>
        </a:solidFill>
      </a:ln>
    </cs:spPr>
  </cs:errorBar>
  <cs:floor>
    <cs:lnRef idx="0"/>
    <cs:fillRef idx="0"/>
    <cs:effectRef idx="0"/>
    <cs:fontRef idx="minor">
      <a:schemeClr val="dk1"/>
    </cs:fontRef>
  </cs:floor>
  <cs:gridlineMajor>
    <cs:lnRef idx="0"/>
    <cs:fillRef idx="0"/>
    <cs:effectRef idx="0"/>
    <cs:fontRef idx="minor">
      <a:schemeClr val="dk1"/>
    </cs:fontRef>
    <cs:spPr>
      <a:ln>
        <a:solidFill>
          <a:schemeClr val="dk1">
            <a:lumMod val="15000"/>
            <a:lumOff val="85000"/>
          </a:schemeClr>
        </a:solidFill>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35000"/>
            <a:lumOff val="65000"/>
          </a:schemeClr>
        </a:solidFill>
      </a:ln>
    </cs:spPr>
  </cs:hiLoLine>
  <cs:leaderLine>
    <cs:lnRef idx="0"/>
    <cs:fillRef idx="0"/>
    <cs:effectRef idx="0"/>
    <cs:fontRef idx="minor">
      <a:schemeClr val="dk1"/>
    </cs:fontRef>
    <cs:spPr>
      <a:ln w="9525">
        <a:solidFill>
          <a:schemeClr val="dk1">
            <a:lumMod val="35000"/>
            <a:lumOff val="65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gradFill>
        <a:gsLst>
          <a:gs pos="100000">
            <a:schemeClr val="lt1">
              <a:lumMod val="95000"/>
            </a:schemeClr>
          </a:gs>
          <a:gs pos="0">
            <a:schemeClr val="lt1"/>
          </a:gs>
        </a:gsLst>
        <a:lin ang="5400000" scaled="0"/>
      </a:gradFill>
    </cs:spPr>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35000"/>
            <a:lumOff val="65000"/>
          </a:schemeClr>
        </a:solidFill>
        <a:prstDash val="dash"/>
      </a:ln>
    </cs:spPr>
  </cs:seriesLine>
  <cs:title>
    <cs:lnRef idx="0"/>
    <cs:fillRef idx="0"/>
    <cs:effectRef idx="0"/>
    <cs:fontRef idx="minor">
      <a:schemeClr val="dk1">
        <a:lumMod val="50000"/>
        <a:lumOff val="50000"/>
      </a:schemeClr>
    </cs:fontRef>
    <cs:defRPr sz="1400" kern="1200" cap="none" spc="2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65000"/>
        <a:lumOff val="35000"/>
      </a:schemeClr>
    </cs:fontRef>
    <cs:defRPr sz="900" kern="1200" spc="20" baseline="0"/>
  </cs:valueAxis>
  <cs:wall>
    <cs:lnRef idx="0"/>
    <cs:fillRef idx="0"/>
    <cs:effectRef idx="0"/>
    <cs:fontRef idx="minor">
      <a:schemeClr val="dk1"/>
    </cs:fontRef>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chart" Target="../charts/chart1.xml"/><Relationship Id="rId1" Type="http://schemas.openxmlformats.org/officeDocument/2006/relationships/image" Target="../media/image1.jpeg"/><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2.xml.rels><?xml version="1.0" encoding="UTF-8" standalone="yes"?>
<Relationships xmlns="http://schemas.openxmlformats.org/package/2006/relationships"><Relationship Id="rId3" Type="http://schemas.openxmlformats.org/officeDocument/2006/relationships/chart" Target="../charts/chart10.xml"/><Relationship Id="rId2" Type="http://schemas.openxmlformats.org/officeDocument/2006/relationships/chart" Target="../charts/chart9.xml"/><Relationship Id="rId1" Type="http://schemas.openxmlformats.org/officeDocument/2006/relationships/chart" Target="../charts/chart8.xml"/><Relationship Id="rId6" Type="http://schemas.openxmlformats.org/officeDocument/2006/relationships/chart" Target="../charts/chart13.xml"/><Relationship Id="rId5" Type="http://schemas.openxmlformats.org/officeDocument/2006/relationships/chart" Target="../charts/chart12.xml"/><Relationship Id="rId4" Type="http://schemas.openxmlformats.org/officeDocument/2006/relationships/chart" Target="../charts/chart11.xml"/></Relationships>
</file>

<file path=xl/drawings/drawing1.xml><?xml version="1.0" encoding="utf-8"?>
<xdr:wsDr xmlns:xdr="http://schemas.openxmlformats.org/drawingml/2006/spreadsheetDrawing" xmlns:a="http://schemas.openxmlformats.org/drawingml/2006/main">
  <xdr:oneCellAnchor>
    <xdr:from>
      <xdr:col>5</xdr:col>
      <xdr:colOff>465992</xdr:colOff>
      <xdr:row>1</xdr:row>
      <xdr:rowOff>56728</xdr:rowOff>
    </xdr:from>
    <xdr:ext cx="1807379" cy="383803"/>
    <xdr:pic>
      <xdr:nvPicPr>
        <xdr:cNvPr id="2" name="Picture 1" descr="See the source image">
          <a:extLst>
            <a:ext uri="{FF2B5EF4-FFF2-40B4-BE49-F238E27FC236}">
              <a16:creationId xmlns:a16="http://schemas.microsoft.com/office/drawing/2014/main" id="{1153025B-D15E-4729-B96B-3AD12F6340F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3513992" y="247228"/>
          <a:ext cx="1807379" cy="38380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323118</xdr:colOff>
      <xdr:row>56</xdr:row>
      <xdr:rowOff>180554</xdr:rowOff>
    </xdr:from>
    <xdr:ext cx="1446529" cy="303958"/>
    <xdr:pic>
      <xdr:nvPicPr>
        <xdr:cNvPr id="3" name="Picture 2" descr="See the source image">
          <a:extLst>
            <a:ext uri="{FF2B5EF4-FFF2-40B4-BE49-F238E27FC236}">
              <a16:creationId xmlns:a16="http://schemas.microsoft.com/office/drawing/2014/main" id="{D0EA6954-974B-4D2F-88C8-77A0EEF1686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3980718" y="10848554"/>
          <a:ext cx="1446529" cy="30395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17</xdr:col>
      <xdr:colOff>80963</xdr:colOff>
      <xdr:row>13</xdr:row>
      <xdr:rowOff>9525</xdr:rowOff>
    </xdr:from>
    <xdr:to>
      <xdr:col>24</xdr:col>
      <xdr:colOff>383382</xdr:colOff>
      <xdr:row>24</xdr:row>
      <xdr:rowOff>28575</xdr:rowOff>
    </xdr:to>
    <xdr:graphicFrame macro="">
      <xdr:nvGraphicFramePr>
        <xdr:cNvPr id="4" name="Chart 3">
          <a:extLst>
            <a:ext uri="{FF2B5EF4-FFF2-40B4-BE49-F238E27FC236}">
              <a16:creationId xmlns:a16="http://schemas.microsoft.com/office/drawing/2014/main" id="{F417C88F-3470-4A5F-9E50-46F56982372F}"/>
            </a:ext>
            <a:ext uri="{147F2762-F138-4A5C-976F-8EAC2B608ADB}">
              <a16:predDERef xmlns:a16="http://schemas.microsoft.com/office/drawing/2014/main" pred="{CEE03AD4-21A9-4395-A39B-C233C8319AA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24</xdr:col>
      <xdr:colOff>576262</xdr:colOff>
      <xdr:row>13</xdr:row>
      <xdr:rowOff>59531</xdr:rowOff>
    </xdr:from>
    <xdr:to>
      <xdr:col>32</xdr:col>
      <xdr:colOff>271462</xdr:colOff>
      <xdr:row>24</xdr:row>
      <xdr:rowOff>78581</xdr:rowOff>
    </xdr:to>
    <xdr:graphicFrame macro="">
      <xdr:nvGraphicFramePr>
        <xdr:cNvPr id="5" name="Chart 4">
          <a:extLst>
            <a:ext uri="{FF2B5EF4-FFF2-40B4-BE49-F238E27FC236}">
              <a16:creationId xmlns:a16="http://schemas.microsoft.com/office/drawing/2014/main" id="{EE008CF1-EFEB-40AD-8FE1-3BADA040417C}"/>
            </a:ext>
            <a:ext uri="{147F2762-F138-4A5C-976F-8EAC2B608ADB}">
              <a16:predDERef xmlns:a16="http://schemas.microsoft.com/office/drawing/2014/main" pred="{36065442-AB0B-B7D1-34D1-8A0D6426413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17</xdr:col>
      <xdr:colOff>0</xdr:colOff>
      <xdr:row>24</xdr:row>
      <xdr:rowOff>85725</xdr:rowOff>
    </xdr:from>
    <xdr:to>
      <xdr:col>24</xdr:col>
      <xdr:colOff>304800</xdr:colOff>
      <xdr:row>35</xdr:row>
      <xdr:rowOff>104775</xdr:rowOff>
    </xdr:to>
    <xdr:graphicFrame macro="">
      <xdr:nvGraphicFramePr>
        <xdr:cNvPr id="6" name="Chart 5">
          <a:extLst>
            <a:ext uri="{FF2B5EF4-FFF2-40B4-BE49-F238E27FC236}">
              <a16:creationId xmlns:a16="http://schemas.microsoft.com/office/drawing/2014/main" id="{50428995-44A0-4FA2-84B8-ACB08A0D127E}"/>
            </a:ext>
            <a:ext uri="{147F2762-F138-4A5C-976F-8EAC2B608ADB}">
              <a16:predDERef xmlns:a16="http://schemas.microsoft.com/office/drawing/2014/main" pred="{F50AE26C-CAEC-4963-B888-0E64D97BF05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24</xdr:col>
      <xdr:colOff>481012</xdr:colOff>
      <xdr:row>24</xdr:row>
      <xdr:rowOff>116681</xdr:rowOff>
    </xdr:from>
    <xdr:to>
      <xdr:col>32</xdr:col>
      <xdr:colOff>176212</xdr:colOff>
      <xdr:row>35</xdr:row>
      <xdr:rowOff>135731</xdr:rowOff>
    </xdr:to>
    <xdr:graphicFrame macro="">
      <xdr:nvGraphicFramePr>
        <xdr:cNvPr id="7" name="Chart 6">
          <a:extLst>
            <a:ext uri="{FF2B5EF4-FFF2-40B4-BE49-F238E27FC236}">
              <a16:creationId xmlns:a16="http://schemas.microsoft.com/office/drawing/2014/main" id="{C9178E27-E68D-4C07-975A-BE7F2D8880EF}"/>
            </a:ext>
            <a:ext uri="{147F2762-F138-4A5C-976F-8EAC2B608ADB}">
              <a16:predDERef xmlns:a16="http://schemas.microsoft.com/office/drawing/2014/main" pred="{9BA17252-6C96-4295-97BA-29C3BBCAB29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17</xdr:col>
      <xdr:colOff>2381</xdr:colOff>
      <xdr:row>35</xdr:row>
      <xdr:rowOff>157163</xdr:rowOff>
    </xdr:from>
    <xdr:to>
      <xdr:col>24</xdr:col>
      <xdr:colOff>307181</xdr:colOff>
      <xdr:row>46</xdr:row>
      <xdr:rowOff>178594</xdr:rowOff>
    </xdr:to>
    <xdr:graphicFrame macro="">
      <xdr:nvGraphicFramePr>
        <xdr:cNvPr id="8" name="Chart 7">
          <a:extLst>
            <a:ext uri="{FF2B5EF4-FFF2-40B4-BE49-F238E27FC236}">
              <a16:creationId xmlns:a16="http://schemas.microsoft.com/office/drawing/2014/main" id="{DA5A2E15-5BE1-4979-AD73-4C113F0B2E8F}"/>
            </a:ext>
            <a:ext uri="{147F2762-F138-4A5C-976F-8EAC2B608ADB}">
              <a16:predDERef xmlns:a16="http://schemas.microsoft.com/office/drawing/2014/main" pred="{FD75B5D1-6B64-4038-B975-8BBDFB3386F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24</xdr:col>
      <xdr:colOff>390525</xdr:colOff>
      <xdr:row>35</xdr:row>
      <xdr:rowOff>164306</xdr:rowOff>
    </xdr:from>
    <xdr:to>
      <xdr:col>32</xdr:col>
      <xdr:colOff>85725</xdr:colOff>
      <xdr:row>46</xdr:row>
      <xdr:rowOff>183355</xdr:rowOff>
    </xdr:to>
    <xdr:graphicFrame macro="">
      <xdr:nvGraphicFramePr>
        <xdr:cNvPr id="9" name="Chart 8">
          <a:extLst>
            <a:ext uri="{FF2B5EF4-FFF2-40B4-BE49-F238E27FC236}">
              <a16:creationId xmlns:a16="http://schemas.microsoft.com/office/drawing/2014/main" id="{0D44A5ED-D42A-4854-94B6-75CEAAED532D}"/>
            </a:ext>
            <a:ext uri="{147F2762-F138-4A5C-976F-8EAC2B608ADB}">
              <a16:predDERef xmlns:a16="http://schemas.microsoft.com/office/drawing/2014/main" pred="{707C953E-F15A-4675-8800-37A509761FE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oneCellAnchor>
    <xdr:from>
      <xdr:col>1</xdr:col>
      <xdr:colOff>238124</xdr:colOff>
      <xdr:row>72</xdr:row>
      <xdr:rowOff>35718</xdr:rowOff>
    </xdr:from>
    <xdr:ext cx="5393532" cy="2202656"/>
    <xdr:sp macro="" textlink="">
      <xdr:nvSpPr>
        <xdr:cNvPr id="10" name="TextBox 9">
          <a:extLst>
            <a:ext uri="{FF2B5EF4-FFF2-40B4-BE49-F238E27FC236}">
              <a16:creationId xmlns:a16="http://schemas.microsoft.com/office/drawing/2014/main" id="{B006190B-7147-4E85-BD95-4ECD98A8651C}"/>
            </a:ext>
          </a:extLst>
        </xdr:cNvPr>
        <xdr:cNvSpPr txBox="1"/>
      </xdr:nvSpPr>
      <xdr:spPr>
        <a:xfrm>
          <a:off x="847724" y="13751718"/>
          <a:ext cx="5393532" cy="22026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n-GB" sz="1100"/>
            <a:t>Using the measured mean intake flow coefficient, intake valve diameter, and cylinder size, </a:t>
          </a:r>
        </a:p>
        <a:p>
          <a:r>
            <a:rPr lang="en-GB" sz="1100"/>
            <a:t>the estimated engine speed for maximum power is about 6830 RPM. This is close to </a:t>
          </a:r>
        </a:p>
        <a:p>
          <a:r>
            <a:rPr lang="en-GB" sz="1100"/>
            <a:t>manufacturer data, which usually shows peak power around 6500–6800 RPM. The small </a:t>
          </a:r>
        </a:p>
        <a:p>
          <a:r>
            <a:rPr lang="en-GB" sz="1100"/>
            <a:t>difference comes from the calculation’s simplifications, such as assuming steady airflow, </a:t>
          </a:r>
        </a:p>
        <a:p>
          <a:r>
            <a:rPr lang="en-GB" sz="1100"/>
            <a:t>ignoring interactions between cylinders and runner effects, and using an average flow </a:t>
          </a:r>
        </a:p>
        <a:p>
          <a:r>
            <a:rPr lang="en-GB" sz="1100"/>
            <a:t>coefficient instead of the actual lift-dependent flow. Even with these limits, the estimate </a:t>
          </a:r>
        </a:p>
        <a:p>
          <a:r>
            <a:rPr lang="en-GB" sz="1100"/>
            <a:t>gives a good approximation of the engine’s peak power speed.</a:t>
          </a:r>
        </a:p>
      </xdr:txBody>
    </xdr:sp>
    <xdr:clientData/>
  </xdr:oneCellAnchor>
  <xdr:twoCellAnchor>
    <xdr:from>
      <xdr:col>17</xdr:col>
      <xdr:colOff>101202</xdr:colOff>
      <xdr:row>48</xdr:row>
      <xdr:rowOff>152400</xdr:rowOff>
    </xdr:from>
    <xdr:to>
      <xdr:col>24</xdr:col>
      <xdr:colOff>422671</xdr:colOff>
      <xdr:row>61</xdr:row>
      <xdr:rowOff>2381</xdr:rowOff>
    </xdr:to>
    <xdr:graphicFrame macro="">
      <xdr:nvGraphicFramePr>
        <xdr:cNvPr id="11" name="Chart 10">
          <a:extLst>
            <a:ext uri="{FF2B5EF4-FFF2-40B4-BE49-F238E27FC236}">
              <a16:creationId xmlns:a16="http://schemas.microsoft.com/office/drawing/2014/main" id="{4C5B2EDF-C7B9-462A-8CC0-ADBF9572FAF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oneCellAnchor>
    <xdr:from>
      <xdr:col>1</xdr:col>
      <xdr:colOff>202405</xdr:colOff>
      <xdr:row>82</xdr:row>
      <xdr:rowOff>130968</xdr:rowOff>
    </xdr:from>
    <xdr:ext cx="4429802" cy="781240"/>
    <xdr:sp macro="" textlink="">
      <xdr:nvSpPr>
        <xdr:cNvPr id="12" name="TextBox 11">
          <a:extLst>
            <a:ext uri="{FF2B5EF4-FFF2-40B4-BE49-F238E27FC236}">
              <a16:creationId xmlns:a16="http://schemas.microsoft.com/office/drawing/2014/main" id="{16D34F44-2E12-44C4-B4E8-E582D9059997}"/>
            </a:ext>
          </a:extLst>
        </xdr:cNvPr>
        <xdr:cNvSpPr txBox="1"/>
      </xdr:nvSpPr>
      <xdr:spPr>
        <a:xfrm>
          <a:off x="812005" y="15751968"/>
          <a:ext cx="4429802"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1100"/>
            <a:t>The intake and exhaust flow profiles show strong increases with valve lift, </a:t>
          </a:r>
        </a:p>
        <a:p>
          <a:r>
            <a:rPr lang="en-GB" sz="1100"/>
            <a:t>peaking at high lifts, which suggests the cylinder head is better suited to </a:t>
          </a:r>
        </a:p>
        <a:p>
          <a:r>
            <a:rPr lang="en-GB" sz="1100"/>
            <a:t>high-RPM performance rather than low-RPM torque. At low lifts, flow is </a:t>
          </a:r>
        </a:p>
        <a:p>
          <a:r>
            <a:rPr lang="en-GB" sz="1100"/>
            <a:t>relatively modest, indicating limited low-end responsiveness.</a:t>
          </a:r>
        </a:p>
      </xdr:txBody>
    </xdr:sp>
    <xdr:clientData/>
  </xdr:oneCellAnchor>
  <xdr:oneCellAnchor>
    <xdr:from>
      <xdr:col>1</xdr:col>
      <xdr:colOff>190500</xdr:colOff>
      <xdr:row>87</xdr:row>
      <xdr:rowOff>47625</xdr:rowOff>
    </xdr:from>
    <xdr:ext cx="4755148" cy="781240"/>
    <xdr:sp macro="" textlink="">
      <xdr:nvSpPr>
        <xdr:cNvPr id="13" name="TextBox 12">
          <a:extLst>
            <a:ext uri="{FF2B5EF4-FFF2-40B4-BE49-F238E27FC236}">
              <a16:creationId xmlns:a16="http://schemas.microsoft.com/office/drawing/2014/main" id="{237F821B-4999-4583-85B1-D1D6632AB4A7}"/>
            </a:ext>
          </a:extLst>
        </xdr:cNvPr>
        <xdr:cNvSpPr txBox="1"/>
      </xdr:nvSpPr>
      <xdr:spPr>
        <a:xfrm>
          <a:off x="800100" y="16621125"/>
          <a:ext cx="4755148"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1100"/>
            <a:t>Adding trumpets or a tuned intake manifold would likely improve high-RPM </a:t>
          </a:r>
        </a:p>
        <a:p>
          <a:r>
            <a:rPr lang="en-GB" sz="1100"/>
            <a:t>flow by smoothing airflow and increasing velocity into the ports. At lower </a:t>
          </a:r>
        </a:p>
        <a:p>
          <a:r>
            <a:rPr lang="en-GB" sz="1100"/>
            <a:t>RPM, they might have little effect or could slightly restrict flow if poorly</a:t>
          </a:r>
        </a:p>
        <a:p>
          <a:r>
            <a:rPr lang="en-GB" sz="1100"/>
            <a:t> matched, but overall they enhance volumetric efficiency at high engine speeds.</a:t>
          </a:r>
        </a:p>
      </xdr:txBody>
    </xdr:sp>
    <xdr:clientData/>
  </xdr:oneCellAnchor>
  <xdr:oneCellAnchor>
    <xdr:from>
      <xdr:col>1</xdr:col>
      <xdr:colOff>202406</xdr:colOff>
      <xdr:row>92</xdr:row>
      <xdr:rowOff>59531</xdr:rowOff>
    </xdr:from>
    <xdr:ext cx="4747325" cy="953466"/>
    <xdr:sp macro="" textlink="">
      <xdr:nvSpPr>
        <xdr:cNvPr id="14" name="TextBox 13">
          <a:extLst>
            <a:ext uri="{FF2B5EF4-FFF2-40B4-BE49-F238E27FC236}">
              <a16:creationId xmlns:a16="http://schemas.microsoft.com/office/drawing/2014/main" id="{7FBDA680-8C21-4A0C-9386-0A985FF94386}"/>
            </a:ext>
          </a:extLst>
        </xdr:cNvPr>
        <xdr:cNvSpPr txBox="1"/>
      </xdr:nvSpPr>
      <xdr:spPr>
        <a:xfrm>
          <a:off x="812006" y="17585531"/>
          <a:ext cx="4747325"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1100"/>
            <a:t>The data suggest the engine could make strong power at high RPM, but low-lift </a:t>
          </a:r>
        </a:p>
        <a:p>
          <a:r>
            <a:rPr lang="en-GB" sz="1100"/>
            <a:t>flow limits low-speed torque. Real-world performance may be constrained by</a:t>
          </a:r>
        </a:p>
        <a:p>
          <a:r>
            <a:rPr lang="en-GB" sz="1100"/>
            <a:t>airflow at low valve lifts, valve timing, and the pressure drop across the intake </a:t>
          </a:r>
        </a:p>
        <a:p>
          <a:r>
            <a:rPr lang="en-GB" sz="1100"/>
            <a:t>system, meaning the engine would perform best when kept in the upper RPM </a:t>
          </a:r>
        </a:p>
        <a:p>
          <a:r>
            <a:rPr lang="en-GB" sz="1100"/>
            <a:t>range.</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23</xdr:col>
      <xdr:colOff>593913</xdr:colOff>
      <xdr:row>2</xdr:row>
      <xdr:rowOff>160323</xdr:rowOff>
    </xdr:from>
    <xdr:to>
      <xdr:col>27</xdr:col>
      <xdr:colOff>553092</xdr:colOff>
      <xdr:row>18</xdr:row>
      <xdr:rowOff>26254</xdr:rowOff>
    </xdr:to>
    <xdr:sp macro="" textlink="">
      <xdr:nvSpPr>
        <xdr:cNvPr id="2" name="TextBox 1">
          <a:extLst>
            <a:ext uri="{FF2B5EF4-FFF2-40B4-BE49-F238E27FC236}">
              <a16:creationId xmlns:a16="http://schemas.microsoft.com/office/drawing/2014/main" id="{D4E2A049-9634-B6E7-8820-278EF82352B3}"/>
            </a:ext>
          </a:extLst>
        </xdr:cNvPr>
        <xdr:cNvSpPr txBox="1"/>
      </xdr:nvSpPr>
      <xdr:spPr>
        <a:xfrm>
          <a:off x="17044148" y="485294"/>
          <a:ext cx="2749444" cy="255534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a:latin typeface="+mn-lt"/>
              <a:cs typeface="Times New Roman" panose="02020603050405020304" pitchFamily="18" charset="0"/>
            </a:rPr>
            <a:t>The accuracy of the methods was bifurcated, with direct mass measurements of components using a 0.1g-resolution scale being precise for larger items but incurring significant relative error for the smallest parts like collets, alongside routine risks of human error from taring or contamination, while the most critical parameter—the stated 10.8:1 compression ratio—introduces the largest systematic uncertainty, as it was not verified through direct volumetric measurement of the combustion chamber but is instead a provided or calculated figure that relies on unconfirmed assumptions about piston topography and gasket thickness, making it the dominant source of potential inaccuracy for any subsequent engineering analysis.</a:t>
          </a:r>
        </a:p>
      </xdr:txBody>
    </xdr:sp>
    <xdr:clientData/>
  </xdr:twoCellAnchor>
  <xdr:twoCellAnchor>
    <xdr:from>
      <xdr:col>0</xdr:col>
      <xdr:colOff>600075</xdr:colOff>
      <xdr:row>38</xdr:row>
      <xdr:rowOff>152400</xdr:rowOff>
    </xdr:from>
    <xdr:to>
      <xdr:col>8</xdr:col>
      <xdr:colOff>409575</xdr:colOff>
      <xdr:row>55</xdr:row>
      <xdr:rowOff>142875</xdr:rowOff>
    </xdr:to>
    <xdr:graphicFrame macro="">
      <xdr:nvGraphicFramePr>
        <xdr:cNvPr id="3" name="Chart 2">
          <a:extLst>
            <a:ext uri="{FF2B5EF4-FFF2-40B4-BE49-F238E27FC236}">
              <a16:creationId xmlns:a16="http://schemas.microsoft.com/office/drawing/2014/main" id="{5377DCAC-40C1-1DCE-7FC8-A1D390C8EF6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581025</xdr:colOff>
      <xdr:row>57</xdr:row>
      <xdr:rowOff>47625</xdr:rowOff>
    </xdr:from>
    <xdr:to>
      <xdr:col>8</xdr:col>
      <xdr:colOff>390525</xdr:colOff>
      <xdr:row>74</xdr:row>
      <xdr:rowOff>38100</xdr:rowOff>
    </xdr:to>
    <xdr:graphicFrame macro="">
      <xdr:nvGraphicFramePr>
        <xdr:cNvPr id="4" name="Chart 3">
          <a:extLst>
            <a:ext uri="{FF2B5EF4-FFF2-40B4-BE49-F238E27FC236}">
              <a16:creationId xmlns:a16="http://schemas.microsoft.com/office/drawing/2014/main" id="{FD967402-7DC7-CBF6-53E0-B42A40209BE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533400</xdr:colOff>
      <xdr:row>75</xdr:row>
      <xdr:rowOff>57150</xdr:rowOff>
    </xdr:from>
    <xdr:to>
      <xdr:col>8</xdr:col>
      <xdr:colOff>400050</xdr:colOff>
      <xdr:row>92</xdr:row>
      <xdr:rowOff>47625</xdr:rowOff>
    </xdr:to>
    <xdr:graphicFrame macro="">
      <xdr:nvGraphicFramePr>
        <xdr:cNvPr id="5" name="Chart 4">
          <a:extLst>
            <a:ext uri="{FF2B5EF4-FFF2-40B4-BE49-F238E27FC236}">
              <a16:creationId xmlns:a16="http://schemas.microsoft.com/office/drawing/2014/main" id="{D51569C8-F9E3-4A47-BC25-5C4CF89CCC0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542925</xdr:colOff>
      <xdr:row>94</xdr:row>
      <xdr:rowOff>0</xdr:rowOff>
    </xdr:from>
    <xdr:to>
      <xdr:col>8</xdr:col>
      <xdr:colOff>409575</xdr:colOff>
      <xdr:row>110</xdr:row>
      <xdr:rowOff>152400</xdr:rowOff>
    </xdr:to>
    <xdr:graphicFrame macro="">
      <xdr:nvGraphicFramePr>
        <xdr:cNvPr id="6" name="Chart 5">
          <a:extLst>
            <a:ext uri="{FF2B5EF4-FFF2-40B4-BE49-F238E27FC236}">
              <a16:creationId xmlns:a16="http://schemas.microsoft.com/office/drawing/2014/main" id="{A8BB77F4-FB07-41B9-AC26-2EEC1F2DCED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561976</xdr:colOff>
      <xdr:row>112</xdr:row>
      <xdr:rowOff>80963</xdr:rowOff>
    </xdr:from>
    <xdr:to>
      <xdr:col>8</xdr:col>
      <xdr:colOff>428626</xdr:colOff>
      <xdr:row>129</xdr:row>
      <xdr:rowOff>71437</xdr:rowOff>
    </xdr:to>
    <xdr:graphicFrame macro="">
      <xdr:nvGraphicFramePr>
        <xdr:cNvPr id="7" name="Chart 6">
          <a:extLst>
            <a:ext uri="{FF2B5EF4-FFF2-40B4-BE49-F238E27FC236}">
              <a16:creationId xmlns:a16="http://schemas.microsoft.com/office/drawing/2014/main" id="{BCC35DB7-AD68-4050-9540-FD1C76465CC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462642</xdr:colOff>
      <xdr:row>132</xdr:row>
      <xdr:rowOff>108858</xdr:rowOff>
    </xdr:from>
    <xdr:to>
      <xdr:col>8</xdr:col>
      <xdr:colOff>503464</xdr:colOff>
      <xdr:row>150</xdr:row>
      <xdr:rowOff>68037</xdr:rowOff>
    </xdr:to>
    <xdr:graphicFrame macro="">
      <xdr:nvGraphicFramePr>
        <xdr:cNvPr id="9" name="Chart 8">
          <a:extLst>
            <a:ext uri="{FF2B5EF4-FFF2-40B4-BE49-F238E27FC236}">
              <a16:creationId xmlns:a16="http://schemas.microsoft.com/office/drawing/2014/main" id="{112A27B1-6352-9C7F-40D4-9497B7B0FBF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24</xdr:col>
      <xdr:colOff>161523</xdr:colOff>
      <xdr:row>20</xdr:row>
      <xdr:rowOff>103976</xdr:rowOff>
    </xdr:from>
    <xdr:to>
      <xdr:col>28</xdr:col>
      <xdr:colOff>299356</xdr:colOff>
      <xdr:row>33</xdr:row>
      <xdr:rowOff>46106</xdr:rowOff>
    </xdr:to>
    <xdr:sp macro="" textlink="">
      <xdr:nvSpPr>
        <xdr:cNvPr id="10" name="TextBox 9">
          <a:extLst>
            <a:ext uri="{FF2B5EF4-FFF2-40B4-BE49-F238E27FC236}">
              <a16:creationId xmlns:a16="http://schemas.microsoft.com/office/drawing/2014/main" id="{CA52C23C-2F94-E8AB-4047-1889BBEC3A67}"/>
            </a:ext>
          </a:extLst>
        </xdr:cNvPr>
        <xdr:cNvSpPr txBox="1"/>
      </xdr:nvSpPr>
      <xdr:spPr>
        <a:xfrm>
          <a:off x="17228082" y="3454535"/>
          <a:ext cx="2928098" cy="21272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a:t>To raise both the valve float RPM and the mechanical rev limit by 25%, the target RPM becomes 10,928. Doing this requires improving the stiffness-to-mass ratio by 56.25% (because RPM ∝ √(k/m)). If the spring stiffness stays the same, the intake valvetrain mass must drop from 0.1791 kg to 0.1146 kg—a 36% reduction. Achieving this significant weight savings means replacing several steel parts with lightweight materials like titanium valves, while still making sure it can handle higher stresses.</a:t>
          </a:r>
          <a:endParaRPr lang="en-GB" sz="1100"/>
        </a:p>
      </xdr:txBody>
    </xdr:sp>
    <xdr:clientData/>
  </xdr:twoCellAnchor>
</xdr:wsDr>
</file>

<file path=xl/drawings/drawing3.xml><?xml version="1.0" encoding="utf-8"?>
<c:userShapes xmlns:c="http://schemas.openxmlformats.org/drawingml/2006/chart">
  <cdr:relSizeAnchor xmlns:cdr="http://schemas.openxmlformats.org/drawingml/2006/chartDrawing">
    <cdr:from>
      <cdr:x>0.40441</cdr:x>
      <cdr:y>0.89508</cdr:y>
    </cdr:from>
    <cdr:to>
      <cdr:x>0.58088</cdr:x>
      <cdr:y>1</cdr:y>
    </cdr:to>
    <cdr:sp macro="" textlink="">
      <cdr:nvSpPr>
        <cdr:cNvPr id="2" name="TextBox 1">
          <a:extLst xmlns:a="http://schemas.openxmlformats.org/drawingml/2006/main">
            <a:ext uri="{FF2B5EF4-FFF2-40B4-BE49-F238E27FC236}">
              <a16:creationId xmlns:a16="http://schemas.microsoft.com/office/drawing/2014/main" id="{B0BB1FF4-8363-2869-2871-F33CAFE49795}"/>
            </a:ext>
          </a:extLst>
        </cdr:cNvPr>
        <cdr:cNvSpPr txBox="1"/>
      </cdr:nvSpPr>
      <cdr:spPr>
        <a:xfrm xmlns:a="http://schemas.openxmlformats.org/drawingml/2006/main">
          <a:off x="2095500" y="2600325"/>
          <a:ext cx="914400" cy="3048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en-GB" sz="1100" kern="1200"/>
            <a:t>Crank</a:t>
          </a:r>
          <a:r>
            <a:rPr lang="en-GB" sz="1100" kern="1200" baseline="0"/>
            <a:t> angle</a:t>
          </a:r>
          <a:endParaRPr lang="en-GB" sz="1100" kern="1200"/>
        </a:p>
      </cdr:txBody>
    </cdr:sp>
  </cdr:relSizeAnchor>
</c:userShapes>
</file>

<file path=xl/persons/person.xml><?xml version="1.0" encoding="utf-8"?>
<personList xmlns="http://schemas.microsoft.com/office/spreadsheetml/2018/threadedcomments" xmlns:x="http://schemas.openxmlformats.org/spreadsheetml/2006/main">
  <person displayName="Abigail Summerfield" id="{032FE9B1-6CA0-4A71-A40F-2DC8105AF1B7}" userId="S::abi.summerfield@uwtsd.ac.uk::ca5258b9-f1a4-4ad2-af5d-1c126a171107"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J15" dT="2022-09-07T12:36:03.67" personId="{032FE9B1-6CA0-4A71-A40F-2DC8105AF1B7}" id="{3D5CF391-7FBA-4F3C-A0EE-72D7A9361115}">
    <text>0.785(DH2 –DS2)</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C28C47-8060-4085-BC80-ED93654809AC}">
  <sheetPr>
    <pageSetUpPr fitToPage="1"/>
  </sheetPr>
  <dimension ref="A1:AI77"/>
  <sheetViews>
    <sheetView zoomScale="80" zoomScaleNormal="80" workbookViewId="0">
      <selection activeCell="J96" sqref="J96"/>
    </sheetView>
  </sheetViews>
  <sheetFormatPr defaultRowHeight="15" x14ac:dyDescent="0.25"/>
  <cols>
    <col min="1" max="1" width="5.28515625" customWidth="1"/>
    <col min="2" max="2" width="3.7109375" customWidth="1"/>
    <col min="3" max="3" width="22.140625" customWidth="1"/>
    <col min="4" max="14" width="8.7109375" customWidth="1"/>
    <col min="15" max="15" width="4.85546875" customWidth="1"/>
    <col min="16" max="16" width="6.85546875" customWidth="1"/>
  </cols>
  <sheetData>
    <row r="1" spans="1:16" ht="19.5" customHeight="1" thickBot="1" x14ac:dyDescent="0.3">
      <c r="A1" s="12"/>
      <c r="B1" s="105"/>
      <c r="C1" s="104"/>
      <c r="D1" s="103"/>
      <c r="E1" s="101"/>
      <c r="F1" s="101"/>
      <c r="G1" s="102"/>
      <c r="H1" s="102" t="s">
        <v>135</v>
      </c>
      <c r="I1" s="101"/>
      <c r="J1" s="101"/>
      <c r="K1" s="101"/>
      <c r="L1" s="101"/>
      <c r="M1" s="101"/>
      <c r="N1" s="101"/>
      <c r="O1" s="100"/>
      <c r="P1" s="12"/>
    </row>
    <row r="2" spans="1:16" ht="19.5" customHeight="1" x14ac:dyDescent="0.25">
      <c r="A2" s="12"/>
      <c r="B2" s="12"/>
      <c r="D2" s="12"/>
      <c r="E2" s="12"/>
      <c r="F2" s="12"/>
      <c r="G2" s="12"/>
      <c r="H2" s="12"/>
      <c r="I2" s="12"/>
      <c r="J2" s="12"/>
      <c r="K2" s="12"/>
      <c r="L2" s="12"/>
      <c r="M2" s="99"/>
      <c r="N2" s="98"/>
      <c r="P2" s="12"/>
    </row>
    <row r="3" spans="1:16" ht="19.5" customHeight="1" thickBot="1" x14ac:dyDescent="0.3">
      <c r="A3" s="12"/>
      <c r="B3" s="12"/>
      <c r="C3" s="12"/>
      <c r="D3" s="12"/>
      <c r="E3" s="12"/>
      <c r="F3" s="12"/>
      <c r="G3" s="12"/>
      <c r="H3" s="12"/>
      <c r="I3" s="12"/>
      <c r="J3" s="12"/>
      <c r="K3" s="12"/>
      <c r="L3" s="12"/>
      <c r="M3" s="12"/>
      <c r="N3" s="12"/>
      <c r="O3" s="12"/>
      <c r="P3" s="12"/>
    </row>
    <row r="4" spans="1:16" ht="19.5" customHeight="1" x14ac:dyDescent="0.25">
      <c r="A4" s="12"/>
      <c r="B4" s="53"/>
      <c r="C4" s="97" t="s">
        <v>134</v>
      </c>
      <c r="E4" t="s">
        <v>133</v>
      </c>
      <c r="K4" s="96" t="s">
        <v>93</v>
      </c>
      <c r="L4" s="95"/>
      <c r="M4" s="94"/>
      <c r="N4" s="93"/>
      <c r="O4" s="92"/>
      <c r="P4" s="12"/>
    </row>
    <row r="5" spans="1:16" ht="19.5" customHeight="1" x14ac:dyDescent="0.25">
      <c r="A5" s="12"/>
      <c r="B5" s="48"/>
      <c r="C5" s="57" t="s">
        <v>132</v>
      </c>
      <c r="K5" s="81" t="s">
        <v>131</v>
      </c>
      <c r="L5" s="80"/>
      <c r="M5" s="86"/>
      <c r="N5" s="91"/>
      <c r="O5" s="90"/>
      <c r="P5" s="12"/>
    </row>
    <row r="6" spans="1:16" ht="19.5" customHeight="1" x14ac:dyDescent="0.25">
      <c r="A6" s="12"/>
      <c r="B6" s="48"/>
      <c r="C6" s="57" t="s">
        <v>130</v>
      </c>
      <c r="D6" s="84" t="s">
        <v>129</v>
      </c>
      <c r="E6" s="83"/>
      <c r="F6" s="83"/>
      <c r="G6" s="83"/>
      <c r="H6" s="83"/>
      <c r="I6" s="83"/>
      <c r="J6" s="82"/>
      <c r="K6" s="81" t="s">
        <v>128</v>
      </c>
      <c r="L6" s="80"/>
      <c r="M6" s="89">
        <v>45</v>
      </c>
      <c r="N6" s="88" t="s">
        <v>120</v>
      </c>
      <c r="O6" s="87"/>
      <c r="P6" s="12"/>
    </row>
    <row r="7" spans="1:16" ht="19.5" customHeight="1" x14ac:dyDescent="0.25">
      <c r="A7" s="12"/>
      <c r="B7" s="48"/>
      <c r="C7" s="57" t="s">
        <v>127</v>
      </c>
      <c r="D7" s="84"/>
      <c r="E7" s="83"/>
      <c r="F7" s="83"/>
      <c r="G7" s="83"/>
      <c r="H7" s="83"/>
      <c r="I7" s="83"/>
      <c r="J7" s="82"/>
      <c r="K7" s="81" t="s">
        <v>126</v>
      </c>
      <c r="L7" s="80"/>
      <c r="M7" s="86"/>
      <c r="N7" s="85" t="s">
        <v>17</v>
      </c>
      <c r="O7" s="67"/>
      <c r="P7" s="12"/>
    </row>
    <row r="8" spans="1:16" ht="19.5" customHeight="1" x14ac:dyDescent="0.25">
      <c r="A8" s="12"/>
      <c r="B8" s="48"/>
      <c r="C8" s="57" t="s">
        <v>125</v>
      </c>
      <c r="D8" s="84"/>
      <c r="E8" s="83"/>
      <c r="F8" s="83"/>
      <c r="G8" s="83"/>
      <c r="H8" s="83"/>
      <c r="I8" s="83"/>
      <c r="J8" s="82"/>
      <c r="K8" s="81" t="s">
        <v>124</v>
      </c>
      <c r="L8" s="80"/>
      <c r="M8" s="86"/>
      <c r="N8" s="85" t="s">
        <v>40</v>
      </c>
      <c r="O8" s="67"/>
      <c r="P8" s="12"/>
    </row>
    <row r="9" spans="1:16" ht="19.5" customHeight="1" x14ac:dyDescent="0.25">
      <c r="A9" s="12"/>
      <c r="B9" s="48"/>
      <c r="C9" s="57" t="s">
        <v>123</v>
      </c>
      <c r="D9" s="84" t="s">
        <v>122</v>
      </c>
      <c r="E9" s="83"/>
      <c r="F9" s="83"/>
      <c r="G9" s="83"/>
      <c r="H9" s="83"/>
      <c r="I9" s="83"/>
      <c r="J9" s="82"/>
      <c r="K9" s="81" t="s">
        <v>121</v>
      </c>
      <c r="L9" s="80"/>
      <c r="M9" s="86">
        <v>45</v>
      </c>
      <c r="N9" s="85" t="s">
        <v>120</v>
      </c>
      <c r="O9" s="67"/>
      <c r="P9" s="12"/>
    </row>
    <row r="10" spans="1:16" ht="19.5" customHeight="1" x14ac:dyDescent="0.25">
      <c r="A10" s="12"/>
      <c r="B10" s="48"/>
      <c r="C10" s="57" t="s">
        <v>119</v>
      </c>
      <c r="D10" s="84"/>
      <c r="E10" s="83"/>
      <c r="F10" s="83"/>
      <c r="G10" s="83"/>
      <c r="H10" s="83"/>
      <c r="I10" s="83"/>
      <c r="J10" s="82"/>
      <c r="K10" s="81" t="s">
        <v>118</v>
      </c>
      <c r="L10" s="80"/>
      <c r="M10" s="86"/>
      <c r="N10" s="85" t="s">
        <v>40</v>
      </c>
      <c r="O10" s="67"/>
      <c r="P10" s="12"/>
    </row>
    <row r="11" spans="1:16" ht="19.5" customHeight="1" x14ac:dyDescent="0.25">
      <c r="A11" s="12"/>
      <c r="B11" s="48"/>
      <c r="C11" s="57" t="s">
        <v>117</v>
      </c>
      <c r="D11" s="84" t="s">
        <v>116</v>
      </c>
      <c r="E11" s="83"/>
      <c r="F11" s="83"/>
      <c r="G11" s="83"/>
      <c r="H11" s="83"/>
      <c r="I11" s="83"/>
      <c r="J11" s="82"/>
      <c r="K11" s="81" t="s">
        <v>15</v>
      </c>
      <c r="L11" s="80"/>
      <c r="M11" s="79">
        <v>83.1</v>
      </c>
      <c r="N11" s="78" t="s">
        <v>14</v>
      </c>
      <c r="O11" s="77"/>
      <c r="P11" s="12"/>
    </row>
    <row r="12" spans="1:16" ht="19.5" customHeight="1" thickBot="1" x14ac:dyDescent="0.3">
      <c r="A12" s="12"/>
      <c r="B12" s="43"/>
      <c r="C12" s="55" t="s">
        <v>115</v>
      </c>
      <c r="D12" s="76"/>
      <c r="E12" s="75"/>
      <c r="F12" s="75"/>
      <c r="G12" s="75"/>
      <c r="H12" s="75"/>
      <c r="I12" s="75"/>
      <c r="J12" s="74"/>
      <c r="K12" s="73" t="s">
        <v>114</v>
      </c>
      <c r="L12" s="72"/>
      <c r="M12" s="71"/>
      <c r="N12" s="70"/>
      <c r="O12" s="69"/>
      <c r="P12" s="12"/>
    </row>
    <row r="13" spans="1:16" ht="19.5" customHeight="1" thickBot="1" x14ac:dyDescent="0.3">
      <c r="A13" s="12"/>
      <c r="B13" s="12"/>
      <c r="C13" s="12"/>
      <c r="D13" s="12"/>
      <c r="E13" s="12"/>
      <c r="F13" s="12"/>
      <c r="G13" s="12"/>
      <c r="H13" s="12"/>
      <c r="I13" s="12"/>
      <c r="J13" s="12"/>
      <c r="K13" s="12"/>
      <c r="L13" s="12"/>
      <c r="M13" s="12"/>
      <c r="N13" s="12"/>
      <c r="O13" s="12"/>
      <c r="P13" s="12"/>
    </row>
    <row r="14" spans="1:16" ht="19.5" customHeight="1" x14ac:dyDescent="0.25">
      <c r="A14" s="12"/>
      <c r="B14" s="36"/>
      <c r="C14" s="34"/>
      <c r="D14" s="68"/>
      <c r="E14" s="34"/>
      <c r="F14" s="34"/>
      <c r="G14" s="34"/>
      <c r="H14" s="35" t="s">
        <v>113</v>
      </c>
      <c r="I14" s="34"/>
      <c r="J14" s="34"/>
      <c r="K14" s="34"/>
      <c r="L14" s="34"/>
      <c r="M14" s="34"/>
      <c r="N14" s="34"/>
      <c r="O14" s="33"/>
      <c r="P14" s="12"/>
    </row>
    <row r="15" spans="1:16" ht="19.5" customHeight="1" x14ac:dyDescent="0.25">
      <c r="A15" s="12"/>
      <c r="B15" s="38"/>
      <c r="C15" s="12"/>
      <c r="D15" s="13" t="s">
        <v>112</v>
      </c>
      <c r="E15" s="12"/>
      <c r="F15" s="13" t="s">
        <v>111</v>
      </c>
      <c r="G15" s="12"/>
      <c r="H15" s="13" t="s">
        <v>110</v>
      </c>
      <c r="I15" s="12"/>
      <c r="J15" s="13" t="s">
        <v>109</v>
      </c>
      <c r="K15" s="12"/>
      <c r="L15" s="13" t="s">
        <v>108</v>
      </c>
      <c r="M15" s="12"/>
      <c r="N15" s="13" t="s">
        <v>107</v>
      </c>
      <c r="O15" s="67"/>
      <c r="P15" s="12"/>
    </row>
    <row r="16" spans="1:16" ht="19.5" customHeight="1" x14ac:dyDescent="0.25">
      <c r="A16" s="12"/>
      <c r="B16" s="48"/>
      <c r="C16" s="57" t="s">
        <v>106</v>
      </c>
      <c r="D16" s="18">
        <v>35</v>
      </c>
      <c r="E16" s="66" t="s">
        <v>14</v>
      </c>
      <c r="F16" s="18">
        <v>5.5</v>
      </c>
      <c r="G16" s="66" t="s">
        <v>14</v>
      </c>
      <c r="H16" s="18">
        <v>1.75</v>
      </c>
      <c r="I16" s="66" t="s">
        <v>14</v>
      </c>
      <c r="J16" s="18">
        <v>1.92</v>
      </c>
      <c r="K16" s="66" t="s">
        <v>104</v>
      </c>
      <c r="L16" s="18">
        <v>0</v>
      </c>
      <c r="M16" s="66" t="s">
        <v>103</v>
      </c>
      <c r="N16" s="18"/>
      <c r="O16" s="65" t="s">
        <v>14</v>
      </c>
      <c r="P16" s="12"/>
    </row>
    <row r="17" spans="1:16" ht="19.5" customHeight="1" thickBot="1" x14ac:dyDescent="0.3">
      <c r="A17" s="12"/>
      <c r="B17" s="43"/>
      <c r="C17" s="55" t="s">
        <v>105</v>
      </c>
      <c r="D17" s="22">
        <v>30</v>
      </c>
      <c r="E17" s="64" t="s">
        <v>14</v>
      </c>
      <c r="F17" s="22">
        <v>5.5</v>
      </c>
      <c r="G17" s="64" t="s">
        <v>14</v>
      </c>
      <c r="H17" s="22">
        <v>1.5</v>
      </c>
      <c r="I17" s="64" t="s">
        <v>14</v>
      </c>
      <c r="J17" s="22">
        <v>1.41</v>
      </c>
      <c r="K17" s="64" t="s">
        <v>104</v>
      </c>
      <c r="L17" s="22">
        <v>0</v>
      </c>
      <c r="M17" s="64" t="s">
        <v>103</v>
      </c>
      <c r="N17" s="22"/>
      <c r="O17" s="63" t="s">
        <v>14</v>
      </c>
      <c r="P17" s="12"/>
    </row>
    <row r="18" spans="1:16" ht="19.5" customHeight="1" thickBot="1" x14ac:dyDescent="0.3">
      <c r="A18" s="12"/>
      <c r="B18" s="12"/>
      <c r="C18" s="16"/>
      <c r="D18" s="12"/>
      <c r="E18" s="13"/>
      <c r="F18" s="12"/>
      <c r="G18" s="13"/>
      <c r="H18" s="12"/>
      <c r="I18" s="13"/>
      <c r="J18" s="12"/>
      <c r="K18" s="13"/>
      <c r="L18" s="12"/>
      <c r="M18" s="13"/>
      <c r="N18" s="12"/>
      <c r="O18" s="13"/>
      <c r="P18" s="12"/>
    </row>
    <row r="19" spans="1:16" ht="19.5" customHeight="1" x14ac:dyDescent="0.25">
      <c r="A19" s="12"/>
      <c r="B19" s="53"/>
      <c r="C19" s="62" t="s">
        <v>102</v>
      </c>
      <c r="D19" s="61">
        <v>0.05</v>
      </c>
      <c r="E19" s="60">
        <v>0.1</v>
      </c>
      <c r="F19" s="60">
        <v>0.15</v>
      </c>
      <c r="G19" s="60">
        <v>0.2</v>
      </c>
      <c r="H19" s="60">
        <v>0.25</v>
      </c>
      <c r="I19" s="60">
        <v>0.3</v>
      </c>
      <c r="J19" s="60">
        <v>0.35</v>
      </c>
      <c r="K19" s="60">
        <v>0.4</v>
      </c>
      <c r="L19" s="60">
        <v>0.45</v>
      </c>
      <c r="M19" s="60">
        <v>0.5</v>
      </c>
      <c r="N19" s="59"/>
      <c r="O19" s="58"/>
      <c r="P19" s="12"/>
    </row>
    <row r="20" spans="1:16" ht="19.5" customHeight="1" x14ac:dyDescent="0.25">
      <c r="A20" s="12"/>
      <c r="B20" s="48"/>
      <c r="C20" s="57" t="s">
        <v>101</v>
      </c>
      <c r="D20" s="19">
        <v>1.75</v>
      </c>
      <c r="E20" s="18">
        <v>3.5</v>
      </c>
      <c r="F20" s="18">
        <v>5.25</v>
      </c>
      <c r="G20" s="18">
        <v>7</v>
      </c>
      <c r="H20" s="18">
        <v>8.75</v>
      </c>
      <c r="I20" s="18">
        <v>10.5</v>
      </c>
      <c r="J20" s="18">
        <v>12.25</v>
      </c>
      <c r="K20" s="18">
        <v>14</v>
      </c>
      <c r="L20" s="18">
        <v>15.75</v>
      </c>
      <c r="M20" s="37">
        <v>17.5</v>
      </c>
      <c r="N20" s="37"/>
      <c r="O20" s="56"/>
      <c r="P20" s="12"/>
    </row>
    <row r="21" spans="1:16" ht="19.5" customHeight="1" thickBot="1" x14ac:dyDescent="0.3">
      <c r="A21" s="12"/>
      <c r="B21" s="43"/>
      <c r="C21" s="55" t="s">
        <v>100</v>
      </c>
      <c r="D21" s="29">
        <v>1.5</v>
      </c>
      <c r="E21" s="22">
        <v>3</v>
      </c>
      <c r="F21" s="22">
        <v>4.5</v>
      </c>
      <c r="G21" s="22">
        <v>6</v>
      </c>
      <c r="H21" s="22">
        <v>7.5</v>
      </c>
      <c r="I21" s="22">
        <v>9</v>
      </c>
      <c r="J21" s="22">
        <v>10.5</v>
      </c>
      <c r="K21" s="22">
        <v>12</v>
      </c>
      <c r="L21" s="22">
        <v>13.5</v>
      </c>
      <c r="M21" s="22">
        <v>15</v>
      </c>
      <c r="N21" s="22"/>
      <c r="O21" s="54"/>
      <c r="P21" s="12"/>
    </row>
    <row r="22" spans="1:16" ht="19.5" customHeight="1" thickBot="1" x14ac:dyDescent="0.3">
      <c r="A22" s="12"/>
      <c r="C22" s="12"/>
      <c r="D22" s="12"/>
      <c r="E22" s="12"/>
      <c r="F22" s="12"/>
      <c r="G22" s="12"/>
      <c r="H22" s="12"/>
      <c r="I22" s="12"/>
      <c r="J22" s="12"/>
      <c r="K22" s="12"/>
      <c r="L22" s="12"/>
      <c r="M22" s="12"/>
      <c r="N22" s="12"/>
      <c r="O22" s="12"/>
      <c r="P22" s="12"/>
    </row>
    <row r="23" spans="1:16" ht="19.5" customHeight="1" x14ac:dyDescent="0.25">
      <c r="A23" s="12"/>
      <c r="B23" s="53"/>
      <c r="C23" s="52" t="s">
        <v>99</v>
      </c>
      <c r="D23" s="51">
        <v>1</v>
      </c>
      <c r="E23" s="50">
        <v>2</v>
      </c>
      <c r="F23" s="50">
        <v>3</v>
      </c>
      <c r="G23" s="50">
        <v>4</v>
      </c>
      <c r="H23" s="50">
        <v>5</v>
      </c>
      <c r="I23" s="49">
        <v>6</v>
      </c>
      <c r="J23" s="38"/>
      <c r="K23" s="12"/>
      <c r="L23" s="12"/>
      <c r="M23" s="12"/>
      <c r="N23" s="12"/>
      <c r="O23" s="12"/>
      <c r="P23" s="12"/>
    </row>
    <row r="24" spans="1:16" ht="19.5" customHeight="1" x14ac:dyDescent="0.25">
      <c r="A24" s="12"/>
      <c r="B24" s="48"/>
      <c r="C24" s="47" t="s">
        <v>98</v>
      </c>
      <c r="D24" s="46">
        <v>16.5</v>
      </c>
      <c r="E24" s="45">
        <v>33.200000000000003</v>
      </c>
      <c r="F24" s="45">
        <v>69.7</v>
      </c>
      <c r="G24" s="45">
        <v>138.19999999999999</v>
      </c>
      <c r="H24" s="45">
        <v>207.8</v>
      </c>
      <c r="I24" s="44">
        <v>279.5</v>
      </c>
      <c r="J24" s="38"/>
      <c r="K24" s="12"/>
      <c r="L24" s="12"/>
      <c r="M24" s="12"/>
      <c r="N24" s="12"/>
      <c r="O24" s="12"/>
      <c r="P24" s="12"/>
    </row>
    <row r="25" spans="1:16" ht="19.5" customHeight="1" thickBot="1" x14ac:dyDescent="0.3">
      <c r="A25" s="12"/>
      <c r="B25" s="43"/>
      <c r="C25" s="42" t="s">
        <v>97</v>
      </c>
      <c r="D25" s="41">
        <v>19.5</v>
      </c>
      <c r="E25" s="40">
        <v>37.1</v>
      </c>
      <c r="F25" s="40">
        <v>75</v>
      </c>
      <c r="G25" s="40">
        <v>148.5</v>
      </c>
      <c r="H25" s="40">
        <v>219.6</v>
      </c>
      <c r="I25" s="39">
        <v>284.60000000000002</v>
      </c>
      <c r="J25" s="38"/>
      <c r="K25" s="12"/>
      <c r="L25" s="12"/>
      <c r="M25" s="12"/>
      <c r="N25" s="12"/>
      <c r="O25" s="12"/>
      <c r="P25" s="12"/>
    </row>
    <row r="26" spans="1:16" ht="19.5" customHeight="1" thickBot="1" x14ac:dyDescent="0.3">
      <c r="A26" s="12"/>
      <c r="C26" s="12"/>
      <c r="D26" s="12"/>
      <c r="E26" s="12"/>
      <c r="F26" s="12"/>
      <c r="G26" s="12"/>
      <c r="H26" s="12"/>
      <c r="I26" s="12"/>
      <c r="J26" s="12"/>
      <c r="K26" s="12"/>
      <c r="L26" s="12"/>
      <c r="M26" s="12"/>
      <c r="N26" s="12"/>
      <c r="O26" s="12"/>
      <c r="P26" s="12"/>
    </row>
    <row r="27" spans="1:16" ht="19.5" customHeight="1" x14ac:dyDescent="0.25">
      <c r="A27" s="12"/>
      <c r="B27" s="36"/>
      <c r="C27" s="34"/>
      <c r="D27" s="34"/>
      <c r="E27" s="34"/>
      <c r="F27" s="34"/>
      <c r="G27" s="34"/>
      <c r="H27" s="35" t="s">
        <v>96</v>
      </c>
      <c r="I27" s="34"/>
      <c r="J27" s="34"/>
      <c r="K27" s="34"/>
      <c r="L27" s="34"/>
      <c r="M27" s="34"/>
      <c r="N27" s="34"/>
      <c r="O27" s="33"/>
      <c r="P27" s="12"/>
    </row>
    <row r="28" spans="1:16" ht="19.5" customHeight="1" x14ac:dyDescent="0.25">
      <c r="A28" s="12"/>
      <c r="B28" s="32">
        <v>1</v>
      </c>
      <c r="C28" s="31" t="s">
        <v>93</v>
      </c>
      <c r="D28" s="31">
        <v>1</v>
      </c>
      <c r="E28" s="31">
        <v>2</v>
      </c>
      <c r="F28" s="31">
        <v>3</v>
      </c>
      <c r="G28" s="31">
        <v>4</v>
      </c>
      <c r="H28" s="31">
        <v>5</v>
      </c>
      <c r="I28" s="31">
        <v>6</v>
      </c>
      <c r="J28" s="31">
        <v>7</v>
      </c>
      <c r="K28" s="31">
        <v>8</v>
      </c>
      <c r="L28" s="31">
        <v>9</v>
      </c>
      <c r="M28" s="31">
        <v>10</v>
      </c>
      <c r="N28" s="31">
        <v>11</v>
      </c>
      <c r="O28" s="30"/>
      <c r="P28" s="12"/>
    </row>
    <row r="29" spans="1:16" ht="19.5" customHeight="1" x14ac:dyDescent="0.25">
      <c r="A29" s="12"/>
      <c r="B29" s="27">
        <v>2</v>
      </c>
      <c r="C29" s="26" t="s">
        <v>92</v>
      </c>
      <c r="D29" s="18">
        <v>25</v>
      </c>
      <c r="E29" s="18">
        <v>25</v>
      </c>
      <c r="F29" s="18">
        <v>25</v>
      </c>
      <c r="G29" s="18">
        <v>25</v>
      </c>
      <c r="H29" s="18">
        <v>25</v>
      </c>
      <c r="I29" s="18">
        <v>25</v>
      </c>
      <c r="J29" s="18">
        <v>25</v>
      </c>
      <c r="K29" s="18">
        <v>25</v>
      </c>
      <c r="L29" s="18">
        <v>25</v>
      </c>
      <c r="M29" s="18"/>
      <c r="N29" s="18"/>
      <c r="O29" s="25"/>
      <c r="P29" s="12"/>
    </row>
    <row r="30" spans="1:16" ht="19.5" customHeight="1" x14ac:dyDescent="0.25">
      <c r="A30" s="12"/>
      <c r="B30" s="27">
        <v>3</v>
      </c>
      <c r="C30" s="26" t="s">
        <v>91</v>
      </c>
      <c r="D30" s="19">
        <v>1.75</v>
      </c>
      <c r="E30" s="18">
        <v>3.5</v>
      </c>
      <c r="F30" s="18">
        <v>5.25</v>
      </c>
      <c r="G30" s="18">
        <v>7</v>
      </c>
      <c r="H30" s="18">
        <v>8.75</v>
      </c>
      <c r="I30" s="18">
        <v>10.5</v>
      </c>
      <c r="J30" s="18">
        <v>12.25</v>
      </c>
      <c r="K30" s="18">
        <v>14</v>
      </c>
      <c r="L30" s="18"/>
      <c r="M30" s="37"/>
      <c r="N30" s="18"/>
      <c r="O30" s="25"/>
      <c r="P30" s="12"/>
    </row>
    <row r="31" spans="1:16" ht="19.5" customHeight="1" x14ac:dyDescent="0.25">
      <c r="A31" s="12"/>
      <c r="B31" s="27">
        <v>4</v>
      </c>
      <c r="C31" s="26" t="s">
        <v>90</v>
      </c>
      <c r="D31" s="18">
        <v>2</v>
      </c>
      <c r="E31" s="18">
        <v>3</v>
      </c>
      <c r="F31" s="18">
        <v>4</v>
      </c>
      <c r="G31" s="18">
        <v>4</v>
      </c>
      <c r="H31" s="18">
        <v>4</v>
      </c>
      <c r="I31" s="18">
        <v>4</v>
      </c>
      <c r="J31" s="18">
        <v>4</v>
      </c>
      <c r="K31" s="18">
        <v>4</v>
      </c>
      <c r="L31" s="18"/>
      <c r="M31" s="18"/>
      <c r="N31" s="18"/>
      <c r="O31" s="25"/>
      <c r="P31" s="12"/>
    </row>
    <row r="32" spans="1:16" ht="19.5" customHeight="1" x14ac:dyDescent="0.25">
      <c r="A32" s="12"/>
      <c r="B32" s="27">
        <v>5</v>
      </c>
      <c r="C32" s="26" t="s">
        <v>89</v>
      </c>
      <c r="D32" s="18">
        <v>89</v>
      </c>
      <c r="E32" s="18">
        <v>88</v>
      </c>
      <c r="F32" s="18">
        <v>57</v>
      </c>
      <c r="G32" s="18">
        <v>71</v>
      </c>
      <c r="H32" s="18">
        <v>79</v>
      </c>
      <c r="I32" s="18">
        <v>80.2</v>
      </c>
      <c r="J32" s="18">
        <v>84</v>
      </c>
      <c r="K32" s="18">
        <v>84</v>
      </c>
      <c r="L32" s="18"/>
      <c r="M32" s="18"/>
      <c r="N32" s="18"/>
      <c r="O32" s="25"/>
      <c r="P32" s="12"/>
    </row>
    <row r="33" spans="1:16" ht="19.5" customHeight="1" x14ac:dyDescent="0.25">
      <c r="A33" s="12"/>
      <c r="B33" s="27">
        <v>6</v>
      </c>
      <c r="C33" s="26" t="s">
        <v>88</v>
      </c>
      <c r="D33" s="18">
        <f>D32/100</f>
        <v>0.89</v>
      </c>
      <c r="E33" s="18">
        <f>E32/100</f>
        <v>0.88</v>
      </c>
      <c r="F33" s="18">
        <f>F32/100</f>
        <v>0.56999999999999995</v>
      </c>
      <c r="G33" s="18">
        <f>G32/100</f>
        <v>0.71</v>
      </c>
      <c r="H33" s="18">
        <f>H32/100</f>
        <v>0.79</v>
      </c>
      <c r="I33" s="18">
        <f>I32/100</f>
        <v>0.80200000000000005</v>
      </c>
      <c r="J33" s="18">
        <f>J32/100</f>
        <v>0.84</v>
      </c>
      <c r="K33" s="18">
        <f>K32/100</f>
        <v>0.84</v>
      </c>
      <c r="L33" s="18"/>
      <c r="M33" s="18"/>
      <c r="N33" s="18"/>
      <c r="O33" s="25"/>
      <c r="P33" s="12"/>
    </row>
    <row r="34" spans="1:16" ht="19.5" customHeight="1" x14ac:dyDescent="0.25">
      <c r="A34" s="12"/>
      <c r="B34" s="27">
        <v>7</v>
      </c>
      <c r="C34" s="28" t="s">
        <v>95</v>
      </c>
      <c r="D34" s="18">
        <v>33.5</v>
      </c>
      <c r="E34" s="18">
        <v>70.8</v>
      </c>
      <c r="F34" s="18">
        <v>140.19999999999999</v>
      </c>
      <c r="G34" s="18">
        <v>140.19999999999999</v>
      </c>
      <c r="H34" s="18">
        <v>140.19999999999999</v>
      </c>
      <c r="I34" s="18">
        <v>140.19999999999999</v>
      </c>
      <c r="J34" s="18">
        <v>140.19999999999999</v>
      </c>
      <c r="K34" s="18">
        <v>140.19999999999999</v>
      </c>
      <c r="L34" s="18"/>
      <c r="M34" s="18"/>
      <c r="N34" s="18"/>
      <c r="O34" s="25"/>
      <c r="P34" s="12"/>
    </row>
    <row r="35" spans="1:16" ht="19.5" customHeight="1" x14ac:dyDescent="0.25">
      <c r="A35" s="12"/>
      <c r="B35" s="27">
        <v>8</v>
      </c>
      <c r="C35" s="26" t="s">
        <v>86</v>
      </c>
      <c r="D35" s="18">
        <v>0</v>
      </c>
      <c r="E35" s="18">
        <v>0</v>
      </c>
      <c r="F35" s="18">
        <v>0</v>
      </c>
      <c r="G35" s="18">
        <v>0</v>
      </c>
      <c r="H35" s="18">
        <v>0</v>
      </c>
      <c r="I35" s="18">
        <v>0</v>
      </c>
      <c r="J35" s="18">
        <v>0</v>
      </c>
      <c r="K35" s="18">
        <v>0</v>
      </c>
      <c r="L35" s="18"/>
      <c r="M35" s="18"/>
      <c r="N35" s="18"/>
      <c r="O35" s="25"/>
      <c r="P35" s="12"/>
    </row>
    <row r="36" spans="1:16" ht="19.5" customHeight="1" x14ac:dyDescent="0.25">
      <c r="A36" s="12"/>
      <c r="B36" s="27">
        <v>9</v>
      </c>
      <c r="C36" s="26" t="s">
        <v>85</v>
      </c>
      <c r="D36" s="18">
        <f>D34*D33</f>
        <v>29.815000000000001</v>
      </c>
      <c r="E36" s="18">
        <f>E34*E33</f>
        <v>62.303999999999995</v>
      </c>
      <c r="F36" s="18">
        <f>F34*F33</f>
        <v>79.913999999999987</v>
      </c>
      <c r="G36" s="18">
        <f>G34*G33</f>
        <v>99.541999999999987</v>
      </c>
      <c r="H36" s="18">
        <f>H34*H33</f>
        <v>110.758</v>
      </c>
      <c r="I36" s="18">
        <f>I34*I33</f>
        <v>112.4404</v>
      </c>
      <c r="J36" s="18">
        <f>J34*J33</f>
        <v>117.76799999999999</v>
      </c>
      <c r="K36" s="18">
        <f>K34*K33</f>
        <v>117.76799999999999</v>
      </c>
      <c r="L36" s="18"/>
      <c r="M36" s="18"/>
      <c r="N36" s="18"/>
      <c r="O36" s="25"/>
      <c r="P36" s="12"/>
    </row>
    <row r="37" spans="1:16" ht="19.5" customHeight="1" thickBot="1" x14ac:dyDescent="0.3">
      <c r="A37" s="12"/>
      <c r="B37" s="24">
        <v>10</v>
      </c>
      <c r="C37" s="23" t="s">
        <v>84</v>
      </c>
      <c r="D37" s="22">
        <f>D36/$J$16</f>
        <v>15.528645833333334</v>
      </c>
      <c r="E37" s="22">
        <f>E36/$J$16</f>
        <v>32.449999999999996</v>
      </c>
      <c r="F37" s="22">
        <f>F36/$J$16</f>
        <v>41.621874999999996</v>
      </c>
      <c r="G37" s="22">
        <f>G36/$J$16</f>
        <v>51.844791666666659</v>
      </c>
      <c r="H37" s="22">
        <f>H36/$J$16</f>
        <v>57.686458333333334</v>
      </c>
      <c r="I37" s="22">
        <f>I36/$J$16</f>
        <v>58.562708333333333</v>
      </c>
      <c r="J37" s="22">
        <f>J36/$J$16</f>
        <v>61.337499999999999</v>
      </c>
      <c r="K37" s="22">
        <f>K36/$J$16</f>
        <v>61.337499999999999</v>
      </c>
      <c r="L37" s="22"/>
      <c r="M37" s="22"/>
      <c r="N37" s="22"/>
      <c r="O37" s="21"/>
      <c r="P37" s="12"/>
    </row>
    <row r="38" spans="1:16" ht="19.5" customHeight="1" x14ac:dyDescent="0.25">
      <c r="A38" s="12"/>
      <c r="B38" s="12"/>
      <c r="C38" s="12"/>
      <c r="D38" s="12"/>
      <c r="E38" s="20" t="s">
        <v>83</v>
      </c>
      <c r="F38" s="15">
        <f>((D36+E36+F36+G36+H36+I36+J36+K36)/8)/60</f>
        <v>1.5214779166666665</v>
      </c>
      <c r="G38" s="13" t="s">
        <v>81</v>
      </c>
      <c r="H38" s="12"/>
      <c r="I38" s="12"/>
      <c r="J38" s="12"/>
      <c r="K38" s="20" t="s">
        <v>82</v>
      </c>
      <c r="L38" s="15">
        <f>140.2/60</f>
        <v>2.3366666666666664</v>
      </c>
      <c r="M38" s="13" t="s">
        <v>81</v>
      </c>
      <c r="N38" s="12"/>
      <c r="O38" s="12"/>
      <c r="P38" s="12"/>
    </row>
    <row r="39" spans="1:16" ht="19.5" customHeight="1" thickBot="1" x14ac:dyDescent="0.3">
      <c r="A39" s="12"/>
      <c r="B39" s="12"/>
      <c r="C39" s="12"/>
      <c r="D39" s="12"/>
      <c r="E39" s="12"/>
      <c r="F39" s="12"/>
      <c r="G39" s="12"/>
      <c r="H39" s="12"/>
      <c r="I39" s="12"/>
      <c r="J39" s="12"/>
      <c r="K39" s="12"/>
      <c r="L39" s="12"/>
      <c r="M39" s="12"/>
      <c r="N39" s="12"/>
      <c r="O39" s="12"/>
      <c r="P39" s="12"/>
    </row>
    <row r="40" spans="1:16" ht="19.5" customHeight="1" x14ac:dyDescent="0.25">
      <c r="A40" s="12"/>
      <c r="B40" s="36"/>
      <c r="C40" s="34"/>
      <c r="D40" s="34"/>
      <c r="E40" s="34"/>
      <c r="F40" s="34"/>
      <c r="G40" s="34"/>
      <c r="H40" s="35" t="s">
        <v>94</v>
      </c>
      <c r="I40" s="34"/>
      <c r="J40" s="34"/>
      <c r="K40" s="34"/>
      <c r="L40" s="34"/>
      <c r="M40" s="34"/>
      <c r="N40" s="34"/>
      <c r="O40" s="33"/>
      <c r="P40" s="12"/>
    </row>
    <row r="41" spans="1:16" ht="19.5" customHeight="1" x14ac:dyDescent="0.25">
      <c r="A41" s="12"/>
      <c r="B41" s="32">
        <v>1</v>
      </c>
      <c r="C41" s="31" t="s">
        <v>93</v>
      </c>
      <c r="D41" s="31">
        <v>1</v>
      </c>
      <c r="E41" s="31">
        <v>2</v>
      </c>
      <c r="F41" s="31">
        <v>3</v>
      </c>
      <c r="G41" s="31">
        <v>4</v>
      </c>
      <c r="H41" s="31">
        <v>5</v>
      </c>
      <c r="I41" s="31">
        <v>6</v>
      </c>
      <c r="J41" s="31">
        <v>7</v>
      </c>
      <c r="K41" s="31">
        <v>8</v>
      </c>
      <c r="L41" s="31">
        <v>9</v>
      </c>
      <c r="M41" s="31">
        <v>10</v>
      </c>
      <c r="N41" s="31">
        <v>11</v>
      </c>
      <c r="O41" s="30"/>
      <c r="P41" s="12"/>
    </row>
    <row r="42" spans="1:16" ht="19.5" customHeight="1" x14ac:dyDescent="0.25">
      <c r="A42" s="12"/>
      <c r="B42" s="27">
        <v>2</v>
      </c>
      <c r="C42" s="26" t="s">
        <v>92</v>
      </c>
      <c r="D42" s="18">
        <v>25</v>
      </c>
      <c r="E42" s="18">
        <v>25</v>
      </c>
      <c r="F42" s="18">
        <v>25</v>
      </c>
      <c r="G42" s="18">
        <v>25</v>
      </c>
      <c r="H42" s="18">
        <v>25</v>
      </c>
      <c r="I42" s="18">
        <v>25</v>
      </c>
      <c r="J42" s="18">
        <v>25</v>
      </c>
      <c r="K42" s="18">
        <v>25</v>
      </c>
      <c r="L42" s="18">
        <v>25</v>
      </c>
      <c r="M42" s="18">
        <v>25</v>
      </c>
      <c r="N42" s="18">
        <v>25</v>
      </c>
      <c r="O42" s="25"/>
      <c r="P42" s="12"/>
    </row>
    <row r="43" spans="1:16" ht="19.5" customHeight="1" thickBot="1" x14ac:dyDescent="0.3">
      <c r="A43" s="12"/>
      <c r="B43" s="27">
        <v>3</v>
      </c>
      <c r="C43" s="26" t="s">
        <v>91</v>
      </c>
      <c r="D43" s="29">
        <v>1.5</v>
      </c>
      <c r="E43" s="22">
        <v>3</v>
      </c>
      <c r="F43" s="22">
        <v>4.5</v>
      </c>
      <c r="G43" s="22">
        <v>6</v>
      </c>
      <c r="H43" s="22">
        <v>7.5</v>
      </c>
      <c r="I43" s="22">
        <v>9</v>
      </c>
      <c r="J43" s="22">
        <v>10.5</v>
      </c>
      <c r="K43" s="22">
        <v>12</v>
      </c>
      <c r="L43" s="22">
        <v>13.5</v>
      </c>
      <c r="M43" s="22"/>
      <c r="N43" s="18"/>
      <c r="O43" s="25"/>
      <c r="P43" s="12"/>
    </row>
    <row r="44" spans="1:16" ht="19.5" customHeight="1" x14ac:dyDescent="0.25">
      <c r="A44" s="12"/>
      <c r="B44" s="27">
        <v>4</v>
      </c>
      <c r="C44" s="26" t="s">
        <v>90</v>
      </c>
      <c r="D44" s="18">
        <v>1</v>
      </c>
      <c r="E44" s="18">
        <v>3</v>
      </c>
      <c r="F44" s="18">
        <v>3</v>
      </c>
      <c r="G44" s="18">
        <v>3</v>
      </c>
      <c r="H44" s="18">
        <v>3</v>
      </c>
      <c r="I44" s="18">
        <v>3</v>
      </c>
      <c r="J44" s="18">
        <v>3</v>
      </c>
      <c r="K44" s="18">
        <v>3</v>
      </c>
      <c r="L44" s="18">
        <v>3</v>
      </c>
      <c r="M44" s="18"/>
      <c r="N44" s="18"/>
      <c r="O44" s="25"/>
      <c r="P44" s="12"/>
    </row>
    <row r="45" spans="1:16" ht="19.5" customHeight="1" x14ac:dyDescent="0.25">
      <c r="A45" s="12"/>
      <c r="B45" s="27">
        <v>5</v>
      </c>
      <c r="C45" s="26" t="s">
        <v>89</v>
      </c>
      <c r="D45" s="18">
        <f>D46*100</f>
        <v>89</v>
      </c>
      <c r="E45" s="18">
        <f>E46*100</f>
        <v>63</v>
      </c>
      <c r="F45" s="18">
        <f>F46*100</f>
        <v>81</v>
      </c>
      <c r="G45" s="18">
        <f>G46*100</f>
        <v>89</v>
      </c>
      <c r="H45" s="18">
        <f>H46*100</f>
        <v>94</v>
      </c>
      <c r="I45" s="18">
        <f>I46*100</f>
        <v>96</v>
      </c>
      <c r="J45" s="18">
        <f>J46*100</f>
        <v>97.5</v>
      </c>
      <c r="K45" s="18">
        <f>K46*100</f>
        <v>98.5</v>
      </c>
      <c r="L45" s="18">
        <f>L46*100</f>
        <v>99</v>
      </c>
      <c r="M45" s="18"/>
      <c r="N45" s="18"/>
      <c r="O45" s="25"/>
      <c r="P45" s="12"/>
    </row>
    <row r="46" spans="1:16" ht="19.5" customHeight="1" x14ac:dyDescent="0.25">
      <c r="A46" s="12"/>
      <c r="B46" s="27">
        <v>6</v>
      </c>
      <c r="C46" s="26" t="s">
        <v>88</v>
      </c>
      <c r="D46" s="18">
        <v>0.89</v>
      </c>
      <c r="E46" s="18">
        <v>0.63</v>
      </c>
      <c r="F46" s="18">
        <v>0.81</v>
      </c>
      <c r="G46" s="18">
        <v>0.89</v>
      </c>
      <c r="H46" s="18">
        <v>0.94</v>
      </c>
      <c r="I46" s="18">
        <v>0.96</v>
      </c>
      <c r="J46" s="18">
        <v>0.97499999999999998</v>
      </c>
      <c r="K46" s="18">
        <v>0.98499999999999999</v>
      </c>
      <c r="L46" s="18">
        <v>0.99</v>
      </c>
      <c r="M46" s="18"/>
      <c r="N46" s="18"/>
      <c r="O46" s="25"/>
      <c r="P46" s="12"/>
    </row>
    <row r="47" spans="1:16" ht="19.5" customHeight="1" x14ac:dyDescent="0.25">
      <c r="A47" s="12"/>
      <c r="B47" s="27">
        <v>7</v>
      </c>
      <c r="C47" s="28" t="s">
        <v>87</v>
      </c>
      <c r="D47" s="18">
        <v>18.899999999999999</v>
      </c>
      <c r="E47" s="18">
        <v>75</v>
      </c>
      <c r="F47" s="18">
        <v>75</v>
      </c>
      <c r="G47" s="18">
        <v>75</v>
      </c>
      <c r="H47" s="18">
        <v>75</v>
      </c>
      <c r="I47" s="18">
        <v>75</v>
      </c>
      <c r="J47" s="18">
        <v>75</v>
      </c>
      <c r="K47" s="18">
        <v>75</v>
      </c>
      <c r="L47" s="18">
        <v>75</v>
      </c>
      <c r="M47" s="18"/>
      <c r="N47" s="18"/>
      <c r="O47" s="25"/>
      <c r="P47" s="12"/>
    </row>
    <row r="48" spans="1:16" ht="19.5" customHeight="1" x14ac:dyDescent="0.25">
      <c r="A48" s="12"/>
      <c r="B48" s="27">
        <v>8</v>
      </c>
      <c r="C48" s="26" t="s">
        <v>86</v>
      </c>
      <c r="D48" s="18">
        <v>0</v>
      </c>
      <c r="E48" s="18">
        <v>0</v>
      </c>
      <c r="F48" s="18">
        <v>0</v>
      </c>
      <c r="G48" s="18">
        <v>0</v>
      </c>
      <c r="H48" s="18">
        <v>0</v>
      </c>
      <c r="I48" s="18">
        <v>0</v>
      </c>
      <c r="J48" s="18">
        <v>0</v>
      </c>
      <c r="K48" s="18">
        <v>0</v>
      </c>
      <c r="L48" s="18">
        <v>0</v>
      </c>
      <c r="M48" s="18"/>
      <c r="N48" s="18"/>
      <c r="O48" s="25"/>
      <c r="P48" s="12"/>
    </row>
    <row r="49" spans="1:35" ht="19.5" customHeight="1" x14ac:dyDescent="0.25">
      <c r="A49" s="12"/>
      <c r="B49" s="27">
        <v>9</v>
      </c>
      <c r="C49" s="26" t="s">
        <v>85</v>
      </c>
      <c r="D49" s="18">
        <f>D47*D46</f>
        <v>16.820999999999998</v>
      </c>
      <c r="E49" s="18">
        <f>E47*E46</f>
        <v>47.25</v>
      </c>
      <c r="F49" s="18">
        <f>F47*F46</f>
        <v>60.750000000000007</v>
      </c>
      <c r="G49" s="18">
        <f>G47*G46</f>
        <v>66.75</v>
      </c>
      <c r="H49" s="18">
        <f>H47*H46</f>
        <v>70.5</v>
      </c>
      <c r="I49" s="18">
        <f>I47*I46</f>
        <v>72</v>
      </c>
      <c r="J49" s="18">
        <f>J47*J46</f>
        <v>73.125</v>
      </c>
      <c r="K49" s="18">
        <f>K47*K46</f>
        <v>73.875</v>
      </c>
      <c r="L49" s="18">
        <f>L47*L46</f>
        <v>74.25</v>
      </c>
      <c r="M49" s="18"/>
      <c r="N49" s="18"/>
      <c r="O49" s="25"/>
      <c r="P49" s="12"/>
    </row>
    <row r="50" spans="1:35" ht="19.5" customHeight="1" thickBot="1" x14ac:dyDescent="0.3">
      <c r="A50" s="12"/>
      <c r="B50" s="24">
        <v>10</v>
      </c>
      <c r="C50" s="23" t="s">
        <v>84</v>
      </c>
      <c r="D50" s="22">
        <f>D49/$J$17</f>
        <v>11.929787234042552</v>
      </c>
      <c r="E50" s="22">
        <f>E49/$J$17</f>
        <v>33.51063829787234</v>
      </c>
      <c r="F50" s="22">
        <f>F49/$J$17</f>
        <v>43.085106382978729</v>
      </c>
      <c r="G50" s="22">
        <f>G49/$J$17</f>
        <v>47.340425531914896</v>
      </c>
      <c r="H50" s="22">
        <f>H49/$J$17</f>
        <v>50</v>
      </c>
      <c r="I50" s="22">
        <f>I49/$J$17</f>
        <v>51.063829787234049</v>
      </c>
      <c r="J50" s="22">
        <f>J49/$J$17</f>
        <v>51.861702127659576</v>
      </c>
      <c r="K50" s="22">
        <f>K49/$J$17</f>
        <v>52.393617021276597</v>
      </c>
      <c r="L50" s="22">
        <f>L49/$J$17</f>
        <v>52.659574468085111</v>
      </c>
      <c r="M50" s="22"/>
      <c r="N50" s="22"/>
      <c r="O50" s="21"/>
      <c r="P50" s="12"/>
      <c r="AA50" t="s">
        <v>66</v>
      </c>
      <c r="AB50">
        <f>(29.815*15.8503)/SQRT(25)</f>
        <v>94.515338900000003</v>
      </c>
      <c r="AC50">
        <f>(62.304*15.8503)/SQRT(25)</f>
        <v>197.50741824000002</v>
      </c>
      <c r="AD50">
        <f>(79.914*15.8503)/SQRT(25)</f>
        <v>253.33217484000002</v>
      </c>
      <c r="AE50">
        <f>(99.542*15.8503)/SQRT(25)</f>
        <v>315.55411252000005</v>
      </c>
      <c r="AF50">
        <f>(110.758*15.8503)/SQRT(25)</f>
        <v>351.10950548</v>
      </c>
      <c r="AG50">
        <f>(112.4404*15.8503)/SQRT(25)</f>
        <v>356.44281442400001</v>
      </c>
      <c r="AH50">
        <f>(117.768*15.8503)/SQRT(25)</f>
        <v>373.33162608000004</v>
      </c>
      <c r="AI50">
        <f>(117.768*15.8503)/SQRT(25)</f>
        <v>373.33162608000004</v>
      </c>
    </row>
    <row r="51" spans="1:35" ht="19.5" customHeight="1" x14ac:dyDescent="0.25">
      <c r="A51" s="12"/>
      <c r="B51" s="12"/>
      <c r="C51" s="12"/>
      <c r="D51" s="12"/>
      <c r="E51" s="20" t="s">
        <v>83</v>
      </c>
      <c r="F51" s="15">
        <f>((D49+E49+F49+G49+H49+I49+J49+K49+L49)/9)/60</f>
        <v>1.0283722222222222</v>
      </c>
      <c r="G51" s="13" t="s">
        <v>81</v>
      </c>
      <c r="H51" s="12"/>
      <c r="I51" s="12"/>
      <c r="J51" s="12"/>
      <c r="K51" s="20" t="s">
        <v>82</v>
      </c>
      <c r="L51" s="14">
        <f>75/60</f>
        <v>1.25</v>
      </c>
      <c r="M51" s="13" t="s">
        <v>81</v>
      </c>
      <c r="N51" s="12"/>
      <c r="O51" s="12"/>
      <c r="P51" s="12"/>
      <c r="AA51" t="s">
        <v>80</v>
      </c>
      <c r="AB51" s="19">
        <v>1.75</v>
      </c>
      <c r="AC51" s="18">
        <v>3.5</v>
      </c>
      <c r="AD51" s="18">
        <v>5.25</v>
      </c>
      <c r="AE51" s="18">
        <v>7</v>
      </c>
      <c r="AF51" s="18">
        <v>8.75</v>
      </c>
      <c r="AG51" s="18">
        <v>10.5</v>
      </c>
      <c r="AH51" s="18">
        <v>12.25</v>
      </c>
      <c r="AI51" s="18">
        <v>14</v>
      </c>
    </row>
    <row r="52" spans="1:35" ht="19.5" customHeight="1" x14ac:dyDescent="0.25">
      <c r="A52" s="12"/>
      <c r="B52" s="12"/>
      <c r="C52" s="12"/>
      <c r="D52" s="12"/>
      <c r="E52" s="12"/>
      <c r="F52" s="12"/>
      <c r="G52" s="12"/>
      <c r="H52" s="12"/>
      <c r="I52" s="12"/>
      <c r="J52" s="12"/>
      <c r="K52" s="12"/>
      <c r="L52" s="12"/>
      <c r="M52" s="12"/>
      <c r="N52" s="12"/>
      <c r="O52" s="12"/>
      <c r="P52" s="12"/>
      <c r="Z52" t="s">
        <v>79</v>
      </c>
      <c r="AB52">
        <v>144</v>
      </c>
      <c r="AC52">
        <v>157</v>
      </c>
      <c r="AD52">
        <v>164</v>
      </c>
      <c r="AE52">
        <v>171</v>
      </c>
      <c r="AF52">
        <v>177</v>
      </c>
      <c r="AG52" t="s">
        <v>78</v>
      </c>
      <c r="AH52" t="s">
        <v>78</v>
      </c>
      <c r="AI52" t="s">
        <v>78</v>
      </c>
    </row>
    <row r="53" spans="1:35" ht="19.5" customHeight="1" x14ac:dyDescent="0.25">
      <c r="A53" s="12"/>
      <c r="B53" s="12"/>
      <c r="C53" s="12"/>
      <c r="D53" s="13"/>
      <c r="E53" s="16" t="s">
        <v>77</v>
      </c>
      <c r="F53" s="15">
        <f>L38*28</f>
        <v>65.426666666666662</v>
      </c>
      <c r="G53" s="13"/>
      <c r="H53" s="13"/>
      <c r="I53" s="13"/>
      <c r="J53" s="16" t="s">
        <v>76</v>
      </c>
      <c r="K53" s="14">
        <f>L51/L38</f>
        <v>0.53495007132667627</v>
      </c>
      <c r="L53" s="13"/>
      <c r="M53" s="13"/>
      <c r="N53" s="13"/>
      <c r="O53" s="13"/>
      <c r="P53" s="12"/>
    </row>
    <row r="54" spans="1:35" ht="19.5" customHeight="1" x14ac:dyDescent="0.25">
      <c r="A54" s="12"/>
      <c r="B54" s="12"/>
      <c r="C54" s="12"/>
      <c r="D54" s="13"/>
      <c r="E54" s="16" t="s">
        <v>75</v>
      </c>
      <c r="F54" s="15">
        <f>D17/87.5</f>
        <v>0.34285714285714286</v>
      </c>
      <c r="G54" s="13"/>
      <c r="H54" s="13"/>
      <c r="I54" s="13"/>
      <c r="J54" s="16" t="s">
        <v>74</v>
      </c>
      <c r="K54" s="17">
        <f>(60*(L38*4))/2</f>
        <v>280.39999999999998</v>
      </c>
      <c r="L54" s="13" t="s">
        <v>73</v>
      </c>
      <c r="M54" s="13"/>
      <c r="N54" s="13"/>
      <c r="O54" s="13"/>
      <c r="P54" s="12"/>
    </row>
    <row r="55" spans="1:35" ht="19.5" customHeight="1" x14ac:dyDescent="0.25">
      <c r="A55" s="12"/>
      <c r="B55" s="12"/>
      <c r="C55" s="12"/>
      <c r="D55" s="13"/>
      <c r="E55" s="16" t="s">
        <v>72</v>
      </c>
      <c r="F55" s="15">
        <f>35/87.5</f>
        <v>0.4</v>
      </c>
      <c r="G55" s="13"/>
      <c r="H55" s="13"/>
      <c r="I55" s="13"/>
      <c r="J55" s="16" t="s">
        <v>71</v>
      </c>
      <c r="K55" s="14" t="s">
        <v>70</v>
      </c>
      <c r="L55" s="14"/>
      <c r="M55" s="15"/>
      <c r="N55" s="14">
        <v>158</v>
      </c>
      <c r="O55" s="13" t="s">
        <v>69</v>
      </c>
      <c r="P55" s="12"/>
    </row>
    <row r="56" spans="1:35" x14ac:dyDescent="0.25">
      <c r="A56" s="12"/>
      <c r="B56" s="12"/>
      <c r="C56" s="12"/>
      <c r="D56" s="12"/>
      <c r="E56" s="12"/>
      <c r="F56" s="12"/>
      <c r="G56" s="12"/>
      <c r="H56" s="12"/>
      <c r="I56" s="12"/>
      <c r="J56" s="12"/>
      <c r="K56" s="12" t="s">
        <v>68</v>
      </c>
      <c r="L56" s="12"/>
      <c r="M56" s="12"/>
      <c r="N56" s="12"/>
      <c r="O56" s="12"/>
      <c r="P56" s="12"/>
    </row>
    <row r="57" spans="1:35" x14ac:dyDescent="0.25">
      <c r="A57" s="12"/>
      <c r="B57" s="12"/>
      <c r="C57" s="12"/>
      <c r="D57" s="12"/>
      <c r="E57" s="12"/>
      <c r="F57" s="12"/>
      <c r="G57" s="12"/>
      <c r="H57" s="12"/>
      <c r="I57" s="12"/>
      <c r="J57" s="12"/>
      <c r="K57" s="12" t="s">
        <v>67</v>
      </c>
      <c r="L57" s="12"/>
      <c r="M57" s="12"/>
      <c r="N57" s="12"/>
      <c r="O57" s="12"/>
      <c r="P57" s="12"/>
    </row>
    <row r="58" spans="1:35" x14ac:dyDescent="0.25">
      <c r="A58" s="12"/>
      <c r="B58" s="12"/>
      <c r="C58" s="12"/>
      <c r="D58" s="12"/>
      <c r="E58" s="12"/>
      <c r="F58" s="12"/>
      <c r="G58" s="12"/>
      <c r="H58" s="12"/>
      <c r="I58" s="12"/>
      <c r="J58" s="12"/>
      <c r="K58" s="12">
        <f>343/(4*54.2)</f>
        <v>1.5821033210332103</v>
      </c>
      <c r="L58" s="12"/>
      <c r="M58" s="12"/>
      <c r="N58" s="12"/>
      <c r="O58" s="12"/>
      <c r="P58" s="12"/>
    </row>
    <row r="59" spans="1:35" x14ac:dyDescent="0.25">
      <c r="A59" s="12"/>
      <c r="B59" s="12"/>
      <c r="C59" s="12"/>
      <c r="D59" s="12"/>
      <c r="E59" s="12"/>
      <c r="F59" s="12"/>
      <c r="G59" s="12"/>
      <c r="H59" s="12"/>
      <c r="I59" s="12"/>
      <c r="J59" s="12"/>
      <c r="K59" s="12"/>
      <c r="L59" s="12"/>
      <c r="M59" s="12"/>
      <c r="N59" s="12"/>
      <c r="O59" s="12"/>
      <c r="P59" s="12"/>
    </row>
    <row r="60" spans="1:35" x14ac:dyDescent="0.25">
      <c r="A60" s="12"/>
      <c r="B60" s="12"/>
      <c r="C60" s="12"/>
      <c r="D60" s="12"/>
      <c r="E60" s="12"/>
      <c r="F60" s="12"/>
      <c r="G60" s="12"/>
      <c r="H60" s="12"/>
      <c r="I60" s="12"/>
      <c r="J60" s="12"/>
      <c r="K60" s="12"/>
      <c r="L60" s="12"/>
      <c r="M60" s="12"/>
      <c r="N60" s="12"/>
      <c r="O60" s="12"/>
      <c r="P60" s="12"/>
    </row>
    <row r="61" spans="1:35" x14ac:dyDescent="0.25">
      <c r="C61" t="s">
        <v>66</v>
      </c>
      <c r="D61">
        <f>(29.815*15.8503)/SQRT(25)</f>
        <v>94.515338900000003</v>
      </c>
      <c r="E61">
        <f>(62.304*15.8503)/SQRT(25)</f>
        <v>197.50741824000002</v>
      </c>
      <c r="F61">
        <f>(79.914*15.8503)/SQRT(25)</f>
        <v>253.33217484000002</v>
      </c>
      <c r="G61">
        <f>(99.542*15.8503)/SQRT(25)</f>
        <v>315.55411252000005</v>
      </c>
      <c r="H61">
        <f>(110.758*15.8503)/SQRT(25)</f>
        <v>351.10950548</v>
      </c>
      <c r="I61">
        <f>(112.4404*15.8503)/SQRT(25)</f>
        <v>356.44281442400001</v>
      </c>
      <c r="J61">
        <f>(117.768*15.8503)/SQRT(25)</f>
        <v>373.33162608000004</v>
      </c>
      <c r="K61">
        <f>(117.768*15.8503)/SQRT(25)</f>
        <v>373.33162608000004</v>
      </c>
    </row>
    <row r="62" spans="1:35" x14ac:dyDescent="0.25">
      <c r="C62" t="s">
        <v>65</v>
      </c>
      <c r="D62">
        <f>(16.821*15.8503)/SQRT(25)</f>
        <v>53.32357926000001</v>
      </c>
      <c r="E62">
        <f>(47.25*15.8503)/SQRT(25)</f>
        <v>149.785335</v>
      </c>
      <c r="F62">
        <f>(60.75*15.8503)/SQRT(25)</f>
        <v>192.58114500000002</v>
      </c>
      <c r="G62">
        <f>(66.75*15.8503)/SQRT(25)</f>
        <v>211.601505</v>
      </c>
      <c r="H62">
        <f>(70.5*15.8503)/SQRT(25)</f>
        <v>223.48922999999999</v>
      </c>
      <c r="I62">
        <f>(72*15.8503)/SQRT(25)</f>
        <v>228.24432000000002</v>
      </c>
      <c r="J62">
        <f>(73.125*15.8503)/SQRT(25)</f>
        <v>231.81063750000004</v>
      </c>
      <c r="K62">
        <f>(73.875*15.8503)/SQRT(25)</f>
        <v>234.18818249999998</v>
      </c>
      <c r="L62">
        <f>(74.25*15.8503)/SQRT(25)</f>
        <v>235.37695500000001</v>
      </c>
    </row>
    <row r="64" spans="1:35" x14ac:dyDescent="0.25">
      <c r="C64" t="s">
        <v>64</v>
      </c>
      <c r="D64">
        <f>(D61+E61+F61+G61+H61+I61+J61+K61)/8</f>
        <v>289.39057707050006</v>
      </c>
    </row>
    <row r="65" spans="3:12" x14ac:dyDescent="0.25">
      <c r="C65" t="s">
        <v>63</v>
      </c>
      <c r="F65" t="s">
        <v>62</v>
      </c>
      <c r="I65" s="11"/>
      <c r="J65" t="s">
        <v>61</v>
      </c>
    </row>
    <row r="66" spans="3:12" x14ac:dyDescent="0.25">
      <c r="F66" t="s">
        <v>60</v>
      </c>
    </row>
    <row r="67" spans="3:12" x14ac:dyDescent="0.25">
      <c r="F67" t="s">
        <v>59</v>
      </c>
    </row>
    <row r="69" spans="3:12" x14ac:dyDescent="0.25">
      <c r="C69" t="s">
        <v>58</v>
      </c>
    </row>
    <row r="70" spans="3:12" x14ac:dyDescent="0.25">
      <c r="C70" t="s">
        <v>57</v>
      </c>
    </row>
    <row r="72" spans="3:12" x14ac:dyDescent="0.25">
      <c r="C72" t="s">
        <v>56</v>
      </c>
      <c r="L72" t="s">
        <v>55</v>
      </c>
    </row>
    <row r="73" spans="3:12" x14ac:dyDescent="0.25">
      <c r="K73">
        <v>1</v>
      </c>
      <c r="L73" t="s">
        <v>54</v>
      </c>
    </row>
    <row r="74" spans="3:12" x14ac:dyDescent="0.25">
      <c r="K74">
        <v>2</v>
      </c>
      <c r="L74" t="s">
        <v>53</v>
      </c>
    </row>
    <row r="75" spans="3:12" x14ac:dyDescent="0.25">
      <c r="K75">
        <v>3</v>
      </c>
      <c r="L75" t="s">
        <v>52</v>
      </c>
    </row>
    <row r="76" spans="3:12" x14ac:dyDescent="0.25">
      <c r="K76">
        <v>4</v>
      </c>
      <c r="L76" t="s">
        <v>51</v>
      </c>
    </row>
    <row r="77" spans="3:12" x14ac:dyDescent="0.25">
      <c r="K77">
        <v>5</v>
      </c>
      <c r="L77" t="s">
        <v>50</v>
      </c>
    </row>
  </sheetData>
  <mergeCells count="16">
    <mergeCell ref="D9:J9"/>
    <mergeCell ref="D10:J10"/>
    <mergeCell ref="D11:J11"/>
    <mergeCell ref="D12:J12"/>
    <mergeCell ref="D6:J6"/>
    <mergeCell ref="D7:J7"/>
    <mergeCell ref="D8:J8"/>
    <mergeCell ref="K10:L10"/>
    <mergeCell ref="K11:L11"/>
    <mergeCell ref="K12:L12"/>
    <mergeCell ref="K4:L4"/>
    <mergeCell ref="K5:L5"/>
    <mergeCell ref="K6:L6"/>
    <mergeCell ref="K7:L7"/>
    <mergeCell ref="K8:L8"/>
    <mergeCell ref="K9:L9"/>
  </mergeCells>
  <pageMargins left="0.7" right="0.7" top="0.75" bottom="0.75" header="0.3" footer="0.3"/>
  <pageSetup scale="54"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07AA3-CCC5-466D-86F1-0BA81A3DF03F}">
  <dimension ref="B2:AP364"/>
  <sheetViews>
    <sheetView tabSelected="1" zoomScale="85" zoomScaleNormal="85" workbookViewId="0">
      <selection activeCell="N195" sqref="N195"/>
    </sheetView>
  </sheetViews>
  <sheetFormatPr defaultRowHeight="12.75" x14ac:dyDescent="0.2"/>
  <cols>
    <col min="1" max="1" width="9.140625" style="1"/>
    <col min="2" max="2" width="10.7109375" style="1" customWidth="1"/>
    <col min="3" max="3" width="9.140625" style="1"/>
    <col min="4" max="4" width="10" style="1" bestFit="1" customWidth="1"/>
    <col min="5" max="5" width="14.140625" style="1" customWidth="1"/>
    <col min="6" max="12" width="9.140625" style="1"/>
    <col min="13" max="13" width="14.5703125" style="1" customWidth="1"/>
    <col min="14" max="15" width="9.140625" style="1"/>
    <col min="16" max="16" width="10.5703125" style="1" customWidth="1"/>
    <col min="17" max="17" width="14" style="1" customWidth="1"/>
    <col min="18" max="18" width="14.42578125" style="1" customWidth="1"/>
    <col min="19" max="19" width="13.28515625" style="1" bestFit="1" customWidth="1"/>
    <col min="20" max="20" width="16.42578125" style="1" customWidth="1"/>
    <col min="21" max="21" width="10" style="1" customWidth="1"/>
    <col min="22" max="25" width="9.28515625" style="1" bestFit="1" customWidth="1"/>
    <col min="26" max="26" width="14.140625" style="1" customWidth="1"/>
    <col min="27" max="28" width="9.28515625" style="1" bestFit="1" customWidth="1"/>
    <col min="29" max="29" width="11.5703125" style="1" bestFit="1" customWidth="1"/>
    <col min="30" max="16384" width="9.140625" style="1"/>
  </cols>
  <sheetData>
    <row r="2" spans="2:42" ht="13.5" x14ac:dyDescent="0.25">
      <c r="B2" s="6" t="s">
        <v>0</v>
      </c>
      <c r="C2" s="6"/>
      <c r="E2" s="6" t="s">
        <v>11</v>
      </c>
      <c r="F2" s="6"/>
      <c r="G2" s="7"/>
      <c r="J2" s="3" t="s">
        <v>24</v>
      </c>
      <c r="K2" s="3" t="s">
        <v>26</v>
      </c>
      <c r="M2" s="3" t="s">
        <v>28</v>
      </c>
      <c r="N2" s="3" t="s">
        <v>0</v>
      </c>
      <c r="O2" s="3" t="s">
        <v>6</v>
      </c>
      <c r="P2" s="7" t="s">
        <v>29</v>
      </c>
      <c r="Q2" s="7" t="s">
        <v>30</v>
      </c>
      <c r="R2" s="7" t="s">
        <v>31</v>
      </c>
      <c r="S2" s="7" t="s">
        <v>32</v>
      </c>
      <c r="T2" s="7" t="s">
        <v>33</v>
      </c>
      <c r="U2" s="7" t="s">
        <v>34</v>
      </c>
      <c r="V2" s="1" t="s">
        <v>48</v>
      </c>
      <c r="X2" s="1" t="s">
        <v>49</v>
      </c>
    </row>
    <row r="3" spans="2:42" ht="13.5" x14ac:dyDescent="0.25">
      <c r="B3" s="6" t="s">
        <v>3</v>
      </c>
      <c r="C3" s="6"/>
      <c r="E3" s="7" t="s">
        <v>12</v>
      </c>
      <c r="F3" s="8" t="s">
        <v>23</v>
      </c>
      <c r="G3" s="7"/>
      <c r="J3" s="4" t="s">
        <v>44</v>
      </c>
      <c r="K3" s="4" t="s">
        <v>44</v>
      </c>
      <c r="M3" s="7"/>
      <c r="N3" s="4" t="s">
        <v>14</v>
      </c>
      <c r="O3" s="4" t="s">
        <v>14</v>
      </c>
      <c r="P3" s="7"/>
      <c r="Q3" s="7"/>
      <c r="R3" s="7"/>
      <c r="S3" s="7"/>
      <c r="T3" s="7"/>
      <c r="U3" s="7"/>
      <c r="AP3" s="2"/>
    </row>
    <row r="4" spans="2:42" ht="13.5" x14ac:dyDescent="0.25">
      <c r="B4" s="7" t="s">
        <v>1</v>
      </c>
      <c r="C4" s="7">
        <v>2.13</v>
      </c>
      <c r="E4" s="7" t="s">
        <v>13</v>
      </c>
      <c r="F4" s="7">
        <v>87.5</v>
      </c>
      <c r="G4" s="7" t="s">
        <v>14</v>
      </c>
      <c r="J4" s="4">
        <f xml:space="preserve"> 41.55*(1 - COS(RADIANS(M4))) + 13.7*(1 - SQRT(1 - (4.155/13.7*SIN(RADIANS(M4)))^2))</f>
        <v>6.5201795956128404E-3</v>
      </c>
      <c r="K4" s="5">
        <f xml:space="preserve"> (J5 - J4) / (60/($F$10*360))</f>
        <v>469.40144252349353</v>
      </c>
      <c r="M4" s="4">
        <v>1</v>
      </c>
      <c r="N4" s="4">
        <v>0</v>
      </c>
      <c r="O4" s="4">
        <v>0</v>
      </c>
      <c r="P4" s="9">
        <v>0</v>
      </c>
      <c r="Q4" s="9">
        <f xml:space="preserve"> (P4 - P3) / (60/($F$10*360))</f>
        <v>0</v>
      </c>
      <c r="R4" s="9">
        <f xml:space="preserve"> (Q4 - Q3) / (60/($F$10*360))</f>
        <v>0</v>
      </c>
      <c r="S4" s="9">
        <v>0</v>
      </c>
      <c r="T4" s="9">
        <v>0</v>
      </c>
      <c r="U4" s="7">
        <v>0</v>
      </c>
      <c r="V4" s="2">
        <v>9.32</v>
      </c>
      <c r="X4" s="2">
        <v>7.45</v>
      </c>
      <c r="AO4" s="2"/>
      <c r="AP4" s="2"/>
    </row>
    <row r="5" spans="2:42" ht="13.5" x14ac:dyDescent="0.25">
      <c r="B5" s="7" t="s">
        <v>2</v>
      </c>
      <c r="C5" s="7">
        <v>5.5E-2</v>
      </c>
      <c r="E5" s="7" t="s">
        <v>15</v>
      </c>
      <c r="F5" s="7">
        <v>83.1</v>
      </c>
      <c r="G5" s="7" t="s">
        <v>14</v>
      </c>
      <c r="J5" s="4">
        <f t="shared" ref="J5:J68" si="0" xml:space="preserve"> 41.55*(1 - COS(RADIANS(M5))) + 13.7*(1 - SQRT(1 - (4.155/13.7*SIN(RADIANS(M5)))^2))</f>
        <v>2.6078573034091737E-2</v>
      </c>
      <c r="K5" s="5">
        <f t="shared" ref="K5:K68" si="1" xml:space="preserve"> (J6 - J5) / (60/($F$10*360))</f>
        <v>782.16412840561986</v>
      </c>
      <c r="M5" s="4">
        <v>2</v>
      </c>
      <c r="N5" s="4">
        <v>0.01</v>
      </c>
      <c r="O5" s="4">
        <v>0</v>
      </c>
      <c r="P5" s="9">
        <f xml:space="preserve"> (N5 - N4) /1000/ (60/($F$10*360))</f>
        <v>0.24000000000000002</v>
      </c>
      <c r="Q5" s="9">
        <f xml:space="preserve"> (P5 - P4) / (60/($F$10*360))</f>
        <v>5760.0000000000009</v>
      </c>
      <c r="R5" s="10">
        <f xml:space="preserve"> (Q5 - Q4) / (60/($F$10*360))</f>
        <v>138240000.00000003</v>
      </c>
      <c r="S5" s="9">
        <f xml:space="preserve"> (O5 - O4) /1000/ (60/($F$10*360))</f>
        <v>0</v>
      </c>
      <c r="T5" s="9">
        <f t="shared" ref="T5:T69" si="2" xml:space="preserve"> (S5 - S4) / (60/($F$10*360))</f>
        <v>0</v>
      </c>
      <c r="U5" s="7">
        <f t="shared" ref="U5:U69" si="3" xml:space="preserve"> (T5 - T4) / (60/($F$10*360))</f>
        <v>0</v>
      </c>
      <c r="V5" s="2">
        <v>9.36</v>
      </c>
      <c r="X5" s="2">
        <v>7.23</v>
      </c>
      <c r="AO5" s="2"/>
      <c r="AP5" s="2"/>
    </row>
    <row r="6" spans="2:42" ht="13.5" x14ac:dyDescent="0.25">
      <c r="B6" s="7" t="s">
        <v>7</v>
      </c>
      <c r="C6" s="7">
        <v>2E-3</v>
      </c>
      <c r="E6" s="7" t="s">
        <v>16</v>
      </c>
      <c r="F6" s="7">
        <v>51.02</v>
      </c>
      <c r="G6" s="7" t="s">
        <v>17</v>
      </c>
      <c r="J6" s="4">
        <f t="shared" si="0"/>
        <v>5.8668745050992566E-2</v>
      </c>
      <c r="K6" s="5">
        <f t="shared" si="1"/>
        <v>1094.6694661575073</v>
      </c>
      <c r="M6" s="4">
        <v>3</v>
      </c>
      <c r="N6" s="4">
        <v>0.01</v>
      </c>
      <c r="O6" s="4">
        <v>0</v>
      </c>
      <c r="P6" s="9">
        <f t="shared" ref="P6:P69" si="4" xml:space="preserve"> (N6 - N5) /1000/ (60/($F$10*360))</f>
        <v>0</v>
      </c>
      <c r="Q6" s="9">
        <f t="shared" ref="Q6:Q69" si="5" xml:space="preserve"> (P6 - P5) / (60/($F$10*360))</f>
        <v>-5760.0000000000009</v>
      </c>
      <c r="R6" s="10">
        <f t="shared" ref="R6:R69" si="6" xml:space="preserve"> (Q6 - Q5) / (60/($F$10*360))</f>
        <v>-276480000.00000006</v>
      </c>
      <c r="S6" s="9">
        <f xml:space="preserve"> (O6 - O5) /1000/ (60/($F$10*360))</f>
        <v>0</v>
      </c>
      <c r="T6" s="9">
        <f t="shared" si="2"/>
        <v>0</v>
      </c>
      <c r="U6" s="7">
        <f t="shared" si="3"/>
        <v>0</v>
      </c>
      <c r="V6" s="2">
        <v>9.35</v>
      </c>
      <c r="X6" s="2">
        <v>6.98</v>
      </c>
      <c r="AO6" s="2"/>
      <c r="AP6" s="2"/>
    </row>
    <row r="7" spans="2:42" ht="13.5" x14ac:dyDescent="0.25">
      <c r="B7" s="7" t="s">
        <v>8</v>
      </c>
      <c r="C7" s="7">
        <v>4.1000000000000002E-2</v>
      </c>
      <c r="E7" s="7" t="s">
        <v>19</v>
      </c>
      <c r="F7" s="7">
        <v>137</v>
      </c>
      <c r="G7" s="7" t="s">
        <v>14</v>
      </c>
      <c r="J7" s="4">
        <f t="shared" si="0"/>
        <v>0.10427997280755537</v>
      </c>
      <c r="K7" s="5">
        <f t="shared" si="1"/>
        <v>1406.8146476567795</v>
      </c>
      <c r="M7" s="4">
        <v>4</v>
      </c>
      <c r="N7" s="4">
        <v>0.01</v>
      </c>
      <c r="O7" s="4">
        <v>0</v>
      </c>
      <c r="P7" s="9">
        <f t="shared" si="4"/>
        <v>0</v>
      </c>
      <c r="Q7" s="9">
        <f t="shared" si="5"/>
        <v>0</v>
      </c>
      <c r="R7" s="10">
        <f t="shared" si="6"/>
        <v>138240000.00000003</v>
      </c>
      <c r="S7" s="9">
        <f t="shared" ref="S7:S69" si="7" xml:space="preserve"> (O7 - O6) /1000/ (60/($F$10*360))</f>
        <v>0</v>
      </c>
      <c r="T7" s="9">
        <f t="shared" si="2"/>
        <v>0</v>
      </c>
      <c r="U7" s="7">
        <f t="shared" si="3"/>
        <v>0</v>
      </c>
      <c r="V7" s="2">
        <v>9.27</v>
      </c>
      <c r="X7" s="2">
        <v>6.7</v>
      </c>
      <c r="AO7" s="2"/>
      <c r="AP7" s="2"/>
    </row>
    <row r="8" spans="2:42" ht="13.5" x14ac:dyDescent="0.25">
      <c r="B8" s="7" t="s">
        <v>9</v>
      </c>
      <c r="C8" s="7">
        <v>5.0000000000000001E-4</v>
      </c>
      <c r="E8" s="7" t="s">
        <v>18</v>
      </c>
      <c r="F8" s="7">
        <v>4</v>
      </c>
      <c r="G8" s="7"/>
      <c r="J8" s="4">
        <f t="shared" si="0"/>
        <v>0.16289724979325451</v>
      </c>
      <c r="K8" s="5">
        <f t="shared" si="1"/>
        <v>1718.4969958837348</v>
      </c>
      <c r="M8" s="4">
        <v>5</v>
      </c>
      <c r="N8" s="4">
        <v>0.01</v>
      </c>
      <c r="O8" s="4">
        <v>0</v>
      </c>
      <c r="P8" s="9">
        <f t="shared" si="4"/>
        <v>0</v>
      </c>
      <c r="Q8" s="9">
        <f t="shared" si="5"/>
        <v>0</v>
      </c>
      <c r="R8" s="10">
        <f t="shared" si="6"/>
        <v>0</v>
      </c>
      <c r="S8" s="9">
        <f t="shared" si="7"/>
        <v>0</v>
      </c>
      <c r="T8" s="9">
        <f t="shared" si="2"/>
        <v>0</v>
      </c>
      <c r="U8" s="7">
        <f t="shared" si="3"/>
        <v>0</v>
      </c>
      <c r="V8" s="2">
        <v>9.1300000000000008</v>
      </c>
      <c r="X8" s="2">
        <v>6.45</v>
      </c>
      <c r="AO8" s="2"/>
      <c r="AP8" s="2"/>
    </row>
    <row r="9" spans="2:42" ht="13.5" x14ac:dyDescent="0.25">
      <c r="B9" s="7" t="s">
        <v>5</v>
      </c>
      <c r="C9" s="7">
        <v>4.9000000000000002E-2</v>
      </c>
      <c r="E9" s="7" t="s">
        <v>20</v>
      </c>
      <c r="F9" s="7">
        <v>1999</v>
      </c>
      <c r="G9" s="7" t="s">
        <v>17</v>
      </c>
      <c r="J9" s="4">
        <f t="shared" si="0"/>
        <v>0.23450129128841013</v>
      </c>
      <c r="K9" s="5">
        <f t="shared" si="1"/>
        <v>2029.6140023402863</v>
      </c>
      <c r="M9" s="4">
        <v>6</v>
      </c>
      <c r="N9" s="4">
        <v>0.02</v>
      </c>
      <c r="O9" s="4">
        <v>0</v>
      </c>
      <c r="P9" s="9">
        <f t="shared" si="4"/>
        <v>0.24000000000000002</v>
      </c>
      <c r="Q9" s="9">
        <f t="shared" si="5"/>
        <v>5760.0000000000009</v>
      </c>
      <c r="R9" s="10">
        <f t="shared" si="6"/>
        <v>138240000.00000003</v>
      </c>
      <c r="S9" s="9">
        <f t="shared" si="7"/>
        <v>0</v>
      </c>
      <c r="T9" s="9">
        <f t="shared" si="2"/>
        <v>0</v>
      </c>
      <c r="U9" s="7">
        <f t="shared" si="3"/>
        <v>0</v>
      </c>
      <c r="V9" s="2">
        <v>8.99</v>
      </c>
      <c r="X9" s="2">
        <v>6.14</v>
      </c>
      <c r="AO9" s="2"/>
      <c r="AP9" s="2"/>
    </row>
    <row r="10" spans="2:42" ht="13.5" x14ac:dyDescent="0.25">
      <c r="B10" s="7" t="s">
        <v>4</v>
      </c>
      <c r="C10" s="7">
        <v>1.7000000000000001E-2</v>
      </c>
      <c r="E10" s="7" t="s">
        <v>22</v>
      </c>
      <c r="F10" s="7">
        <v>4000</v>
      </c>
      <c r="G10" s="7"/>
      <c r="J10" s="4">
        <f t="shared" si="0"/>
        <v>0.31906854138592206</v>
      </c>
      <c r="K10" s="5">
        <f t="shared" si="1"/>
        <v>2340.0633644411682</v>
      </c>
      <c r="M10" s="4">
        <v>7</v>
      </c>
      <c r="N10" s="4">
        <v>0.02</v>
      </c>
      <c r="O10" s="4">
        <v>0</v>
      </c>
      <c r="P10" s="9">
        <f t="shared" si="4"/>
        <v>0</v>
      </c>
      <c r="Q10" s="9">
        <f t="shared" si="5"/>
        <v>-5760.0000000000009</v>
      </c>
      <c r="R10" s="10">
        <f t="shared" si="6"/>
        <v>-276480000.00000006</v>
      </c>
      <c r="S10" s="9">
        <f t="shared" si="7"/>
        <v>0</v>
      </c>
      <c r="T10" s="9">
        <f t="shared" si="2"/>
        <v>0</v>
      </c>
      <c r="U10" s="7">
        <f t="shared" si="3"/>
        <v>0</v>
      </c>
      <c r="V10" s="2">
        <v>8.74</v>
      </c>
      <c r="X10" s="2">
        <v>5.88</v>
      </c>
      <c r="AO10" s="2"/>
      <c r="AP10" s="2"/>
    </row>
    <row r="11" spans="2:42" ht="13.5" x14ac:dyDescent="0.25">
      <c r="B11" s="7" t="s">
        <v>10</v>
      </c>
      <c r="C11" s="7">
        <v>1.5599999999999999E-2</v>
      </c>
      <c r="E11" s="7" t="s">
        <v>25</v>
      </c>
      <c r="F11" s="7">
        <f xml:space="preserve"> 2 * 0.0831 * ($F$10/60)</f>
        <v>11.08</v>
      </c>
      <c r="G11" s="7" t="s">
        <v>21</v>
      </c>
      <c r="J11" s="4">
        <f t="shared" si="0"/>
        <v>0.41657118157097073</v>
      </c>
      <c r="K11" s="5">
        <f t="shared" si="1"/>
        <v>2649.7430228681874</v>
      </c>
      <c r="M11" s="4">
        <v>8</v>
      </c>
      <c r="N11" s="4">
        <v>0.02</v>
      </c>
      <c r="O11" s="4">
        <v>0</v>
      </c>
      <c r="P11" s="9">
        <f t="shared" si="4"/>
        <v>0</v>
      </c>
      <c r="Q11" s="9">
        <f t="shared" si="5"/>
        <v>0</v>
      </c>
      <c r="R11" s="10">
        <f t="shared" si="6"/>
        <v>138240000.00000003</v>
      </c>
      <c r="S11" s="9">
        <f xml:space="preserve"> (O11 - O10) /1000/ (60/($F$10*360))</f>
        <v>0</v>
      </c>
      <c r="T11" s="9">
        <f t="shared" si="2"/>
        <v>0</v>
      </c>
      <c r="U11" s="7">
        <f t="shared" si="3"/>
        <v>0</v>
      </c>
      <c r="V11" s="2">
        <v>8.4700000000000006</v>
      </c>
      <c r="X11" s="2">
        <v>5.6</v>
      </c>
      <c r="AO11" s="2"/>
      <c r="AP11" s="2"/>
    </row>
    <row r="12" spans="2:42" ht="13.5" x14ac:dyDescent="0.25">
      <c r="B12" s="7" t="s">
        <v>42</v>
      </c>
      <c r="C12" s="7">
        <f>SUM(C5:C11)</f>
        <v>0.18010000000000004</v>
      </c>
      <c r="E12" s="7" t="s">
        <v>27</v>
      </c>
      <c r="F12" s="7">
        <f xml:space="preserve"> MAX(K4:K364) / 100</f>
        <v>174.12732609005445</v>
      </c>
      <c r="G12" s="7" t="s">
        <v>21</v>
      </c>
      <c r="J12" s="4">
        <f t="shared" si="0"/>
        <v>0.5269771408571452</v>
      </c>
      <c r="K12" s="5">
        <f t="shared" si="1"/>
        <v>2958.5511988809562</v>
      </c>
      <c r="M12" s="4">
        <v>9</v>
      </c>
      <c r="N12" s="4">
        <v>0.03</v>
      </c>
      <c r="O12" s="4">
        <v>0</v>
      </c>
      <c r="P12" s="9">
        <f t="shared" si="4"/>
        <v>0.24</v>
      </c>
      <c r="Q12" s="9">
        <f t="shared" si="5"/>
        <v>5760</v>
      </c>
      <c r="R12" s="10">
        <f t="shared" si="6"/>
        <v>138240000</v>
      </c>
      <c r="S12" s="9">
        <f t="shared" si="7"/>
        <v>0</v>
      </c>
      <c r="T12" s="9">
        <f t="shared" si="2"/>
        <v>0</v>
      </c>
      <c r="U12" s="7">
        <f t="shared" si="3"/>
        <v>0</v>
      </c>
      <c r="V12" s="2">
        <v>8.16</v>
      </c>
      <c r="X12" s="2">
        <v>5.39</v>
      </c>
      <c r="AO12" s="2"/>
      <c r="AP12" s="2"/>
    </row>
    <row r="13" spans="2:42" ht="13.5" x14ac:dyDescent="0.25">
      <c r="J13" s="4">
        <f t="shared" si="0"/>
        <v>0.65025010747718504</v>
      </c>
      <c r="K13" s="5">
        <f t="shared" si="1"/>
        <v>3266.3864315786054</v>
      </c>
      <c r="M13" s="4">
        <v>10</v>
      </c>
      <c r="N13" s="4">
        <v>0.03</v>
      </c>
      <c r="O13" s="4">
        <v>0</v>
      </c>
      <c r="P13" s="9">
        <f t="shared" si="4"/>
        <v>0</v>
      </c>
      <c r="Q13" s="9">
        <f t="shared" si="5"/>
        <v>-5760</v>
      </c>
      <c r="R13" s="10">
        <f t="shared" si="6"/>
        <v>-276480000</v>
      </c>
      <c r="S13" s="9">
        <f t="shared" si="7"/>
        <v>0</v>
      </c>
      <c r="T13" s="9">
        <f t="shared" si="2"/>
        <v>0</v>
      </c>
      <c r="U13" s="7">
        <f t="shared" si="3"/>
        <v>0</v>
      </c>
      <c r="V13" s="2">
        <v>7.85</v>
      </c>
      <c r="X13" s="2">
        <v>5.09</v>
      </c>
      <c r="AO13" s="2"/>
      <c r="AP13" s="2"/>
    </row>
    <row r="14" spans="2:42" ht="13.5" x14ac:dyDescent="0.25">
      <c r="B14" s="7"/>
      <c r="C14" s="7" t="s">
        <v>37</v>
      </c>
      <c r="D14" s="7" t="s">
        <v>38</v>
      </c>
      <c r="E14" s="7"/>
      <c r="F14" s="4" t="s">
        <v>6</v>
      </c>
      <c r="G14" s="4"/>
      <c r="J14" s="4">
        <f t="shared" si="0"/>
        <v>0.7863495421262936</v>
      </c>
      <c r="K14" s="5">
        <f t="shared" si="1"/>
        <v>3573.1476151041106</v>
      </c>
      <c r="M14" s="4">
        <v>11</v>
      </c>
      <c r="N14" s="4">
        <v>0.03</v>
      </c>
      <c r="O14" s="4">
        <v>0</v>
      </c>
      <c r="P14" s="9">
        <f t="shared" si="4"/>
        <v>0</v>
      </c>
      <c r="Q14" s="9">
        <f t="shared" si="5"/>
        <v>0</v>
      </c>
      <c r="R14" s="10">
        <f t="shared" si="6"/>
        <v>138240000</v>
      </c>
      <c r="S14" s="9">
        <f t="shared" si="7"/>
        <v>0</v>
      </c>
      <c r="T14" s="9">
        <f t="shared" si="2"/>
        <v>0</v>
      </c>
      <c r="U14" s="7">
        <f t="shared" si="3"/>
        <v>0</v>
      </c>
      <c r="V14" s="2">
        <v>7.53</v>
      </c>
      <c r="X14" s="2">
        <v>4.8099999999999996</v>
      </c>
      <c r="AO14" s="2"/>
      <c r="AP14" s="2"/>
    </row>
    <row r="15" spans="2:42" ht="13.5" x14ac:dyDescent="0.25">
      <c r="B15" s="7" t="s">
        <v>36</v>
      </c>
      <c r="C15" s="7">
        <v>8.9999999999999993E-3</v>
      </c>
      <c r="D15" s="7">
        <v>8.9999999999999993E-3</v>
      </c>
      <c r="E15" s="7" t="s">
        <v>40</v>
      </c>
      <c r="F15" s="4" t="s">
        <v>3</v>
      </c>
      <c r="G15" s="4"/>
      <c r="J15" s="4">
        <f t="shared" si="0"/>
        <v>0.93523069275563153</v>
      </c>
      <c r="K15" s="5">
        <f t="shared" si="1"/>
        <v>3878.7340357808644</v>
      </c>
      <c r="M15" s="4">
        <v>12</v>
      </c>
      <c r="N15" s="4">
        <v>0.04</v>
      </c>
      <c r="O15" s="4">
        <v>0</v>
      </c>
      <c r="P15" s="9">
        <f t="shared" si="4"/>
        <v>0.24000000000000007</v>
      </c>
      <c r="Q15" s="9">
        <f t="shared" si="5"/>
        <v>5760.0000000000018</v>
      </c>
      <c r="R15" s="10">
        <f t="shared" si="6"/>
        <v>138240000.00000006</v>
      </c>
      <c r="S15" s="9">
        <f t="shared" si="7"/>
        <v>0</v>
      </c>
      <c r="T15" s="9">
        <f t="shared" si="2"/>
        <v>0</v>
      </c>
      <c r="U15" s="7">
        <f t="shared" si="3"/>
        <v>0</v>
      </c>
      <c r="V15" s="2">
        <v>7.17</v>
      </c>
      <c r="X15" s="2">
        <v>4.59</v>
      </c>
      <c r="AO15" s="2"/>
      <c r="AP15" s="2"/>
    </row>
    <row r="16" spans="2:42" ht="13.5" x14ac:dyDescent="0.25">
      <c r="B16" s="7" t="s">
        <v>39</v>
      </c>
      <c r="C16" s="7">
        <v>111500</v>
      </c>
      <c r="D16" s="7">
        <v>50000</v>
      </c>
      <c r="E16" s="7" t="s">
        <v>41</v>
      </c>
      <c r="F16" s="7" t="s">
        <v>1</v>
      </c>
      <c r="G16" s="7">
        <v>2.1</v>
      </c>
      <c r="J16" s="4">
        <f t="shared" si="0"/>
        <v>1.0968446109131675</v>
      </c>
      <c r="K16" s="5">
        <f t="shared" si="1"/>
        <v>4183.0454091780457</v>
      </c>
      <c r="M16" s="4">
        <v>13</v>
      </c>
      <c r="N16" s="4">
        <v>0.04</v>
      </c>
      <c r="O16" s="4">
        <v>0</v>
      </c>
      <c r="P16" s="9">
        <f t="shared" si="4"/>
        <v>0</v>
      </c>
      <c r="Q16" s="9">
        <f t="shared" si="5"/>
        <v>-5760.0000000000018</v>
      </c>
      <c r="R16" s="10">
        <f t="shared" si="6"/>
        <v>-276480000.00000012</v>
      </c>
      <c r="S16" s="9">
        <f t="shared" si="7"/>
        <v>0</v>
      </c>
      <c r="T16" s="9">
        <f t="shared" si="2"/>
        <v>0</v>
      </c>
      <c r="U16" s="7">
        <f t="shared" si="3"/>
        <v>0</v>
      </c>
      <c r="V16" s="2">
        <v>6.85</v>
      </c>
      <c r="X16" s="2">
        <v>4.3099999999999996</v>
      </c>
      <c r="AO16" s="2"/>
      <c r="AP16" s="2"/>
    </row>
    <row r="17" spans="2:42" ht="13.5" x14ac:dyDescent="0.25">
      <c r="B17" s="7"/>
      <c r="C17" s="7"/>
      <c r="D17" s="7"/>
      <c r="E17" s="7"/>
      <c r="F17" s="7" t="s">
        <v>2</v>
      </c>
      <c r="G17" s="7">
        <v>5.0999999999999997E-2</v>
      </c>
      <c r="J17" s="4">
        <f t="shared" si="0"/>
        <v>1.2711381696289195</v>
      </c>
      <c r="K17" s="5">
        <f t="shared" si="1"/>
        <v>4485.9819170923847</v>
      </c>
      <c r="M17" s="4">
        <v>14</v>
      </c>
      <c r="N17" s="4">
        <v>0.04</v>
      </c>
      <c r="O17" s="4">
        <v>0</v>
      </c>
      <c r="P17" s="9">
        <f t="shared" si="4"/>
        <v>0</v>
      </c>
      <c r="Q17" s="9">
        <f t="shared" si="5"/>
        <v>0</v>
      </c>
      <c r="R17" s="10">
        <f t="shared" si="6"/>
        <v>138240000.00000006</v>
      </c>
      <c r="S17" s="9">
        <f t="shared" si="7"/>
        <v>0</v>
      </c>
      <c r="T17" s="9">
        <f t="shared" si="2"/>
        <v>0</v>
      </c>
      <c r="U17" s="7">
        <f t="shared" si="3"/>
        <v>0</v>
      </c>
      <c r="V17" s="2">
        <v>6.5</v>
      </c>
      <c r="X17" s="2">
        <v>4.08</v>
      </c>
      <c r="AO17" s="2"/>
      <c r="AP17" s="2"/>
    </row>
    <row r="18" spans="2:42" ht="13.5" x14ac:dyDescent="0.25">
      <c r="B18" s="7"/>
      <c r="C18" s="7"/>
      <c r="D18" s="7"/>
      <c r="E18" s="7"/>
      <c r="F18" s="7" t="s">
        <v>7</v>
      </c>
      <c r="G18" s="7">
        <v>2E-3</v>
      </c>
      <c r="J18" s="4">
        <f t="shared" si="0"/>
        <v>1.4580540828411022</v>
      </c>
      <c r="K18" s="5">
        <f t="shared" si="1"/>
        <v>4787.4442444394736</v>
      </c>
      <c r="M18" s="4">
        <v>15</v>
      </c>
      <c r="N18" s="4">
        <v>0.04</v>
      </c>
      <c r="O18" s="4">
        <v>0</v>
      </c>
      <c r="P18" s="9">
        <f t="shared" si="4"/>
        <v>0</v>
      </c>
      <c r="Q18" s="9">
        <f t="shared" si="5"/>
        <v>0</v>
      </c>
      <c r="R18" s="10">
        <f t="shared" si="6"/>
        <v>0</v>
      </c>
      <c r="S18" s="9">
        <f t="shared" si="7"/>
        <v>0</v>
      </c>
      <c r="T18" s="9">
        <f t="shared" si="2"/>
        <v>0</v>
      </c>
      <c r="U18" s="7">
        <f t="shared" si="3"/>
        <v>0</v>
      </c>
      <c r="V18" s="2">
        <v>6.18</v>
      </c>
      <c r="X18" s="2">
        <v>3.86</v>
      </c>
      <c r="AO18" s="2"/>
      <c r="AP18" s="2"/>
    </row>
    <row r="19" spans="2:42" ht="13.5" x14ac:dyDescent="0.25">
      <c r="B19" s="7" t="s">
        <v>43</v>
      </c>
      <c r="C19" s="7">
        <f>C16+D16</f>
        <v>161500</v>
      </c>
      <c r="D19" s="7"/>
      <c r="E19" s="7"/>
      <c r="F19" s="7" t="s">
        <v>8</v>
      </c>
      <c r="G19" s="7">
        <v>4.1000000000000002E-2</v>
      </c>
      <c r="J19" s="4">
        <f t="shared" si="0"/>
        <v>1.6575309263594136</v>
      </c>
      <c r="K19" s="5">
        <f t="shared" si="1"/>
        <v>5087.3336160434019</v>
      </c>
      <c r="M19" s="4">
        <v>16</v>
      </c>
      <c r="N19" s="4">
        <v>0.05</v>
      </c>
      <c r="O19" s="4">
        <v>0</v>
      </c>
      <c r="P19" s="9">
        <f t="shared" si="4"/>
        <v>0.24000000000000007</v>
      </c>
      <c r="Q19" s="9">
        <f t="shared" si="5"/>
        <v>5760.0000000000018</v>
      </c>
      <c r="R19" s="10">
        <f t="shared" si="6"/>
        <v>138240000.00000006</v>
      </c>
      <c r="S19" s="9">
        <f t="shared" si="7"/>
        <v>0</v>
      </c>
      <c r="T19" s="9">
        <f t="shared" si="2"/>
        <v>0</v>
      </c>
      <c r="U19" s="7">
        <f t="shared" si="3"/>
        <v>0</v>
      </c>
      <c r="V19" s="2">
        <v>5.9</v>
      </c>
      <c r="X19" s="2">
        <v>3.66</v>
      </c>
      <c r="AO19" s="2"/>
      <c r="AP19" s="2"/>
    </row>
    <row r="20" spans="2:42" ht="13.5" x14ac:dyDescent="0.25">
      <c r="B20" s="7" t="s">
        <v>42</v>
      </c>
      <c r="C20" s="7">
        <f>G24+C12</f>
        <v>0.35620000000000007</v>
      </c>
      <c r="D20" s="7"/>
      <c r="E20" s="7"/>
      <c r="F20" s="7" t="s">
        <v>9</v>
      </c>
      <c r="G20" s="7">
        <v>5.0000000000000001E-4</v>
      </c>
      <c r="J20" s="4">
        <f t="shared" si="0"/>
        <v>1.869503160361222</v>
      </c>
      <c r="K20" s="5">
        <f t="shared" si="1"/>
        <v>5385.5518333167538</v>
      </c>
      <c r="M20" s="4">
        <v>17</v>
      </c>
      <c r="N20" s="4">
        <v>0.05</v>
      </c>
      <c r="O20" s="4">
        <v>0</v>
      </c>
      <c r="P20" s="9">
        <f t="shared" si="4"/>
        <v>0</v>
      </c>
      <c r="Q20" s="9">
        <f t="shared" si="5"/>
        <v>-5760.0000000000018</v>
      </c>
      <c r="R20" s="10">
        <f t="shared" si="6"/>
        <v>-276480000.00000012</v>
      </c>
      <c r="S20" s="9">
        <f t="shared" si="7"/>
        <v>0</v>
      </c>
      <c r="T20" s="9">
        <f t="shared" si="2"/>
        <v>0</v>
      </c>
      <c r="U20" s="7">
        <f t="shared" si="3"/>
        <v>0</v>
      </c>
      <c r="V20" s="2">
        <v>5.59</v>
      </c>
      <c r="X20" s="2">
        <v>3.44</v>
      </c>
      <c r="AO20" s="2"/>
      <c r="AP20" s="2"/>
    </row>
    <row r="21" spans="2:42" ht="13.5" x14ac:dyDescent="0.25">
      <c r="B21" s="7"/>
      <c r="C21" s="7"/>
      <c r="D21" s="7"/>
      <c r="E21" s="7"/>
      <c r="F21" s="7" t="s">
        <v>5</v>
      </c>
      <c r="G21" s="7">
        <v>4.9000000000000002E-2</v>
      </c>
      <c r="J21" s="4">
        <f t="shared" si="0"/>
        <v>2.0939011534160867</v>
      </c>
      <c r="K21" s="5">
        <f t="shared" si="1"/>
        <v>5682.0013108201201</v>
      </c>
      <c r="M21" s="4">
        <v>18</v>
      </c>
      <c r="N21" s="4">
        <v>0.06</v>
      </c>
      <c r="O21" s="4">
        <v>0</v>
      </c>
      <c r="P21" s="9">
        <f t="shared" si="4"/>
        <v>0.23999999999999991</v>
      </c>
      <c r="Q21" s="9">
        <f t="shared" si="5"/>
        <v>5759.9999999999982</v>
      </c>
      <c r="R21" s="10">
        <f t="shared" si="6"/>
        <v>276480000</v>
      </c>
      <c r="S21" s="9">
        <f t="shared" si="7"/>
        <v>0</v>
      </c>
      <c r="T21" s="9">
        <f t="shared" si="2"/>
        <v>0</v>
      </c>
      <c r="U21" s="7">
        <f t="shared" si="3"/>
        <v>0</v>
      </c>
      <c r="V21" s="2">
        <v>5.26</v>
      </c>
      <c r="X21" s="2">
        <v>3.27</v>
      </c>
      <c r="AO21" s="2"/>
      <c r="AP21" s="2"/>
    </row>
    <row r="22" spans="2:42" ht="13.5" x14ac:dyDescent="0.25">
      <c r="B22" s="6" t="s">
        <v>45</v>
      </c>
      <c r="C22" s="6"/>
      <c r="D22" s="6"/>
      <c r="E22" s="7"/>
      <c r="F22" s="7" t="s">
        <v>4</v>
      </c>
      <c r="G22" s="7">
        <v>1.7000000000000001E-2</v>
      </c>
      <c r="J22" s="4">
        <f t="shared" si="0"/>
        <v>2.3306512080335917</v>
      </c>
      <c r="K22" s="5">
        <f t="shared" si="1"/>
        <v>5976.5851126880425</v>
      </c>
      <c r="M22" s="4">
        <v>19</v>
      </c>
      <c r="N22" s="4">
        <v>0.06</v>
      </c>
      <c r="O22" s="4">
        <v>0</v>
      </c>
      <c r="P22" s="9">
        <f t="shared" si="4"/>
        <v>0</v>
      </c>
      <c r="Q22" s="9">
        <f t="shared" si="5"/>
        <v>-5759.9999999999982</v>
      </c>
      <c r="R22" s="10">
        <f t="shared" si="6"/>
        <v>-276479999.99999994</v>
      </c>
      <c r="S22" s="9">
        <f t="shared" si="7"/>
        <v>0</v>
      </c>
      <c r="T22" s="9">
        <f t="shared" si="2"/>
        <v>0</v>
      </c>
      <c r="U22" s="7">
        <f t="shared" si="3"/>
        <v>0</v>
      </c>
      <c r="V22" s="2">
        <v>5</v>
      </c>
      <c r="X22" s="2">
        <v>3.1</v>
      </c>
      <c r="AO22" s="2"/>
      <c r="AP22" s="2"/>
    </row>
    <row r="23" spans="2:42" ht="13.5" x14ac:dyDescent="0.25">
      <c r="B23" s="7"/>
      <c r="C23" s="7" t="s">
        <v>0</v>
      </c>
      <c r="D23" s="7" t="s">
        <v>6</v>
      </c>
      <c r="E23" s="7"/>
      <c r="F23" s="7" t="s">
        <v>10</v>
      </c>
      <c r="G23" s="7">
        <v>1.5599999999999999E-2</v>
      </c>
      <c r="J23" s="4">
        <f t="shared" si="0"/>
        <v>2.5796755877289268</v>
      </c>
      <c r="K23" s="5">
        <f t="shared" si="1"/>
        <v>6269.2069889127069</v>
      </c>
      <c r="M23" s="4">
        <v>20</v>
      </c>
      <c r="N23" s="4">
        <v>0.06</v>
      </c>
      <c r="O23" s="4">
        <v>0</v>
      </c>
      <c r="P23" s="9">
        <f t="shared" si="4"/>
        <v>0</v>
      </c>
      <c r="Q23" s="9">
        <f t="shared" si="5"/>
        <v>0</v>
      </c>
      <c r="R23" s="10">
        <f t="shared" si="6"/>
        <v>138239999.99999997</v>
      </c>
      <c r="S23" s="9">
        <f t="shared" si="7"/>
        <v>0</v>
      </c>
      <c r="T23" s="9">
        <f t="shared" si="2"/>
        <v>0</v>
      </c>
      <c r="U23" s="7">
        <f t="shared" si="3"/>
        <v>0</v>
      </c>
      <c r="V23" s="2">
        <v>4.78</v>
      </c>
      <c r="X23" s="2">
        <v>2.93</v>
      </c>
      <c r="AO23" s="2"/>
      <c r="AP23" s="2"/>
    </row>
    <row r="24" spans="2:42" ht="13.5" x14ac:dyDescent="0.25">
      <c r="B24" s="7" t="s">
        <v>43</v>
      </c>
      <c r="C24" s="6">
        <f>C16+D16</f>
        <v>161500</v>
      </c>
      <c r="D24" s="6"/>
      <c r="E24" s="7"/>
      <c r="F24" s="7" t="s">
        <v>42</v>
      </c>
      <c r="G24" s="7">
        <f>SUM(G17:G23)</f>
        <v>0.17610000000000003</v>
      </c>
      <c r="J24" s="4">
        <f t="shared" si="0"/>
        <v>2.8408925456002896</v>
      </c>
      <c r="K24" s="5">
        <f t="shared" si="1"/>
        <v>6559.7714114715018</v>
      </c>
      <c r="M24" s="4">
        <v>21</v>
      </c>
      <c r="N24" s="4">
        <v>7.0000000000000007E-2</v>
      </c>
      <c r="O24" s="4">
        <v>0</v>
      </c>
      <c r="P24" s="9">
        <f t="shared" si="4"/>
        <v>0.24000000000000024</v>
      </c>
      <c r="Q24" s="9">
        <f t="shared" si="5"/>
        <v>5760.0000000000064</v>
      </c>
      <c r="R24" s="10">
        <f t="shared" si="6"/>
        <v>138240000.00000015</v>
      </c>
      <c r="S24" s="9">
        <f t="shared" si="7"/>
        <v>0</v>
      </c>
      <c r="T24" s="9">
        <f t="shared" si="2"/>
        <v>0</v>
      </c>
      <c r="U24" s="7">
        <f t="shared" si="3"/>
        <v>0</v>
      </c>
      <c r="V24" s="2">
        <v>4.46</v>
      </c>
      <c r="X24" s="2">
        <v>2.72</v>
      </c>
      <c r="AO24" s="2"/>
      <c r="AP24" s="2"/>
    </row>
    <row r="25" spans="2:42" ht="13.5" x14ac:dyDescent="0.25">
      <c r="B25" s="7" t="s">
        <v>35</v>
      </c>
      <c r="C25" s="7">
        <v>8.9999999999999993E-3</v>
      </c>
      <c r="D25" s="7">
        <v>8.9999999999999993E-3</v>
      </c>
      <c r="E25" s="7"/>
      <c r="F25" s="7"/>
      <c r="G25" s="7"/>
      <c r="J25" s="4">
        <f t="shared" si="0"/>
        <v>3.1142163544116022</v>
      </c>
      <c r="K25" s="5">
        <f t="shared" si="1"/>
        <v>6848.1836102865936</v>
      </c>
      <c r="M25" s="4">
        <v>22</v>
      </c>
      <c r="N25" s="4">
        <v>7.0000000000000007E-2</v>
      </c>
      <c r="O25" s="4">
        <v>0</v>
      </c>
      <c r="P25" s="9">
        <f t="shared" si="4"/>
        <v>0</v>
      </c>
      <c r="Q25" s="9">
        <f t="shared" si="5"/>
        <v>-5760.0000000000064</v>
      </c>
      <c r="R25" s="10">
        <f t="shared" si="6"/>
        <v>-276480000.0000003</v>
      </c>
      <c r="S25" s="9">
        <f t="shared" si="7"/>
        <v>0</v>
      </c>
      <c r="T25" s="9">
        <f t="shared" si="2"/>
        <v>0</v>
      </c>
      <c r="U25" s="7">
        <f t="shared" si="3"/>
        <v>0</v>
      </c>
      <c r="V25" s="2">
        <v>4.2300000000000004</v>
      </c>
      <c r="X25" s="2">
        <v>2.56</v>
      </c>
      <c r="AO25" s="2"/>
      <c r="AP25" s="2"/>
    </row>
    <row r="26" spans="2:42" ht="13.5" x14ac:dyDescent="0.25">
      <c r="B26" s="7" t="s">
        <v>46</v>
      </c>
      <c r="C26" s="7">
        <f>MAX(V:V)/1000</f>
        <v>9.3600000000000003E-3</v>
      </c>
      <c r="D26" s="7">
        <f>MAX(W:W)/1000</f>
        <v>0</v>
      </c>
      <c r="E26" s="7"/>
      <c r="F26" s="7"/>
      <c r="G26" s="7"/>
      <c r="J26" s="4">
        <f t="shared" si="0"/>
        <v>3.3995573381735436</v>
      </c>
      <c r="K26" s="5">
        <f t="shared" si="1"/>
        <v>7134.3496090009394</v>
      </c>
      <c r="M26" s="4">
        <v>23</v>
      </c>
      <c r="N26" s="4">
        <v>7.0000000000000007E-2</v>
      </c>
      <c r="O26" s="4">
        <v>0</v>
      </c>
      <c r="P26" s="9">
        <f t="shared" si="4"/>
        <v>0</v>
      </c>
      <c r="Q26" s="9">
        <f t="shared" si="5"/>
        <v>0</v>
      </c>
      <c r="R26" s="10">
        <f t="shared" si="6"/>
        <v>138240000.00000015</v>
      </c>
      <c r="S26" s="9">
        <f t="shared" si="7"/>
        <v>0</v>
      </c>
      <c r="T26" s="9">
        <f t="shared" si="2"/>
        <v>0</v>
      </c>
      <c r="U26" s="7">
        <f t="shared" si="3"/>
        <v>0</v>
      </c>
      <c r="V26" s="2">
        <v>4</v>
      </c>
      <c r="X26" s="2">
        <v>2.41</v>
      </c>
      <c r="AO26" s="2"/>
      <c r="AP26" s="2"/>
    </row>
    <row r="27" spans="2:42" ht="13.5" x14ac:dyDescent="0.25">
      <c r="B27" s="7" t="s">
        <v>42</v>
      </c>
      <c r="C27" s="7">
        <v>0.18010000000000001</v>
      </c>
      <c r="D27" s="7">
        <v>0.17610000000000001</v>
      </c>
      <c r="E27" s="7"/>
      <c r="F27" s="7"/>
      <c r="G27" s="7"/>
      <c r="J27" s="4">
        <f t="shared" si="0"/>
        <v>3.6968219052152493</v>
      </c>
      <c r="K27" s="5">
        <f t="shared" si="1"/>
        <v>7418.1762605592003</v>
      </c>
      <c r="M27" s="4">
        <v>24</v>
      </c>
      <c r="N27" s="4">
        <v>0.08</v>
      </c>
      <c r="O27" s="4">
        <v>0</v>
      </c>
      <c r="P27" s="9">
        <f t="shared" si="4"/>
        <v>0.23999999999999991</v>
      </c>
      <c r="Q27" s="9">
        <f t="shared" si="5"/>
        <v>5759.9999999999982</v>
      </c>
      <c r="R27" s="10">
        <f t="shared" si="6"/>
        <v>138239999.99999997</v>
      </c>
      <c r="S27" s="9">
        <f t="shared" si="7"/>
        <v>0</v>
      </c>
      <c r="T27" s="9">
        <f t="shared" si="2"/>
        <v>0</v>
      </c>
      <c r="U27" s="7">
        <f t="shared" si="3"/>
        <v>0</v>
      </c>
      <c r="V27" s="2">
        <v>3.77</v>
      </c>
      <c r="X27" s="2">
        <v>2.2599999999999998</v>
      </c>
      <c r="AO27" s="2"/>
      <c r="AP27" s="2"/>
    </row>
    <row r="28" spans="2:42" ht="13.5" x14ac:dyDescent="0.25">
      <c r="B28" s="7" t="s">
        <v>47</v>
      </c>
      <c r="C28" s="7">
        <f>(MAX(Y:Y))</f>
        <v>0</v>
      </c>
      <c r="D28" s="7">
        <f>MAX(AB:AB)</f>
        <v>0</v>
      </c>
      <c r="E28" s="7"/>
      <c r="F28" s="7"/>
      <c r="G28" s="7"/>
      <c r="J28" s="4">
        <f t="shared" si="0"/>
        <v>4.0059125827385493</v>
      </c>
      <c r="K28" s="5">
        <f t="shared" si="1"/>
        <v>7699.5712825772744</v>
      </c>
      <c r="M28" s="4">
        <v>25</v>
      </c>
      <c r="N28" s="4">
        <v>0.08</v>
      </c>
      <c r="O28" s="4">
        <v>0</v>
      </c>
      <c r="P28" s="9">
        <f t="shared" si="4"/>
        <v>0</v>
      </c>
      <c r="Q28" s="9">
        <f t="shared" si="5"/>
        <v>-5759.9999999999982</v>
      </c>
      <c r="R28" s="10">
        <f t="shared" si="6"/>
        <v>-276479999.99999994</v>
      </c>
      <c r="S28" s="9">
        <f t="shared" si="7"/>
        <v>0</v>
      </c>
      <c r="T28" s="9">
        <f t="shared" si="2"/>
        <v>0</v>
      </c>
      <c r="U28" s="7">
        <f t="shared" si="3"/>
        <v>0</v>
      </c>
      <c r="V28" s="2">
        <v>3.66</v>
      </c>
      <c r="X28" s="2">
        <v>2.11</v>
      </c>
      <c r="AO28" s="2"/>
      <c r="AP28" s="2"/>
    </row>
    <row r="29" spans="2:42" ht="13.5" x14ac:dyDescent="0.25">
      <c r="B29" s="7" t="s">
        <v>45</v>
      </c>
      <c r="C29" s="9">
        <f xml:space="preserve"> 4000 * SQRT( (C24 * (C25 + C26)) / (C27 * (MAX(Q:Q)/1000 )))</f>
        <v>61733.922436086992</v>
      </c>
      <c r="D29" s="9">
        <f xml:space="preserve"> (60/(2*PI())) * SQRT( (C19 * (D25 + D26)) / (D27 * (MAX(S:S)/1000)/($F$10^2)) )</f>
        <v>34564394.02770748</v>
      </c>
      <c r="E29" s="7"/>
      <c r="F29" s="7"/>
      <c r="G29" s="7"/>
      <c r="J29" s="4">
        <f t="shared" si="0"/>
        <v>4.3267280528459358</v>
      </c>
      <c r="K29" s="5">
        <f t="shared" si="1"/>
        <v>7978.4432924836465</v>
      </c>
      <c r="M29" s="4">
        <v>26</v>
      </c>
      <c r="N29" s="4">
        <v>0.08</v>
      </c>
      <c r="O29" s="4">
        <v>0</v>
      </c>
      <c r="P29" s="9">
        <f t="shared" si="4"/>
        <v>0</v>
      </c>
      <c r="Q29" s="9">
        <f t="shared" si="5"/>
        <v>0</v>
      </c>
      <c r="R29" s="10">
        <f t="shared" si="6"/>
        <v>138239999.99999997</v>
      </c>
      <c r="S29" s="9">
        <f t="shared" si="7"/>
        <v>0</v>
      </c>
      <c r="T29" s="9">
        <f t="shared" si="2"/>
        <v>0</v>
      </c>
      <c r="U29" s="7">
        <f t="shared" si="3"/>
        <v>0</v>
      </c>
      <c r="V29" s="2">
        <v>3.36</v>
      </c>
      <c r="X29" s="2">
        <v>2</v>
      </c>
      <c r="AO29" s="2"/>
      <c r="AP29" s="2"/>
    </row>
    <row r="30" spans="2:42" ht="13.5" x14ac:dyDescent="0.25">
      <c r="J30" s="4">
        <f t="shared" si="0"/>
        <v>4.6591631900327544</v>
      </c>
      <c r="K30" s="5">
        <f t="shared" si="1"/>
        <v>8254.7018424172547</v>
      </c>
      <c r="M30" s="4">
        <v>27</v>
      </c>
      <c r="N30" s="4">
        <v>0.09</v>
      </c>
      <c r="O30" s="4">
        <v>0</v>
      </c>
      <c r="P30" s="9">
        <f t="shared" si="4"/>
        <v>0.23999999999999991</v>
      </c>
      <c r="Q30" s="9">
        <f t="shared" si="5"/>
        <v>5759.9999999999982</v>
      </c>
      <c r="R30" s="10">
        <f t="shared" si="6"/>
        <v>138239999.99999997</v>
      </c>
      <c r="S30" s="9">
        <f t="shared" si="7"/>
        <v>0</v>
      </c>
      <c r="T30" s="9">
        <f t="shared" si="2"/>
        <v>0</v>
      </c>
      <c r="U30" s="7">
        <f t="shared" si="3"/>
        <v>0</v>
      </c>
      <c r="V30" s="2">
        <v>3.15</v>
      </c>
      <c r="X30" s="2">
        <v>1.86</v>
      </c>
      <c r="AO30" s="2"/>
      <c r="AP30" s="2"/>
    </row>
    <row r="31" spans="2:42" ht="13.5" x14ac:dyDescent="0.25">
      <c r="J31" s="4">
        <f t="shared" si="0"/>
        <v>5.0031091001334733</v>
      </c>
      <c r="K31" s="5">
        <f t="shared" si="1"/>
        <v>8528.2574538655645</v>
      </c>
      <c r="M31" s="4">
        <v>28</v>
      </c>
      <c r="N31" s="4">
        <v>0.09</v>
      </c>
      <c r="O31" s="4">
        <v>0</v>
      </c>
      <c r="P31" s="9">
        <f t="shared" si="4"/>
        <v>0</v>
      </c>
      <c r="Q31" s="9">
        <f t="shared" si="5"/>
        <v>-5759.9999999999982</v>
      </c>
      <c r="R31" s="10">
        <f t="shared" si="6"/>
        <v>-276479999.99999994</v>
      </c>
      <c r="S31" s="9">
        <f t="shared" si="7"/>
        <v>0</v>
      </c>
      <c r="T31" s="9">
        <f t="shared" si="2"/>
        <v>0</v>
      </c>
      <c r="U31" s="7">
        <f t="shared" si="3"/>
        <v>0</v>
      </c>
      <c r="V31" s="2">
        <v>2.99</v>
      </c>
      <c r="X31" s="2">
        <v>1.73</v>
      </c>
      <c r="AO31" s="2"/>
      <c r="AP31" s="2"/>
    </row>
    <row r="32" spans="2:42" ht="13.5" x14ac:dyDescent="0.25">
      <c r="J32" s="4">
        <f t="shared" si="0"/>
        <v>5.3584531607112051</v>
      </c>
      <c r="K32" s="5">
        <f t="shared" si="1"/>
        <v>8799.0216520206141</v>
      </c>
      <c r="M32" s="4">
        <v>29</v>
      </c>
      <c r="N32" s="4">
        <v>0.1</v>
      </c>
      <c r="O32" s="4">
        <v>0</v>
      </c>
      <c r="P32" s="9">
        <f t="shared" si="4"/>
        <v>0.24000000000000024</v>
      </c>
      <c r="Q32" s="9">
        <f t="shared" si="5"/>
        <v>5760.0000000000064</v>
      </c>
      <c r="R32" s="10">
        <f t="shared" si="6"/>
        <v>276480000.00000012</v>
      </c>
      <c r="S32" s="9">
        <f t="shared" si="7"/>
        <v>0</v>
      </c>
      <c r="T32" s="9">
        <f t="shared" si="2"/>
        <v>0</v>
      </c>
      <c r="U32" s="7">
        <f t="shared" si="3"/>
        <v>0</v>
      </c>
      <c r="V32" s="2">
        <v>2.79</v>
      </c>
      <c r="X32" s="2">
        <v>1.65</v>
      </c>
      <c r="AO32" s="2"/>
      <c r="AP32" s="2"/>
    </row>
    <row r="33" spans="10:42" ht="13.5" x14ac:dyDescent="0.25">
      <c r="J33" s="4">
        <f t="shared" si="0"/>
        <v>5.7250790628787307</v>
      </c>
      <c r="K33" s="5">
        <f t="shared" si="1"/>
        <v>9066.9069998404339</v>
      </c>
      <c r="M33" s="4">
        <v>30</v>
      </c>
      <c r="N33" s="4">
        <v>0.1</v>
      </c>
      <c r="O33" s="4">
        <v>0</v>
      </c>
      <c r="P33" s="9">
        <f t="shared" si="4"/>
        <v>0</v>
      </c>
      <c r="Q33" s="9">
        <f t="shared" si="5"/>
        <v>-5760.0000000000064</v>
      </c>
      <c r="R33" s="10">
        <f t="shared" si="6"/>
        <v>-276480000.0000003</v>
      </c>
      <c r="S33" s="9">
        <f t="shared" si="7"/>
        <v>0</v>
      </c>
      <c r="T33" s="9">
        <f t="shared" si="2"/>
        <v>0</v>
      </c>
      <c r="U33" s="7">
        <f t="shared" si="3"/>
        <v>0</v>
      </c>
      <c r="V33" s="2">
        <v>2.63</v>
      </c>
      <c r="X33" s="2">
        <v>1.52</v>
      </c>
      <c r="AO33" s="2"/>
      <c r="AP33" s="2"/>
    </row>
    <row r="34" spans="10:42" ht="13.5" x14ac:dyDescent="0.25">
      <c r="J34" s="4">
        <f t="shared" si="0"/>
        <v>6.1028668545387488</v>
      </c>
      <c r="K34" s="5">
        <f t="shared" si="1"/>
        <v>9331.8271317871368</v>
      </c>
      <c r="M34" s="4">
        <v>31</v>
      </c>
      <c r="N34" s="4">
        <v>0.11</v>
      </c>
      <c r="O34" s="4">
        <v>0</v>
      </c>
      <c r="P34" s="9">
        <f t="shared" si="4"/>
        <v>0.23999999999999991</v>
      </c>
      <c r="Q34" s="9">
        <f t="shared" si="5"/>
        <v>5759.9999999999982</v>
      </c>
      <c r="R34" s="10">
        <f t="shared" si="6"/>
        <v>276480000.00000012</v>
      </c>
      <c r="S34" s="9">
        <f t="shared" si="7"/>
        <v>0</v>
      </c>
      <c r="T34" s="9">
        <f t="shared" si="2"/>
        <v>0</v>
      </c>
      <c r="U34" s="7">
        <f t="shared" si="3"/>
        <v>0</v>
      </c>
      <c r="V34" s="2">
        <v>2.4700000000000002</v>
      </c>
      <c r="X34" s="2">
        <v>1.42</v>
      </c>
      <c r="AO34" s="2"/>
      <c r="AP34" s="2"/>
    </row>
    <row r="35" spans="10:42" ht="13.5" x14ac:dyDescent="0.25">
      <c r="J35" s="4">
        <f t="shared" si="0"/>
        <v>6.4916929850298795</v>
      </c>
      <c r="K35" s="5">
        <f t="shared" si="1"/>
        <v>9593.6967872307196</v>
      </c>
      <c r="M35" s="4">
        <v>32</v>
      </c>
      <c r="N35" s="4">
        <v>0.11</v>
      </c>
      <c r="O35" s="4">
        <v>0</v>
      </c>
      <c r="P35" s="9">
        <f t="shared" si="4"/>
        <v>0</v>
      </c>
      <c r="Q35" s="9">
        <f t="shared" si="5"/>
        <v>-5759.9999999999982</v>
      </c>
      <c r="R35" s="10">
        <f t="shared" si="6"/>
        <v>-276479999.99999994</v>
      </c>
      <c r="S35" s="9">
        <f t="shared" si="7"/>
        <v>0</v>
      </c>
      <c r="T35" s="9">
        <f t="shared" si="2"/>
        <v>0</v>
      </c>
      <c r="U35" s="7">
        <f t="shared" si="3"/>
        <v>0</v>
      </c>
      <c r="V35" s="2">
        <v>2.29</v>
      </c>
      <c r="X35" s="2">
        <v>1.31</v>
      </c>
      <c r="AO35" s="2"/>
      <c r="AP35" s="2"/>
    </row>
    <row r="36" spans="10:42" ht="13.5" x14ac:dyDescent="0.25">
      <c r="J36" s="4">
        <f t="shared" si="0"/>
        <v>6.8914303511644928</v>
      </c>
      <c r="K36" s="5">
        <f t="shared" si="1"/>
        <v>9852.4318434891356</v>
      </c>
      <c r="M36" s="4">
        <v>33</v>
      </c>
      <c r="N36" s="4">
        <v>0.11</v>
      </c>
      <c r="O36" s="4">
        <v>0</v>
      </c>
      <c r="P36" s="9">
        <f t="shared" si="4"/>
        <v>0</v>
      </c>
      <c r="Q36" s="9">
        <f t="shared" si="5"/>
        <v>0</v>
      </c>
      <c r="R36" s="10">
        <f t="shared" si="6"/>
        <v>138239999.99999997</v>
      </c>
      <c r="S36" s="9">
        <f t="shared" si="7"/>
        <v>0</v>
      </c>
      <c r="T36" s="9">
        <f t="shared" si="2"/>
        <v>0</v>
      </c>
      <c r="U36" s="7">
        <f t="shared" si="3"/>
        <v>0</v>
      </c>
      <c r="V36" s="2">
        <v>2.17</v>
      </c>
      <c r="X36" s="2">
        <v>1.23</v>
      </c>
      <c r="AO36" s="2"/>
      <c r="AP36" s="2"/>
    </row>
    <row r="37" spans="10:42" ht="13.5" x14ac:dyDescent="0.25">
      <c r="J37" s="4">
        <f t="shared" si="0"/>
        <v>7.3019483446432067</v>
      </c>
      <c r="K37" s="5">
        <f t="shared" si="1"/>
        <v>10107.949348485263</v>
      </c>
      <c r="M37" s="4">
        <v>34</v>
      </c>
      <c r="N37" s="4">
        <v>0.12</v>
      </c>
      <c r="O37" s="4">
        <v>0</v>
      </c>
      <c r="P37" s="9">
        <f t="shared" si="4"/>
        <v>0.23999999999999991</v>
      </c>
      <c r="Q37" s="9">
        <f t="shared" si="5"/>
        <v>5759.9999999999982</v>
      </c>
      <c r="R37" s="10">
        <f t="shared" si="6"/>
        <v>138239999.99999997</v>
      </c>
      <c r="S37" s="9">
        <f t="shared" si="7"/>
        <v>0</v>
      </c>
      <c r="T37" s="9">
        <f t="shared" si="2"/>
        <v>0</v>
      </c>
      <c r="U37" s="7">
        <f t="shared" si="3"/>
        <v>0</v>
      </c>
      <c r="V37" s="2">
        <v>2.04</v>
      </c>
      <c r="X37" s="2">
        <v>1.1499999999999999</v>
      </c>
      <c r="AO37" s="2"/>
      <c r="AP37" s="2"/>
    </row>
    <row r="38" spans="10:42" ht="13.5" x14ac:dyDescent="0.25">
      <c r="J38" s="4">
        <f t="shared" si="0"/>
        <v>7.7231129008300927</v>
      </c>
      <c r="K38" s="5">
        <f t="shared" si="1"/>
        <v>10360.167552998995</v>
      </c>
      <c r="M38" s="4">
        <v>35</v>
      </c>
      <c r="N38" s="4">
        <v>0.12</v>
      </c>
      <c r="O38" s="4">
        <v>0</v>
      </c>
      <c r="P38" s="9">
        <f t="shared" si="4"/>
        <v>0</v>
      </c>
      <c r="Q38" s="9">
        <f t="shared" si="5"/>
        <v>-5759.9999999999982</v>
      </c>
      <c r="R38" s="10">
        <f t="shared" si="6"/>
        <v>-276479999.99999994</v>
      </c>
      <c r="S38" s="9">
        <f t="shared" si="7"/>
        <v>0</v>
      </c>
      <c r="T38" s="9">
        <f t="shared" si="2"/>
        <v>0</v>
      </c>
      <c r="U38" s="7">
        <f t="shared" si="3"/>
        <v>0</v>
      </c>
      <c r="V38" s="2">
        <v>1.92</v>
      </c>
      <c r="X38" s="2">
        <v>1.07</v>
      </c>
      <c r="AO38" s="2"/>
      <c r="AP38" s="2"/>
    </row>
    <row r="39" spans="10:42" ht="13.5" x14ac:dyDescent="0.25">
      <c r="J39" s="4">
        <f t="shared" si="0"/>
        <v>8.1547865488717175</v>
      </c>
      <c r="K39" s="5">
        <f t="shared" si="1"/>
        <v>10609.005942485326</v>
      </c>
      <c r="M39" s="4">
        <v>36</v>
      </c>
      <c r="N39" s="4">
        <v>0.12</v>
      </c>
      <c r="O39" s="4">
        <v>0</v>
      </c>
      <c r="P39" s="9">
        <f t="shared" si="4"/>
        <v>0</v>
      </c>
      <c r="Q39" s="9">
        <f t="shared" si="5"/>
        <v>0</v>
      </c>
      <c r="R39" s="10">
        <f t="shared" si="6"/>
        <v>138239999.99999997</v>
      </c>
      <c r="S39" s="9">
        <f t="shared" si="7"/>
        <v>0</v>
      </c>
      <c r="T39" s="9">
        <f t="shared" si="2"/>
        <v>0</v>
      </c>
      <c r="U39" s="7">
        <f t="shared" si="3"/>
        <v>0</v>
      </c>
      <c r="V39" s="2">
        <v>1.8</v>
      </c>
      <c r="X39" s="2">
        <v>1</v>
      </c>
      <c r="AO39" s="2"/>
      <c r="AP39" s="2"/>
    </row>
    <row r="40" spans="10:42" ht="13.5" x14ac:dyDescent="0.25">
      <c r="J40" s="4">
        <f t="shared" si="0"/>
        <v>8.5968284631419394</v>
      </c>
      <c r="K40" s="5">
        <f t="shared" si="1"/>
        <v>10854.385268439046</v>
      </c>
      <c r="M40" s="4">
        <v>37</v>
      </c>
      <c r="N40" s="4">
        <v>0.13</v>
      </c>
      <c r="O40" s="4">
        <v>0</v>
      </c>
      <c r="P40" s="9">
        <f t="shared" si="4"/>
        <v>0.24000000000000024</v>
      </c>
      <c r="Q40" s="9">
        <f t="shared" si="5"/>
        <v>5760.0000000000064</v>
      </c>
      <c r="R40" s="10">
        <f t="shared" si="6"/>
        <v>138240000.00000015</v>
      </c>
      <c r="S40" s="9">
        <f t="shared" si="7"/>
        <v>0</v>
      </c>
      <c r="T40" s="9">
        <f t="shared" si="2"/>
        <v>0</v>
      </c>
      <c r="U40" s="7">
        <f t="shared" si="3"/>
        <v>0</v>
      </c>
      <c r="V40" s="2">
        <v>1.67</v>
      </c>
      <c r="X40" s="2">
        <v>0.92</v>
      </c>
      <c r="AO40" s="2"/>
      <c r="AP40" s="2"/>
    </row>
    <row r="41" spans="10:42" ht="13.5" x14ac:dyDescent="0.25">
      <c r="J41" s="4">
        <f t="shared" si="0"/>
        <v>9.0490945159935663</v>
      </c>
      <c r="K41" s="5">
        <f t="shared" si="1"/>
        <v>11096.227579276047</v>
      </c>
      <c r="M41" s="4">
        <v>38</v>
      </c>
      <c r="N41" s="4">
        <v>0.13</v>
      </c>
      <c r="O41" s="4">
        <v>0</v>
      </c>
      <c r="P41" s="9">
        <f t="shared" si="4"/>
        <v>0</v>
      </c>
      <c r="Q41" s="9">
        <f t="shared" si="5"/>
        <v>-5760.0000000000064</v>
      </c>
      <c r="R41" s="10">
        <f t="shared" si="6"/>
        <v>-276480000.0000003</v>
      </c>
      <c r="S41" s="9">
        <f t="shared" si="7"/>
        <v>0</v>
      </c>
      <c r="T41" s="9">
        <f t="shared" si="2"/>
        <v>0</v>
      </c>
      <c r="U41" s="7">
        <f t="shared" si="3"/>
        <v>0</v>
      </c>
      <c r="V41" s="2">
        <v>1.56</v>
      </c>
      <c r="X41" s="2">
        <v>0.85</v>
      </c>
      <c r="AO41" s="2"/>
      <c r="AP41" s="2"/>
    </row>
    <row r="42" spans="10:42" ht="13.5" x14ac:dyDescent="0.25">
      <c r="J42" s="4">
        <f t="shared" si="0"/>
        <v>9.5114373317967349</v>
      </c>
      <c r="K42" s="5">
        <f t="shared" si="1"/>
        <v>11334.456250707079</v>
      </c>
      <c r="M42" s="4">
        <v>39</v>
      </c>
      <c r="N42" s="4">
        <v>0.13</v>
      </c>
      <c r="O42" s="4">
        <v>0</v>
      </c>
      <c r="P42" s="9">
        <f t="shared" si="4"/>
        <v>0</v>
      </c>
      <c r="Q42" s="9">
        <f t="shared" si="5"/>
        <v>0</v>
      </c>
      <c r="R42" s="10">
        <f t="shared" si="6"/>
        <v>138240000.00000015</v>
      </c>
      <c r="S42" s="9">
        <f t="shared" si="7"/>
        <v>0</v>
      </c>
      <c r="T42" s="9">
        <f t="shared" si="2"/>
        <v>0</v>
      </c>
      <c r="U42" s="7">
        <f t="shared" si="3"/>
        <v>0</v>
      </c>
      <c r="V42" s="2">
        <v>1.46</v>
      </c>
      <c r="X42" s="2">
        <v>0.8</v>
      </c>
      <c r="AO42" s="2"/>
      <c r="AP42" s="2"/>
    </row>
    <row r="43" spans="10:42" ht="13.5" x14ac:dyDescent="0.25">
      <c r="J43" s="4">
        <f t="shared" si="0"/>
        <v>9.9837063422428631</v>
      </c>
      <c r="K43" s="5">
        <f t="shared" si="1"/>
        <v>11568.996015572766</v>
      </c>
      <c r="M43" s="4">
        <v>40</v>
      </c>
      <c r="N43" s="4">
        <v>0.14000000000000001</v>
      </c>
      <c r="O43" s="4">
        <v>0</v>
      </c>
      <c r="P43" s="9">
        <f t="shared" si="4"/>
        <v>0.24000000000000024</v>
      </c>
      <c r="Q43" s="9">
        <f t="shared" si="5"/>
        <v>5760.0000000000064</v>
      </c>
      <c r="R43" s="10">
        <f t="shared" si="6"/>
        <v>138240000.00000015</v>
      </c>
      <c r="S43" s="9">
        <f t="shared" si="7"/>
        <v>0</v>
      </c>
      <c r="T43" s="9">
        <f t="shared" si="2"/>
        <v>0</v>
      </c>
      <c r="U43" s="7">
        <f t="shared" si="3"/>
        <v>0</v>
      </c>
      <c r="V43" s="2">
        <v>1.36</v>
      </c>
      <c r="X43" s="2">
        <v>0.74</v>
      </c>
      <c r="AO43" s="2"/>
      <c r="AP43" s="2"/>
    </row>
    <row r="44" spans="10:42" ht="13.5" x14ac:dyDescent="0.25">
      <c r="J44" s="4">
        <f t="shared" si="0"/>
        <v>10.465747842891728</v>
      </c>
      <c r="K44" s="5">
        <f t="shared" si="1"/>
        <v>11799.772993119092</v>
      </c>
      <c r="M44" s="4">
        <v>41</v>
      </c>
      <c r="N44" s="4">
        <v>0.14000000000000001</v>
      </c>
      <c r="O44" s="4">
        <v>0</v>
      </c>
      <c r="P44" s="9">
        <f t="shared" si="4"/>
        <v>0</v>
      </c>
      <c r="Q44" s="9">
        <f t="shared" si="5"/>
        <v>-5760.0000000000064</v>
      </c>
      <c r="R44" s="10">
        <f t="shared" si="6"/>
        <v>-276480000.0000003</v>
      </c>
      <c r="S44" s="9">
        <f t="shared" si="7"/>
        <v>0</v>
      </c>
      <c r="T44" s="9">
        <f t="shared" si="2"/>
        <v>0</v>
      </c>
      <c r="U44" s="7">
        <f t="shared" si="3"/>
        <v>0</v>
      </c>
      <c r="V44" s="2">
        <v>1.28</v>
      </c>
      <c r="X44" s="2">
        <v>0.69</v>
      </c>
      <c r="AO44" s="2"/>
      <c r="AP44" s="2"/>
    </row>
    <row r="45" spans="10:42" ht="13.5" x14ac:dyDescent="0.25">
      <c r="J45" s="4">
        <f t="shared" si="0"/>
        <v>10.957405050938357</v>
      </c>
      <c r="K45" s="5">
        <f t="shared" si="1"/>
        <v>12026.71471767458</v>
      </c>
      <c r="M45" s="4">
        <v>42</v>
      </c>
      <c r="N45" s="4">
        <v>0.14000000000000001</v>
      </c>
      <c r="O45" s="4">
        <v>0</v>
      </c>
      <c r="P45" s="9">
        <f t="shared" si="4"/>
        <v>0</v>
      </c>
      <c r="Q45" s="9">
        <f t="shared" si="5"/>
        <v>0</v>
      </c>
      <c r="R45" s="10">
        <f t="shared" si="6"/>
        <v>138240000.00000015</v>
      </c>
      <c r="S45" s="9">
        <f t="shared" si="7"/>
        <v>0</v>
      </c>
      <c r="T45" s="9">
        <f t="shared" si="2"/>
        <v>0</v>
      </c>
      <c r="U45" s="7">
        <f t="shared" si="3"/>
        <v>0</v>
      </c>
      <c r="V45" s="2">
        <v>1.19</v>
      </c>
      <c r="X45" s="2">
        <v>0.65</v>
      </c>
      <c r="AO45" s="2"/>
      <c r="AP45" s="2"/>
    </row>
    <row r="46" spans="10:42" ht="13.5" x14ac:dyDescent="0.25">
      <c r="J46" s="4">
        <f t="shared" si="0"/>
        <v>11.458518164174798</v>
      </c>
      <c r="K46" s="5">
        <f t="shared" si="1"/>
        <v>12249.750166709675</v>
      </c>
      <c r="M46" s="4">
        <v>43</v>
      </c>
      <c r="N46" s="4">
        <v>0.15</v>
      </c>
      <c r="O46" s="4">
        <v>0</v>
      </c>
      <c r="P46" s="9">
        <f t="shared" si="4"/>
        <v>0.23999999999999955</v>
      </c>
      <c r="Q46" s="9">
        <f t="shared" si="5"/>
        <v>5759.9999999999891</v>
      </c>
      <c r="R46" s="10">
        <f t="shared" si="6"/>
        <v>138239999.99999973</v>
      </c>
      <c r="S46" s="9">
        <f t="shared" si="7"/>
        <v>0</v>
      </c>
      <c r="T46" s="9">
        <f t="shared" si="2"/>
        <v>0</v>
      </c>
      <c r="U46" s="7">
        <f t="shared" si="3"/>
        <v>0</v>
      </c>
      <c r="V46" s="2">
        <v>1.1200000000000001</v>
      </c>
      <c r="X46" s="2">
        <v>0.6</v>
      </c>
      <c r="AO46" s="2"/>
      <c r="AP46" s="2"/>
    </row>
    <row r="47" spans="10:42" ht="13.5" x14ac:dyDescent="0.25">
      <c r="J47" s="4">
        <f t="shared" si="0"/>
        <v>11.968924421121034</v>
      </c>
      <c r="K47" s="5">
        <f t="shared" si="1"/>
        <v>12468.809788241473</v>
      </c>
      <c r="M47" s="4">
        <v>44</v>
      </c>
      <c r="N47" s="4">
        <v>0.15</v>
      </c>
      <c r="O47" s="4">
        <v>0</v>
      </c>
      <c r="P47" s="9">
        <f t="shared" si="4"/>
        <v>0</v>
      </c>
      <c r="Q47" s="9">
        <f t="shared" si="5"/>
        <v>-5759.9999999999891</v>
      </c>
      <c r="R47" s="10">
        <f t="shared" si="6"/>
        <v>-276479999.99999946</v>
      </c>
      <c r="S47" s="9">
        <f t="shared" si="7"/>
        <v>0</v>
      </c>
      <c r="T47" s="9">
        <f t="shared" si="2"/>
        <v>0</v>
      </c>
      <c r="U47" s="7">
        <f t="shared" si="3"/>
        <v>0</v>
      </c>
      <c r="V47" s="2">
        <v>1.05</v>
      </c>
      <c r="X47" s="2">
        <v>0.56999999999999995</v>
      </c>
      <c r="AO47" s="2"/>
      <c r="AP47" s="2"/>
    </row>
    <row r="48" spans="10:42" ht="13.5" x14ac:dyDescent="0.25">
      <c r="J48" s="4">
        <f t="shared" si="0"/>
        <v>12.488458162297762</v>
      </c>
      <c r="K48" s="5">
        <f t="shared" si="1"/>
        <v>12683.82552755564</v>
      </c>
      <c r="M48" s="4">
        <v>45</v>
      </c>
      <c r="N48" s="4">
        <v>0.15</v>
      </c>
      <c r="O48" s="4">
        <v>0</v>
      </c>
      <c r="P48" s="9">
        <f t="shared" si="4"/>
        <v>0</v>
      </c>
      <c r="Q48" s="9">
        <f t="shared" si="5"/>
        <v>0</v>
      </c>
      <c r="R48" s="10">
        <f t="shared" si="6"/>
        <v>138239999.99999973</v>
      </c>
      <c r="S48" s="9">
        <f t="shared" si="7"/>
        <v>0</v>
      </c>
      <c r="T48" s="9">
        <f t="shared" si="2"/>
        <v>0</v>
      </c>
      <c r="U48" s="7">
        <f t="shared" si="3"/>
        <v>0</v>
      </c>
      <c r="V48" s="2">
        <v>0.98</v>
      </c>
      <c r="X48" s="2">
        <v>0.55000000000000004</v>
      </c>
      <c r="AO48" s="2"/>
      <c r="AP48" s="2"/>
    </row>
    <row r="49" spans="10:42" ht="13.5" x14ac:dyDescent="0.25">
      <c r="J49" s="4">
        <f t="shared" si="0"/>
        <v>13.016950892612581</v>
      </c>
      <c r="K49" s="5">
        <f t="shared" si="1"/>
        <v>12894.73085321697</v>
      </c>
      <c r="M49" s="4">
        <v>46</v>
      </c>
      <c r="N49" s="4">
        <v>0.16</v>
      </c>
      <c r="O49" s="4">
        <v>0</v>
      </c>
      <c r="P49" s="9">
        <f t="shared" si="4"/>
        <v>0.24000000000000024</v>
      </c>
      <c r="Q49" s="9">
        <f t="shared" si="5"/>
        <v>5760.0000000000064</v>
      </c>
      <c r="R49" s="10">
        <f t="shared" si="6"/>
        <v>138240000.00000015</v>
      </c>
      <c r="S49" s="9">
        <f t="shared" si="7"/>
        <v>0</v>
      </c>
      <c r="T49" s="9">
        <f t="shared" si="2"/>
        <v>0</v>
      </c>
      <c r="U49" s="7">
        <f t="shared" si="3"/>
        <v>0</v>
      </c>
      <c r="V49" s="2">
        <v>0.92</v>
      </c>
      <c r="X49" s="2">
        <v>0.52</v>
      </c>
      <c r="AO49" s="2"/>
      <c r="AP49" s="2"/>
    </row>
    <row r="50" spans="10:42" ht="13.5" x14ac:dyDescent="0.25">
      <c r="J50" s="4">
        <f t="shared" si="0"/>
        <v>13.554231344829955</v>
      </c>
      <c r="K50" s="5">
        <f t="shared" si="1"/>
        <v>13101.460782334329</v>
      </c>
      <c r="M50" s="4">
        <v>47</v>
      </c>
      <c r="N50" s="4">
        <v>0.16</v>
      </c>
      <c r="O50" s="4">
        <v>0</v>
      </c>
      <c r="P50" s="9">
        <f t="shared" si="4"/>
        <v>0</v>
      </c>
      <c r="Q50" s="9">
        <f t="shared" si="5"/>
        <v>-5760.0000000000064</v>
      </c>
      <c r="R50" s="10">
        <f t="shared" si="6"/>
        <v>-276480000.0000003</v>
      </c>
      <c r="S50" s="9">
        <f t="shared" si="7"/>
        <v>0</v>
      </c>
      <c r="T50" s="9">
        <f t="shared" si="2"/>
        <v>0</v>
      </c>
      <c r="U50" s="7">
        <f t="shared" si="3"/>
        <v>0</v>
      </c>
      <c r="V50" s="2">
        <v>0.86</v>
      </c>
      <c r="X50" s="2">
        <v>0.5</v>
      </c>
      <c r="AO50" s="2"/>
      <c r="AP50" s="2"/>
    </row>
    <row r="51" spans="10:42" ht="13.5" x14ac:dyDescent="0.25">
      <c r="J51" s="4">
        <f t="shared" si="0"/>
        <v>14.100125544093885</v>
      </c>
      <c r="K51" s="5">
        <f t="shared" si="1"/>
        <v>13303.951905050852</v>
      </c>
      <c r="M51" s="4">
        <v>48</v>
      </c>
      <c r="N51" s="4">
        <v>0.17</v>
      </c>
      <c r="O51" s="4">
        <v>0</v>
      </c>
      <c r="P51" s="9">
        <f t="shared" si="4"/>
        <v>0.24000000000000024</v>
      </c>
      <c r="Q51" s="9">
        <f t="shared" si="5"/>
        <v>5760.0000000000064</v>
      </c>
      <c r="R51" s="10">
        <f t="shared" si="6"/>
        <v>276480000.0000003</v>
      </c>
      <c r="S51" s="9">
        <f t="shared" si="7"/>
        <v>0</v>
      </c>
      <c r="T51" s="9">
        <f t="shared" si="2"/>
        <v>0</v>
      </c>
      <c r="U51" s="7">
        <f t="shared" si="3"/>
        <v>0</v>
      </c>
      <c r="V51" s="2">
        <v>0.82</v>
      </c>
      <c r="X51" s="2">
        <v>0.48</v>
      </c>
      <c r="AO51" s="2"/>
      <c r="AP51" s="2"/>
    </row>
    <row r="52" spans="10:42" ht="13.5" x14ac:dyDescent="0.25">
      <c r="J52" s="4">
        <f t="shared" si="0"/>
        <v>14.654456873471004</v>
      </c>
      <c r="K52" s="5">
        <f t="shared" si="1"/>
        <v>13502.142408226036</v>
      </c>
      <c r="M52" s="4">
        <v>49</v>
      </c>
      <c r="N52" s="4">
        <v>0.17</v>
      </c>
      <c r="O52" s="4">
        <v>0</v>
      </c>
      <c r="P52" s="9">
        <f t="shared" si="4"/>
        <v>0</v>
      </c>
      <c r="Q52" s="9">
        <f t="shared" si="5"/>
        <v>-5760.0000000000064</v>
      </c>
      <c r="R52" s="10">
        <f t="shared" si="6"/>
        <v>-276480000.0000003</v>
      </c>
      <c r="S52" s="9">
        <f t="shared" si="7"/>
        <v>0</v>
      </c>
      <c r="T52" s="9">
        <f t="shared" si="2"/>
        <v>0</v>
      </c>
      <c r="U52" s="7">
        <f t="shared" si="3"/>
        <v>0</v>
      </c>
      <c r="V52" s="2">
        <v>0.76</v>
      </c>
      <c r="X52" s="2">
        <v>0.46</v>
      </c>
      <c r="AO52" s="2"/>
      <c r="AP52" s="2"/>
    </row>
    <row r="53" spans="10:42" ht="13.5" x14ac:dyDescent="0.25">
      <c r="J53" s="4">
        <f t="shared" si="0"/>
        <v>15.217046140480422</v>
      </c>
      <c r="K53" s="5">
        <f t="shared" si="1"/>
        <v>13695.972098282695</v>
      </c>
      <c r="M53" s="4">
        <v>50</v>
      </c>
      <c r="N53" s="4">
        <v>0.18</v>
      </c>
      <c r="O53" s="4">
        <v>0</v>
      </c>
      <c r="P53" s="9">
        <f t="shared" si="4"/>
        <v>0.23999999999999955</v>
      </c>
      <c r="Q53" s="9">
        <f t="shared" si="5"/>
        <v>5759.9999999999891</v>
      </c>
      <c r="R53" s="10">
        <f t="shared" si="6"/>
        <v>276479999.99999994</v>
      </c>
      <c r="S53" s="9">
        <f t="shared" si="7"/>
        <v>0</v>
      </c>
      <c r="T53" s="9">
        <f t="shared" si="2"/>
        <v>0</v>
      </c>
      <c r="U53" s="7">
        <f t="shared" si="3"/>
        <v>0</v>
      </c>
      <c r="V53" s="2">
        <v>0.72</v>
      </c>
      <c r="X53" s="2">
        <v>0.44</v>
      </c>
      <c r="AO53" s="2"/>
      <c r="AP53" s="2"/>
    </row>
    <row r="54" spans="10:42" ht="13.5" x14ac:dyDescent="0.25">
      <c r="J54" s="4">
        <f t="shared" si="0"/>
        <v>15.787711644575534</v>
      </c>
      <c r="K54" s="5">
        <f t="shared" si="1"/>
        <v>13885.382423182649</v>
      </c>
      <c r="M54" s="4">
        <v>51</v>
      </c>
      <c r="N54" s="4">
        <v>0.18</v>
      </c>
      <c r="O54" s="4">
        <v>0</v>
      </c>
      <c r="P54" s="9">
        <f t="shared" si="4"/>
        <v>0</v>
      </c>
      <c r="Q54" s="9">
        <f t="shared" si="5"/>
        <v>-5759.9999999999891</v>
      </c>
      <c r="R54" s="10">
        <f t="shared" si="6"/>
        <v>-276479999.99999946</v>
      </c>
      <c r="S54" s="9">
        <f t="shared" si="7"/>
        <v>0</v>
      </c>
      <c r="T54" s="9">
        <f t="shared" si="2"/>
        <v>0</v>
      </c>
      <c r="U54" s="7">
        <f t="shared" si="3"/>
        <v>0</v>
      </c>
      <c r="V54" s="2">
        <v>0.69</v>
      </c>
      <c r="X54" s="2">
        <v>0.42</v>
      </c>
      <c r="AO54" s="2"/>
      <c r="AP54" s="2"/>
    </row>
    <row r="55" spans="10:42" ht="13.5" x14ac:dyDescent="0.25">
      <c r="J55" s="4">
        <f t="shared" si="0"/>
        <v>16.366269245541478</v>
      </c>
      <c r="K55" s="5">
        <f t="shared" si="1"/>
        <v>14070.316493503868</v>
      </c>
      <c r="M55" s="4">
        <v>52</v>
      </c>
      <c r="N55" s="4">
        <v>0.18</v>
      </c>
      <c r="O55" s="4">
        <v>0</v>
      </c>
      <c r="P55" s="9">
        <f t="shared" si="4"/>
        <v>0</v>
      </c>
      <c r="Q55" s="9">
        <f t="shared" si="5"/>
        <v>0</v>
      </c>
      <c r="R55" s="10">
        <f t="shared" si="6"/>
        <v>138239999.99999973</v>
      </c>
      <c r="S55" s="9">
        <f t="shared" si="7"/>
        <v>0</v>
      </c>
      <c r="T55" s="9">
        <f t="shared" si="2"/>
        <v>0</v>
      </c>
      <c r="U55" s="7">
        <f t="shared" si="3"/>
        <v>0</v>
      </c>
      <c r="V55" s="2">
        <v>0.65</v>
      </c>
      <c r="X55" s="2">
        <v>0.4</v>
      </c>
      <c r="AO55" s="2"/>
      <c r="AP55" s="2"/>
    </row>
    <row r="56" spans="10:42" ht="13.5" x14ac:dyDescent="0.25">
      <c r="J56" s="4">
        <f t="shared" si="0"/>
        <v>16.952532432770806</v>
      </c>
      <c r="K56" s="5">
        <f t="shared" si="1"/>
        <v>14250.719102588335</v>
      </c>
      <c r="M56" s="4">
        <v>53</v>
      </c>
      <c r="N56" s="4">
        <v>0.19</v>
      </c>
      <c r="O56" s="4">
        <v>0</v>
      </c>
      <c r="P56" s="9">
        <f t="shared" si="4"/>
        <v>0.24000000000000024</v>
      </c>
      <c r="Q56" s="9">
        <f t="shared" si="5"/>
        <v>5760.0000000000064</v>
      </c>
      <c r="R56" s="10">
        <f t="shared" si="6"/>
        <v>138240000.00000015</v>
      </c>
      <c r="S56" s="9">
        <f t="shared" si="7"/>
        <v>0</v>
      </c>
      <c r="T56" s="9">
        <f t="shared" si="2"/>
        <v>0</v>
      </c>
      <c r="U56" s="7">
        <f t="shared" si="3"/>
        <v>0</v>
      </c>
      <c r="V56" s="2">
        <v>0.62</v>
      </c>
      <c r="X56" s="2">
        <v>0.39</v>
      </c>
      <c r="AO56" s="2"/>
      <c r="AP56" s="2"/>
    </row>
    <row r="57" spans="10:42" ht="13.5" x14ac:dyDescent="0.25">
      <c r="J57" s="4">
        <f t="shared" si="0"/>
        <v>17.546312395378653</v>
      </c>
      <c r="K57" s="5">
        <f t="shared" si="1"/>
        <v>14426.536745728101</v>
      </c>
      <c r="M57" s="4">
        <v>54</v>
      </c>
      <c r="N57" s="4">
        <v>0.19</v>
      </c>
      <c r="O57" s="4">
        <v>0</v>
      </c>
      <c r="P57" s="9">
        <f t="shared" si="4"/>
        <v>0</v>
      </c>
      <c r="Q57" s="9">
        <f t="shared" si="5"/>
        <v>-5760.0000000000064</v>
      </c>
      <c r="R57" s="10">
        <f t="shared" si="6"/>
        <v>-276480000.0000003</v>
      </c>
      <c r="S57" s="9">
        <f t="shared" si="7"/>
        <v>0</v>
      </c>
      <c r="T57" s="9">
        <f t="shared" si="2"/>
        <v>0</v>
      </c>
      <c r="U57" s="7">
        <f t="shared" si="3"/>
        <v>0</v>
      </c>
      <c r="V57" s="2">
        <v>0.59</v>
      </c>
      <c r="X57" s="2">
        <v>0.38</v>
      </c>
      <c r="AO57" s="2"/>
      <c r="AP57" s="2"/>
    </row>
    <row r="58" spans="10:42" ht="13.5" x14ac:dyDescent="0.25">
      <c r="J58" s="4">
        <f t="shared" si="0"/>
        <v>18.147418093117324</v>
      </c>
      <c r="K58" s="5">
        <f t="shared" si="1"/>
        <v>14597.717638366192</v>
      </c>
      <c r="M58" s="4">
        <v>55</v>
      </c>
      <c r="N58" s="4">
        <v>0.19</v>
      </c>
      <c r="O58" s="4">
        <v>0</v>
      </c>
      <c r="P58" s="9">
        <f t="shared" si="4"/>
        <v>0</v>
      </c>
      <c r="Q58" s="9">
        <f t="shared" si="5"/>
        <v>0</v>
      </c>
      <c r="R58" s="10">
        <f t="shared" si="6"/>
        <v>138240000.00000015</v>
      </c>
      <c r="S58" s="9">
        <f t="shared" si="7"/>
        <v>0</v>
      </c>
      <c r="T58" s="9">
        <f t="shared" si="2"/>
        <v>0</v>
      </c>
      <c r="U58" s="7">
        <f t="shared" si="3"/>
        <v>0</v>
      </c>
      <c r="V58" s="2">
        <v>0.56999999999999995</v>
      </c>
      <c r="X58" s="2">
        <v>0.36</v>
      </c>
      <c r="AO58" s="2"/>
      <c r="AP58" s="2"/>
    </row>
    <row r="59" spans="10:42" ht="13.5" x14ac:dyDescent="0.25">
      <c r="J59" s="4">
        <f t="shared" si="0"/>
        <v>18.755656328049248</v>
      </c>
      <c r="K59" s="5">
        <f t="shared" si="1"/>
        <v>14764.211733277023</v>
      </c>
      <c r="M59" s="4">
        <v>56</v>
      </c>
      <c r="N59" s="4">
        <v>0.19</v>
      </c>
      <c r="O59" s="4">
        <v>0</v>
      </c>
      <c r="P59" s="9">
        <f t="shared" si="4"/>
        <v>0</v>
      </c>
      <c r="Q59" s="9">
        <f t="shared" si="5"/>
        <v>0</v>
      </c>
      <c r="R59" s="10">
        <f t="shared" si="6"/>
        <v>0</v>
      </c>
      <c r="S59" s="9">
        <f t="shared" si="7"/>
        <v>0</v>
      </c>
      <c r="T59" s="9">
        <f t="shared" si="2"/>
        <v>0</v>
      </c>
      <c r="U59" s="7">
        <f t="shared" si="3"/>
        <v>0</v>
      </c>
      <c r="V59" s="2">
        <v>0.55000000000000004</v>
      </c>
      <c r="X59" s="2">
        <v>0.34</v>
      </c>
      <c r="AO59" s="2"/>
      <c r="AP59" s="2"/>
    </row>
    <row r="60" spans="10:42" ht="13.5" x14ac:dyDescent="0.25">
      <c r="J60" s="4">
        <f t="shared" si="0"/>
        <v>19.370831816935791</v>
      </c>
      <c r="K60" s="5">
        <f t="shared" si="1"/>
        <v>14925.970736706064</v>
      </c>
      <c r="M60" s="4">
        <v>57</v>
      </c>
      <c r="N60" s="4">
        <v>0.2</v>
      </c>
      <c r="O60" s="4">
        <v>0</v>
      </c>
      <c r="P60" s="9">
        <f t="shared" si="4"/>
        <v>0.24000000000000024</v>
      </c>
      <c r="Q60" s="9">
        <f t="shared" si="5"/>
        <v>5760.0000000000064</v>
      </c>
      <c r="R60" s="10">
        <f t="shared" si="6"/>
        <v>138240000.00000015</v>
      </c>
      <c r="S60" s="9">
        <f t="shared" si="7"/>
        <v>0</v>
      </c>
      <c r="T60" s="9">
        <f t="shared" si="2"/>
        <v>0</v>
      </c>
      <c r="U60" s="7">
        <f t="shared" si="3"/>
        <v>0</v>
      </c>
      <c r="V60" s="2">
        <v>0.53</v>
      </c>
      <c r="X60" s="2">
        <v>0.32</v>
      </c>
      <c r="AO60" s="2"/>
      <c r="AP60" s="2"/>
    </row>
    <row r="61" spans="10:42" ht="13.5" x14ac:dyDescent="0.25">
      <c r="J61" s="4">
        <f t="shared" si="0"/>
        <v>19.992747264298544</v>
      </c>
      <c r="K61" s="5">
        <f t="shared" si="1"/>
        <v>15082.948123437036</v>
      </c>
      <c r="M61" s="4">
        <v>58</v>
      </c>
      <c r="N61" s="4">
        <v>0.2</v>
      </c>
      <c r="O61" s="4">
        <v>0</v>
      </c>
      <c r="P61" s="9">
        <f t="shared" si="4"/>
        <v>0</v>
      </c>
      <c r="Q61" s="9">
        <f t="shared" si="5"/>
        <v>-5760.0000000000064</v>
      </c>
      <c r="R61" s="10">
        <f t="shared" si="6"/>
        <v>-276480000.0000003</v>
      </c>
      <c r="S61" s="9">
        <f t="shared" si="7"/>
        <v>0</v>
      </c>
      <c r="T61" s="9">
        <f t="shared" si="2"/>
        <v>0</v>
      </c>
      <c r="U61" s="7">
        <f t="shared" si="3"/>
        <v>0</v>
      </c>
      <c r="V61" s="2">
        <v>0.51</v>
      </c>
      <c r="X61" s="2">
        <v>0.31</v>
      </c>
      <c r="AO61" s="2"/>
      <c r="AP61" s="2"/>
    </row>
    <row r="62" spans="10:42" ht="13.5" x14ac:dyDescent="0.25">
      <c r="J62" s="4">
        <f t="shared" si="0"/>
        <v>20.62120343610842</v>
      </c>
      <c r="K62" s="5">
        <f t="shared" si="1"/>
        <v>15235.099150767297</v>
      </c>
      <c r="M62" s="4">
        <v>59</v>
      </c>
      <c r="N62" s="4">
        <v>0.2</v>
      </c>
      <c r="O62" s="4">
        <v>0</v>
      </c>
      <c r="P62" s="9">
        <f t="shared" si="4"/>
        <v>0</v>
      </c>
      <c r="Q62" s="9">
        <f t="shared" si="5"/>
        <v>0</v>
      </c>
      <c r="R62" s="10">
        <f t="shared" si="6"/>
        <v>138240000.00000015</v>
      </c>
      <c r="S62" s="9">
        <f t="shared" si="7"/>
        <v>0</v>
      </c>
      <c r="T62" s="9">
        <f t="shared" si="2"/>
        <v>0</v>
      </c>
      <c r="U62" s="7">
        <f t="shared" si="3"/>
        <v>0</v>
      </c>
      <c r="V62" s="2">
        <v>0.49</v>
      </c>
      <c r="X62" s="2">
        <v>0.28999999999999998</v>
      </c>
      <c r="AO62" s="2"/>
      <c r="AP62" s="2"/>
    </row>
    <row r="63" spans="10:42" ht="13.5" x14ac:dyDescent="0.25">
      <c r="J63" s="4">
        <f t="shared" si="0"/>
        <v>21.255999234057057</v>
      </c>
      <c r="K63" s="5">
        <f t="shared" si="1"/>
        <v>15382.380871364207</v>
      </c>
      <c r="M63" s="4">
        <v>60</v>
      </c>
      <c r="N63" s="4">
        <v>0.21</v>
      </c>
      <c r="O63" s="4">
        <v>0</v>
      </c>
      <c r="P63" s="9">
        <f t="shared" si="4"/>
        <v>0.23999999999999955</v>
      </c>
      <c r="Q63" s="9">
        <f t="shared" si="5"/>
        <v>5759.9999999999891</v>
      </c>
      <c r="R63" s="10">
        <f t="shared" si="6"/>
        <v>138239999.99999973</v>
      </c>
      <c r="S63" s="9">
        <f t="shared" si="7"/>
        <v>0</v>
      </c>
      <c r="T63" s="9">
        <f t="shared" si="2"/>
        <v>0</v>
      </c>
      <c r="U63" s="7">
        <f t="shared" si="3"/>
        <v>0</v>
      </c>
      <c r="V63" s="2">
        <v>0.47</v>
      </c>
      <c r="X63" s="2">
        <v>0.28000000000000003</v>
      </c>
      <c r="AO63" s="2"/>
      <c r="AP63" s="2"/>
    </row>
    <row r="64" spans="10:42" ht="13.5" x14ac:dyDescent="0.25">
      <c r="J64" s="4">
        <f t="shared" si="0"/>
        <v>21.896931770363899</v>
      </c>
      <c r="K64" s="5">
        <f t="shared" si="1"/>
        <v>15524.752144982416</v>
      </c>
      <c r="M64" s="4">
        <v>61</v>
      </c>
      <c r="N64" s="4">
        <v>0.21</v>
      </c>
      <c r="O64" s="4">
        <v>0</v>
      </c>
      <c r="P64" s="9">
        <f t="shared" si="4"/>
        <v>0</v>
      </c>
      <c r="Q64" s="9">
        <f t="shared" si="5"/>
        <v>-5759.9999999999891</v>
      </c>
      <c r="R64" s="10">
        <f t="shared" si="6"/>
        <v>-276479999.99999946</v>
      </c>
      <c r="S64" s="9">
        <f t="shared" si="7"/>
        <v>0</v>
      </c>
      <c r="T64" s="9">
        <f t="shared" si="2"/>
        <v>0</v>
      </c>
      <c r="U64" s="7">
        <f t="shared" si="3"/>
        <v>0</v>
      </c>
      <c r="V64" s="2">
        <v>0.45</v>
      </c>
      <c r="X64" s="2">
        <v>0.26</v>
      </c>
      <c r="AO64" s="2"/>
      <c r="AP64" s="2"/>
    </row>
    <row r="65" spans="10:42" ht="13.5" x14ac:dyDescent="0.25">
      <c r="J65" s="4">
        <f t="shared" si="0"/>
        <v>22.5437964430715</v>
      </c>
      <c r="K65" s="5">
        <f t="shared" si="1"/>
        <v>15662.173649023885</v>
      </c>
      <c r="M65" s="4">
        <v>62</v>
      </c>
      <c r="N65" s="4">
        <v>0.21</v>
      </c>
      <c r="O65" s="4">
        <v>0</v>
      </c>
      <c r="P65" s="9">
        <f t="shared" si="4"/>
        <v>0</v>
      </c>
      <c r="Q65" s="9">
        <f t="shared" si="5"/>
        <v>0</v>
      </c>
      <c r="R65" s="10">
        <f t="shared" si="6"/>
        <v>138239999.99999973</v>
      </c>
      <c r="S65" s="9">
        <f t="shared" si="7"/>
        <v>0</v>
      </c>
      <c r="T65" s="9">
        <f t="shared" si="2"/>
        <v>0</v>
      </c>
      <c r="U65" s="7">
        <f t="shared" si="3"/>
        <v>0</v>
      </c>
      <c r="V65" s="2">
        <v>0.43</v>
      </c>
      <c r="X65" s="2">
        <v>0.24</v>
      </c>
      <c r="AO65" s="2"/>
      <c r="AP65" s="2"/>
    </row>
    <row r="66" spans="10:42" ht="13.5" x14ac:dyDescent="0.25">
      <c r="J66" s="4">
        <f t="shared" si="0"/>
        <v>23.196387011780828</v>
      </c>
      <c r="K66" s="5">
        <f t="shared" si="1"/>
        <v>15794.607887921387</v>
      </c>
      <c r="M66" s="4">
        <v>63</v>
      </c>
      <c r="N66" s="4">
        <v>0.22</v>
      </c>
      <c r="O66" s="4">
        <v>0</v>
      </c>
      <c r="P66" s="9">
        <f t="shared" si="4"/>
        <v>0.24000000000000024</v>
      </c>
      <c r="Q66" s="9">
        <f t="shared" si="5"/>
        <v>5760.0000000000064</v>
      </c>
      <c r="R66" s="10">
        <f t="shared" si="6"/>
        <v>138240000.00000015</v>
      </c>
      <c r="S66" s="9">
        <f t="shared" si="7"/>
        <v>0</v>
      </c>
      <c r="T66" s="9">
        <f t="shared" si="2"/>
        <v>0</v>
      </c>
      <c r="U66" s="7">
        <f t="shared" si="3"/>
        <v>0</v>
      </c>
      <c r="V66" s="2">
        <v>0.41</v>
      </c>
      <c r="X66" s="2">
        <v>0.23</v>
      </c>
      <c r="AO66" s="2"/>
      <c r="AP66" s="2"/>
    </row>
    <row r="67" spans="10:42" ht="13.5" x14ac:dyDescent="0.25">
      <c r="J67" s="4">
        <f t="shared" si="0"/>
        <v>23.854495673777553</v>
      </c>
      <c r="K67" s="5">
        <f t="shared" si="1"/>
        <v>15922.019201331126</v>
      </c>
      <c r="M67" s="4">
        <v>64</v>
      </c>
      <c r="N67" s="4">
        <v>0.22</v>
      </c>
      <c r="O67" s="4">
        <v>0</v>
      </c>
      <c r="P67" s="9">
        <f t="shared" si="4"/>
        <v>0</v>
      </c>
      <c r="Q67" s="9">
        <f t="shared" si="5"/>
        <v>-5760.0000000000064</v>
      </c>
      <c r="R67" s="10">
        <f t="shared" si="6"/>
        <v>-276480000.0000003</v>
      </c>
      <c r="S67" s="9">
        <f t="shared" si="7"/>
        <v>0</v>
      </c>
      <c r="T67" s="9">
        <f t="shared" si="2"/>
        <v>0</v>
      </c>
      <c r="U67" s="7">
        <f t="shared" si="3"/>
        <v>0</v>
      </c>
      <c r="V67" s="2">
        <v>0.39</v>
      </c>
      <c r="X67" s="2">
        <v>0.21</v>
      </c>
      <c r="AO67" s="2"/>
      <c r="AP67" s="2"/>
    </row>
    <row r="68" spans="10:42" ht="13.5" x14ac:dyDescent="0.25">
      <c r="J68" s="4">
        <f t="shared" si="0"/>
        <v>24.517913140499683</v>
      </c>
      <c r="K68" s="5">
        <f t="shared" si="1"/>
        <v>16044.373771120121</v>
      </c>
      <c r="M68" s="4">
        <v>65</v>
      </c>
      <c r="N68" s="4">
        <v>0.22</v>
      </c>
      <c r="O68" s="4">
        <v>0</v>
      </c>
      <c r="P68" s="9">
        <f t="shared" si="4"/>
        <v>0</v>
      </c>
      <c r="Q68" s="9">
        <f t="shared" si="5"/>
        <v>0</v>
      </c>
      <c r="R68" s="10">
        <f t="shared" si="6"/>
        <v>138240000.00000015</v>
      </c>
      <c r="S68" s="9">
        <f t="shared" si="7"/>
        <v>0</v>
      </c>
      <c r="T68" s="9">
        <f t="shared" si="2"/>
        <v>0</v>
      </c>
      <c r="U68" s="7">
        <f t="shared" si="3"/>
        <v>0</v>
      </c>
      <c r="V68" s="2">
        <v>0.37</v>
      </c>
      <c r="X68" s="2">
        <v>0.19</v>
      </c>
      <c r="AO68" s="2"/>
      <c r="AP68" s="2"/>
    </row>
    <row r="69" spans="10:42" ht="13.5" x14ac:dyDescent="0.25">
      <c r="J69" s="4">
        <f t="shared" ref="J69:J132" si="8" xml:space="preserve"> 41.55*(1 - COS(RADIANS(M69))) + 13.7*(1 - SQRT(1 - (4.155/13.7*SIN(RADIANS(M69)))^2))</f>
        <v>25.186428714296355</v>
      </c>
      <c r="K69" s="5">
        <f t="shared" ref="K69:K132" si="9" xml:space="preserve"> (J70 - J69) / (60/($F$10*360))</f>
        <v>16161.639627138158</v>
      </c>
      <c r="M69" s="4">
        <v>66</v>
      </c>
      <c r="N69" s="4">
        <v>0.22</v>
      </c>
      <c r="O69" s="4">
        <v>0</v>
      </c>
      <c r="P69" s="9">
        <f t="shared" si="4"/>
        <v>0</v>
      </c>
      <c r="Q69" s="9">
        <f t="shared" si="5"/>
        <v>0</v>
      </c>
      <c r="R69" s="10">
        <f t="shared" si="6"/>
        <v>0</v>
      </c>
      <c r="S69" s="9">
        <f t="shared" si="7"/>
        <v>0</v>
      </c>
      <c r="T69" s="9">
        <f t="shared" si="2"/>
        <v>0</v>
      </c>
      <c r="U69" s="7">
        <f t="shared" si="3"/>
        <v>0</v>
      </c>
      <c r="V69" s="2">
        <v>0.35</v>
      </c>
      <c r="X69" s="2">
        <v>0.18</v>
      </c>
      <c r="AO69" s="2"/>
      <c r="AP69" s="2"/>
    </row>
    <row r="70" spans="10:42" ht="13.5" x14ac:dyDescent="0.25">
      <c r="J70" s="4">
        <f t="shared" si="8"/>
        <v>25.859830365427111</v>
      </c>
      <c r="K70" s="5">
        <f t="shared" si="9"/>
        <v>16273.786651768718</v>
      </c>
      <c r="M70" s="4">
        <v>67</v>
      </c>
      <c r="N70" s="4">
        <v>0.23</v>
      </c>
      <c r="O70" s="4">
        <v>0</v>
      </c>
      <c r="P70" s="9">
        <f t="shared" ref="P70:P133" si="10" xml:space="preserve"> (N70 - N69) /1000/ (60/($F$10*360))</f>
        <v>0.24000000000000024</v>
      </c>
      <c r="Q70" s="9">
        <f t="shared" ref="Q70:Q133" si="11" xml:space="preserve"> (P70 - P69) / (60/($F$10*360))</f>
        <v>5760.0000000000064</v>
      </c>
      <c r="R70" s="10">
        <f t="shared" ref="R70:R133" si="12" xml:space="preserve"> (Q70 - Q69) / (60/($F$10*360))</f>
        <v>138240000.00000015</v>
      </c>
      <c r="S70" s="9">
        <f t="shared" ref="S70:S133" si="13" xml:space="preserve"> (O70 - O69) /1000/ (60/($F$10*360))</f>
        <v>0</v>
      </c>
      <c r="T70" s="9">
        <f t="shared" ref="T70:T133" si="14" xml:space="preserve"> (S70 - S69) / (60/($F$10*360))</f>
        <v>0</v>
      </c>
      <c r="U70" s="7">
        <f t="shared" ref="U70:U133" si="15" xml:space="preserve"> (T70 - T69) / (60/($F$10*360))</f>
        <v>0</v>
      </c>
      <c r="V70" s="2">
        <v>0.33</v>
      </c>
      <c r="X70" s="2">
        <v>0.16</v>
      </c>
      <c r="AO70" s="2"/>
      <c r="AP70" s="2"/>
    </row>
    <row r="71" spans="10:42" ht="13.5" x14ac:dyDescent="0.25">
      <c r="J71" s="4">
        <f t="shared" si="8"/>
        <v>26.537904809250808</v>
      </c>
      <c r="K71" s="5">
        <f t="shared" si="9"/>
        <v>16380.786583248097</v>
      </c>
      <c r="M71" s="4">
        <v>68</v>
      </c>
      <c r="N71" s="4">
        <v>0.23</v>
      </c>
      <c r="O71" s="4">
        <v>0</v>
      </c>
      <c r="P71" s="9">
        <f t="shared" si="10"/>
        <v>0</v>
      </c>
      <c r="Q71" s="9">
        <f t="shared" si="11"/>
        <v>-5760.0000000000064</v>
      </c>
      <c r="R71" s="10">
        <f t="shared" si="12"/>
        <v>-276480000.0000003</v>
      </c>
      <c r="S71" s="9">
        <f t="shared" si="13"/>
        <v>0</v>
      </c>
      <c r="T71" s="9">
        <f t="shared" si="14"/>
        <v>0</v>
      </c>
      <c r="U71" s="7">
        <f t="shared" si="15"/>
        <v>0</v>
      </c>
      <c r="V71" s="2">
        <v>0.31</v>
      </c>
      <c r="X71" s="2">
        <v>0.14000000000000001</v>
      </c>
      <c r="AO71" s="2"/>
      <c r="AP71" s="2"/>
    </row>
    <row r="72" spans="10:42" ht="13.5" x14ac:dyDescent="0.25">
      <c r="J72" s="4">
        <f t="shared" si="8"/>
        <v>27.220437583552812</v>
      </c>
      <c r="K72" s="5">
        <f t="shared" si="9"/>
        <v>16482.613017755513</v>
      </c>
      <c r="M72" s="4">
        <v>69</v>
      </c>
      <c r="N72" s="4">
        <v>0.23</v>
      </c>
      <c r="O72" s="4">
        <v>0</v>
      </c>
      <c r="P72" s="9">
        <f t="shared" si="10"/>
        <v>0</v>
      </c>
      <c r="Q72" s="9">
        <f t="shared" si="11"/>
        <v>0</v>
      </c>
      <c r="R72" s="10">
        <f t="shared" si="12"/>
        <v>138240000.00000015</v>
      </c>
      <c r="S72" s="9">
        <f t="shared" si="13"/>
        <v>0</v>
      </c>
      <c r="T72" s="9">
        <f t="shared" si="14"/>
        <v>0</v>
      </c>
      <c r="U72" s="7">
        <f t="shared" si="15"/>
        <v>0</v>
      </c>
      <c r="V72" s="2">
        <v>0.3</v>
      </c>
      <c r="X72" s="2">
        <v>0.12</v>
      </c>
      <c r="AO72" s="2"/>
      <c r="AP72" s="2"/>
    </row>
    <row r="73" spans="10:42" ht="13.5" x14ac:dyDescent="0.25">
      <c r="J73" s="4">
        <f t="shared" si="8"/>
        <v>27.907213125959291</v>
      </c>
      <c r="K73" s="5">
        <f t="shared" si="9"/>
        <v>16579.241410271123</v>
      </c>
      <c r="M73" s="4">
        <v>70</v>
      </c>
      <c r="N73" s="4">
        <v>0.23</v>
      </c>
      <c r="O73" s="4">
        <v>0</v>
      </c>
      <c r="P73" s="9">
        <f t="shared" si="10"/>
        <v>0</v>
      </c>
      <c r="Q73" s="9">
        <f t="shared" si="11"/>
        <v>0</v>
      </c>
      <c r="R73" s="10">
        <f t="shared" si="12"/>
        <v>0</v>
      </c>
      <c r="S73" s="9">
        <f t="shared" si="13"/>
        <v>0</v>
      </c>
      <c r="T73" s="9">
        <f t="shared" si="14"/>
        <v>0</v>
      </c>
      <c r="U73" s="7">
        <f t="shared" si="15"/>
        <v>0</v>
      </c>
      <c r="V73" s="2">
        <v>0.28000000000000003</v>
      </c>
      <c r="X73" s="2">
        <v>0.11</v>
      </c>
      <c r="AO73" s="2"/>
      <c r="AP73" s="2"/>
    </row>
    <row r="74" spans="10:42" ht="13.5" x14ac:dyDescent="0.25">
      <c r="J74" s="4">
        <f t="shared" si="8"/>
        <v>28.598014851387255</v>
      </c>
      <c r="K74" s="5">
        <f t="shared" si="9"/>
        <v>16670.649074205303</v>
      </c>
      <c r="M74" s="4">
        <v>71</v>
      </c>
      <c r="N74" s="4">
        <v>0.24</v>
      </c>
      <c r="O74" s="4">
        <v>0</v>
      </c>
      <c r="P74" s="9">
        <f t="shared" si="10"/>
        <v>0.23999999999999955</v>
      </c>
      <c r="Q74" s="9">
        <f t="shared" si="11"/>
        <v>5759.9999999999891</v>
      </c>
      <c r="R74" s="10">
        <f t="shared" si="12"/>
        <v>138239999.99999973</v>
      </c>
      <c r="S74" s="9">
        <f t="shared" si="13"/>
        <v>0</v>
      </c>
      <c r="T74" s="9">
        <f t="shared" si="14"/>
        <v>0</v>
      </c>
      <c r="U74" s="7">
        <f t="shared" si="15"/>
        <v>0</v>
      </c>
      <c r="V74" s="2">
        <v>0.26</v>
      </c>
      <c r="X74" s="2">
        <v>0.1</v>
      </c>
      <c r="AO74" s="2"/>
      <c r="AP74" s="2"/>
    </row>
    <row r="75" spans="10:42" ht="13.5" x14ac:dyDescent="0.25">
      <c r="J75" s="4">
        <f t="shared" si="8"/>
        <v>29.292625229479142</v>
      </c>
      <c r="K75" s="5">
        <f t="shared" si="9"/>
        <v>16756.815179809535</v>
      </c>
      <c r="M75" s="4">
        <v>72</v>
      </c>
      <c r="N75" s="4">
        <v>0.24</v>
      </c>
      <c r="O75" s="4">
        <v>0</v>
      </c>
      <c r="P75" s="9">
        <f t="shared" si="10"/>
        <v>0</v>
      </c>
      <c r="Q75" s="9">
        <f t="shared" si="11"/>
        <v>-5759.9999999999891</v>
      </c>
      <c r="R75" s="10">
        <f t="shared" si="12"/>
        <v>-276479999.99999946</v>
      </c>
      <c r="S75" s="9">
        <f t="shared" si="13"/>
        <v>0</v>
      </c>
      <c r="T75" s="9">
        <f t="shared" si="14"/>
        <v>0</v>
      </c>
      <c r="U75" s="7">
        <f t="shared" si="15"/>
        <v>0</v>
      </c>
      <c r="V75" s="2">
        <v>0.24</v>
      </c>
      <c r="X75" s="2">
        <v>0.08</v>
      </c>
      <c r="AO75" s="2"/>
      <c r="AP75" s="2"/>
    </row>
    <row r="76" spans="10:42" ht="13.5" x14ac:dyDescent="0.25">
      <c r="J76" s="4">
        <f t="shared" si="8"/>
        <v>29.990825861971206</v>
      </c>
      <c r="K76" s="5">
        <f t="shared" si="9"/>
        <v>16837.720751371224</v>
      </c>
      <c r="M76" s="4">
        <v>73</v>
      </c>
      <c r="N76" s="4">
        <v>0.24</v>
      </c>
      <c r="O76" s="4">
        <v>0</v>
      </c>
      <c r="P76" s="9">
        <f t="shared" si="10"/>
        <v>0</v>
      </c>
      <c r="Q76" s="9">
        <f t="shared" si="11"/>
        <v>0</v>
      </c>
      <c r="R76" s="10">
        <f t="shared" si="12"/>
        <v>138239999.99999973</v>
      </c>
      <c r="S76" s="9">
        <f t="shared" si="13"/>
        <v>0</v>
      </c>
      <c r="T76" s="9">
        <f t="shared" si="14"/>
        <v>0</v>
      </c>
      <c r="U76" s="7">
        <f t="shared" si="15"/>
        <v>0</v>
      </c>
      <c r="V76" s="2">
        <v>0.22</v>
      </c>
      <c r="X76" s="2">
        <v>7.0000000000000007E-2</v>
      </c>
      <c r="AO76" s="2"/>
      <c r="AP76" s="2"/>
    </row>
    <row r="77" spans="10:42" ht="13.5" x14ac:dyDescent="0.25">
      <c r="J77" s="4">
        <f t="shared" si="8"/>
        <v>30.692397559945007</v>
      </c>
      <c r="K77" s="5">
        <f t="shared" si="9"/>
        <v>16913.348663210287</v>
      </c>
      <c r="M77" s="4">
        <v>74</v>
      </c>
      <c r="N77" s="4">
        <v>0.24</v>
      </c>
      <c r="O77" s="4">
        <v>0</v>
      </c>
      <c r="P77" s="9">
        <f t="shared" si="10"/>
        <v>0</v>
      </c>
      <c r="Q77" s="9">
        <f t="shared" si="11"/>
        <v>0</v>
      </c>
      <c r="R77" s="10">
        <f t="shared" si="12"/>
        <v>0</v>
      </c>
      <c r="S77" s="9">
        <f t="shared" si="13"/>
        <v>0</v>
      </c>
      <c r="T77" s="9">
        <f t="shared" si="14"/>
        <v>0</v>
      </c>
      <c r="U77" s="7">
        <f t="shared" si="15"/>
        <v>0</v>
      </c>
      <c r="V77" s="2">
        <v>0.2</v>
      </c>
      <c r="X77" s="2">
        <v>7.0000000000000007E-2</v>
      </c>
      <c r="AO77" s="2"/>
      <c r="AP77" s="2"/>
    </row>
    <row r="78" spans="10:42" ht="13.5" x14ac:dyDescent="0.25">
      <c r="J78" s="4">
        <f t="shared" si="8"/>
        <v>31.397120420912103</v>
      </c>
      <c r="K78" s="5">
        <f t="shared" si="9"/>
        <v>16983.683634493958</v>
      </c>
      <c r="M78" s="4">
        <v>75</v>
      </c>
      <c r="N78" s="4">
        <v>0.25</v>
      </c>
      <c r="O78" s="4">
        <v>0</v>
      </c>
      <c r="P78" s="9">
        <f t="shared" si="10"/>
        <v>0.24000000000000024</v>
      </c>
      <c r="Q78" s="9">
        <f t="shared" si="11"/>
        <v>5760.0000000000064</v>
      </c>
      <c r="R78" s="10">
        <f t="shared" si="12"/>
        <v>138240000.00000015</v>
      </c>
      <c r="S78" s="9">
        <f t="shared" si="13"/>
        <v>0</v>
      </c>
      <c r="T78" s="9">
        <f t="shared" si="14"/>
        <v>0</v>
      </c>
      <c r="U78" s="7">
        <f t="shared" si="15"/>
        <v>0</v>
      </c>
      <c r="V78" s="2">
        <v>0.18</v>
      </c>
      <c r="X78" s="2">
        <v>0.06</v>
      </c>
      <c r="AO78" s="2"/>
      <c r="AP78" s="2"/>
    </row>
    <row r="79" spans="10:42" ht="13.5" x14ac:dyDescent="0.25">
      <c r="J79" s="4">
        <f t="shared" si="8"/>
        <v>32.104773905682684</v>
      </c>
      <c r="K79" s="5">
        <f t="shared" si="9"/>
        <v>17048.712222882386</v>
      </c>
      <c r="M79" s="4">
        <v>76</v>
      </c>
      <c r="N79" s="4">
        <v>0.25</v>
      </c>
      <c r="O79" s="4">
        <v>0</v>
      </c>
      <c r="P79" s="9">
        <f t="shared" si="10"/>
        <v>0</v>
      </c>
      <c r="Q79" s="9">
        <f t="shared" si="11"/>
        <v>-5760.0000000000064</v>
      </c>
      <c r="R79" s="10">
        <f t="shared" si="12"/>
        <v>-276480000.0000003</v>
      </c>
      <c r="S79" s="9">
        <f t="shared" si="13"/>
        <v>0</v>
      </c>
      <c r="T79" s="9">
        <f t="shared" si="14"/>
        <v>0</v>
      </c>
      <c r="U79" s="7">
        <f t="shared" si="15"/>
        <v>0</v>
      </c>
      <c r="V79" s="2">
        <v>0.16</v>
      </c>
      <c r="X79" s="2">
        <v>0.05</v>
      </c>
      <c r="AO79" s="2"/>
      <c r="AP79" s="2"/>
    </row>
    <row r="80" spans="10:42" ht="13.5" x14ac:dyDescent="0.25">
      <c r="J80" s="4">
        <f t="shared" si="8"/>
        <v>32.81513691496945</v>
      </c>
      <c r="K80" s="5">
        <f t="shared" si="9"/>
        <v>17108.422817033501</v>
      </c>
      <c r="M80" s="4">
        <v>77</v>
      </c>
      <c r="N80" s="4">
        <v>0.25</v>
      </c>
      <c r="O80" s="4">
        <v>0</v>
      </c>
      <c r="P80" s="9">
        <f t="shared" si="10"/>
        <v>0</v>
      </c>
      <c r="Q80" s="9">
        <f t="shared" si="11"/>
        <v>0</v>
      </c>
      <c r="R80" s="10">
        <f t="shared" si="12"/>
        <v>138240000.00000015</v>
      </c>
      <c r="S80" s="9">
        <f t="shared" si="13"/>
        <v>0</v>
      </c>
      <c r="T80" s="9">
        <f t="shared" si="14"/>
        <v>0</v>
      </c>
      <c r="U80" s="7">
        <f t="shared" si="15"/>
        <v>0</v>
      </c>
      <c r="V80" s="2">
        <v>0.15</v>
      </c>
      <c r="X80" s="2">
        <v>0.05</v>
      </c>
      <c r="AO80" s="2"/>
      <c r="AP80" s="2"/>
    </row>
    <row r="81" spans="10:42" ht="13.5" x14ac:dyDescent="0.25">
      <c r="J81" s="4">
        <f t="shared" si="8"/>
        <v>33.527987865679179</v>
      </c>
      <c r="K81" s="5">
        <f t="shared" si="9"/>
        <v>17162.80562799011</v>
      </c>
      <c r="M81" s="4">
        <v>78</v>
      </c>
      <c r="N81" s="4">
        <v>0.25</v>
      </c>
      <c r="O81" s="4">
        <v>0</v>
      </c>
      <c r="P81" s="9">
        <f t="shared" si="10"/>
        <v>0</v>
      </c>
      <c r="Q81" s="9">
        <f t="shared" si="11"/>
        <v>0</v>
      </c>
      <c r="R81" s="10">
        <f t="shared" si="12"/>
        <v>0</v>
      </c>
      <c r="S81" s="9">
        <f t="shared" si="13"/>
        <v>0</v>
      </c>
      <c r="T81" s="9">
        <f t="shared" si="14"/>
        <v>0</v>
      </c>
      <c r="U81" s="7">
        <f t="shared" si="15"/>
        <v>0</v>
      </c>
      <c r="V81" s="2">
        <v>0.13</v>
      </c>
      <c r="X81" s="2">
        <v>0.05</v>
      </c>
      <c r="AO81" s="2"/>
      <c r="AP81" s="2"/>
    </row>
    <row r="82" spans="10:42" ht="13.5" x14ac:dyDescent="0.25">
      <c r="J82" s="4">
        <f t="shared" si="8"/>
        <v>34.243104766845434</v>
      </c>
      <c r="K82" s="5">
        <f t="shared" si="9"/>
        <v>17211.852679472657</v>
      </c>
      <c r="M82" s="4">
        <v>79</v>
      </c>
      <c r="N82" s="4">
        <v>0.25</v>
      </c>
      <c r="O82" s="4">
        <v>0</v>
      </c>
      <c r="P82" s="9">
        <f t="shared" si="10"/>
        <v>0</v>
      </c>
      <c r="Q82" s="9">
        <f t="shared" si="11"/>
        <v>0</v>
      </c>
      <c r="R82" s="10">
        <f t="shared" si="12"/>
        <v>0</v>
      </c>
      <c r="S82" s="9">
        <f t="shared" si="13"/>
        <v>0</v>
      </c>
      <c r="T82" s="9">
        <f t="shared" si="14"/>
        <v>0</v>
      </c>
      <c r="U82" s="7">
        <f t="shared" si="15"/>
        <v>0</v>
      </c>
      <c r="V82" s="2">
        <v>0.12</v>
      </c>
      <c r="X82" s="2">
        <v>0.05</v>
      </c>
      <c r="AO82" s="2"/>
      <c r="AP82" s="2"/>
    </row>
    <row r="83" spans="10:42" ht="13.5" x14ac:dyDescent="0.25">
      <c r="J83" s="4">
        <f t="shared" si="8"/>
        <v>34.960265295156795</v>
      </c>
      <c r="K83" s="5">
        <f t="shared" si="9"/>
        <v>17255.557797118741</v>
      </c>
      <c r="M83" s="4">
        <v>80</v>
      </c>
      <c r="N83" s="4">
        <v>0.25</v>
      </c>
      <c r="O83" s="4">
        <v>0</v>
      </c>
      <c r="P83" s="9">
        <f t="shared" si="10"/>
        <v>0</v>
      </c>
      <c r="Q83" s="9">
        <f t="shared" si="11"/>
        <v>0</v>
      </c>
      <c r="R83" s="10">
        <f t="shared" si="12"/>
        <v>0</v>
      </c>
      <c r="S83" s="9">
        <f t="shared" si="13"/>
        <v>0</v>
      </c>
      <c r="T83" s="9">
        <f t="shared" si="14"/>
        <v>0</v>
      </c>
      <c r="U83" s="7">
        <f t="shared" si="15"/>
        <v>0</v>
      </c>
      <c r="V83" s="2">
        <v>0.11</v>
      </c>
      <c r="X83" s="2">
        <v>0.05</v>
      </c>
      <c r="AO83" s="2"/>
      <c r="AP83" s="2"/>
    </row>
    <row r="84" spans="10:42" ht="13.5" x14ac:dyDescent="0.25">
      <c r="J84" s="4">
        <f t="shared" si="8"/>
        <v>35.679246870036742</v>
      </c>
      <c r="K84" s="5">
        <f t="shared" si="9"/>
        <v>17293.916596690793</v>
      </c>
      <c r="M84" s="4">
        <v>81</v>
      </c>
      <c r="N84" s="4">
        <v>0.26</v>
      </c>
      <c r="O84" s="4">
        <v>0</v>
      </c>
      <c r="P84" s="9">
        <f t="shared" si="10"/>
        <v>0.24000000000000024</v>
      </c>
      <c r="Q84" s="9">
        <f t="shared" si="11"/>
        <v>5760.0000000000064</v>
      </c>
      <c r="R84" s="10">
        <f t="shared" si="12"/>
        <v>138240000.00000015</v>
      </c>
      <c r="S84" s="9">
        <f t="shared" si="13"/>
        <v>0</v>
      </c>
      <c r="T84" s="9">
        <f t="shared" si="14"/>
        <v>0</v>
      </c>
      <c r="U84" s="7">
        <f t="shared" si="15"/>
        <v>0</v>
      </c>
      <c r="V84" s="2">
        <v>0.1</v>
      </c>
      <c r="X84" s="2">
        <v>0.05</v>
      </c>
      <c r="AO84" s="2"/>
      <c r="AP84" s="2"/>
    </row>
    <row r="85" spans="10:42" ht="13.5" x14ac:dyDescent="0.25">
      <c r="J85" s="4">
        <f t="shared" si="8"/>
        <v>36.399826728232192</v>
      </c>
      <c r="K85" s="5">
        <f t="shared" si="9"/>
        <v>17326.926471297556</v>
      </c>
      <c r="M85" s="4">
        <v>82</v>
      </c>
      <c r="N85" s="4">
        <v>0.26</v>
      </c>
      <c r="O85" s="4">
        <v>0</v>
      </c>
      <c r="P85" s="9">
        <f t="shared" si="10"/>
        <v>0</v>
      </c>
      <c r="Q85" s="9">
        <f t="shared" si="11"/>
        <v>-5760.0000000000064</v>
      </c>
      <c r="R85" s="10">
        <f t="shared" si="12"/>
        <v>-276480000.0000003</v>
      </c>
      <c r="S85" s="9">
        <f t="shared" si="13"/>
        <v>0</v>
      </c>
      <c r="T85" s="9">
        <f t="shared" si="14"/>
        <v>0</v>
      </c>
      <c r="U85" s="7">
        <f t="shared" si="15"/>
        <v>0</v>
      </c>
      <c r="V85" s="2">
        <v>0.09</v>
      </c>
      <c r="X85" s="2">
        <v>0.05</v>
      </c>
      <c r="AO85" s="2"/>
      <c r="AP85" s="2"/>
    </row>
    <row r="86" spans="10:42" ht="13.5" x14ac:dyDescent="0.25">
      <c r="J86" s="4">
        <f t="shared" si="8"/>
        <v>37.12178199786959</v>
      </c>
      <c r="K86" s="5">
        <f t="shared" si="9"/>
        <v>17354.586577665716</v>
      </c>
      <c r="M86" s="4">
        <v>83</v>
      </c>
      <c r="N86" s="4">
        <v>0.26</v>
      </c>
      <c r="O86" s="4">
        <v>0</v>
      </c>
      <c r="P86" s="9">
        <f t="shared" si="10"/>
        <v>0</v>
      </c>
      <c r="Q86" s="9">
        <f t="shared" si="11"/>
        <v>0</v>
      </c>
      <c r="R86" s="10">
        <f t="shared" si="12"/>
        <v>138240000.00000015</v>
      </c>
      <c r="S86" s="9">
        <f t="shared" si="13"/>
        <v>0</v>
      </c>
      <c r="T86" s="9">
        <f t="shared" si="14"/>
        <v>0</v>
      </c>
      <c r="U86" s="7">
        <f t="shared" si="15"/>
        <v>0</v>
      </c>
      <c r="V86" s="2">
        <v>0.09</v>
      </c>
      <c r="X86" s="2">
        <v>0.05</v>
      </c>
      <c r="AO86" s="2"/>
      <c r="AP86" s="2"/>
    </row>
    <row r="87" spans="10:42" ht="13.5" x14ac:dyDescent="0.25">
      <c r="J87" s="4">
        <f t="shared" si="8"/>
        <v>37.844889771938995</v>
      </c>
      <c r="K87" s="5">
        <f t="shared" si="9"/>
        <v>17376.897821500053</v>
      </c>
      <c r="M87" s="4">
        <v>84</v>
      </c>
      <c r="N87" s="4">
        <v>0.26</v>
      </c>
      <c r="O87" s="4">
        <v>0</v>
      </c>
      <c r="P87" s="9">
        <f t="shared" si="10"/>
        <v>0</v>
      </c>
      <c r="Q87" s="9">
        <f t="shared" si="11"/>
        <v>0</v>
      </c>
      <c r="R87" s="10">
        <f t="shared" si="12"/>
        <v>0</v>
      </c>
      <c r="S87" s="9">
        <f t="shared" si="13"/>
        <v>0</v>
      </c>
      <c r="T87" s="9">
        <f t="shared" si="14"/>
        <v>0</v>
      </c>
      <c r="U87" s="7">
        <f t="shared" si="15"/>
        <v>0</v>
      </c>
      <c r="V87" s="2">
        <v>0.08</v>
      </c>
      <c r="X87" s="2">
        <v>0.05</v>
      </c>
      <c r="AO87" s="2"/>
      <c r="AP87" s="2"/>
    </row>
    <row r="88" spans="10:42" ht="13.5" x14ac:dyDescent="0.25">
      <c r="J88" s="4">
        <f t="shared" si="8"/>
        <v>38.568927181168164</v>
      </c>
      <c r="K88" s="5">
        <f t="shared" si="9"/>
        <v>17393.862841979171</v>
      </c>
      <c r="M88" s="4">
        <v>85</v>
      </c>
      <c r="N88" s="4">
        <v>0.26</v>
      </c>
      <c r="O88" s="4">
        <v>0</v>
      </c>
      <c r="P88" s="9">
        <f t="shared" si="10"/>
        <v>0</v>
      </c>
      <c r="Q88" s="9">
        <f t="shared" si="11"/>
        <v>0</v>
      </c>
      <c r="R88" s="10">
        <f t="shared" si="12"/>
        <v>0</v>
      </c>
      <c r="S88" s="9">
        <f t="shared" si="13"/>
        <v>0</v>
      </c>
      <c r="T88" s="9">
        <f t="shared" si="14"/>
        <v>0</v>
      </c>
      <c r="U88" s="7">
        <f t="shared" si="15"/>
        <v>0</v>
      </c>
      <c r="V88" s="2">
        <v>0.08</v>
      </c>
      <c r="X88" s="2">
        <v>0.05</v>
      </c>
      <c r="AO88" s="2"/>
      <c r="AP88" s="2"/>
    </row>
    <row r="89" spans="10:42" ht="13.5" x14ac:dyDescent="0.25">
      <c r="J89" s="4">
        <f t="shared" si="8"/>
        <v>39.293671466250629</v>
      </c>
      <c r="K89" s="5">
        <f t="shared" si="9"/>
        <v>17405.485995430809</v>
      </c>
      <c r="M89" s="4">
        <v>86</v>
      </c>
      <c r="N89" s="4">
        <v>0.26</v>
      </c>
      <c r="O89" s="4">
        <v>0</v>
      </c>
      <c r="P89" s="9">
        <f t="shared" si="10"/>
        <v>0</v>
      </c>
      <c r="Q89" s="9">
        <f t="shared" si="11"/>
        <v>0</v>
      </c>
      <c r="R89" s="10">
        <f t="shared" si="12"/>
        <v>0</v>
      </c>
      <c r="S89" s="9">
        <f t="shared" si="13"/>
        <v>0</v>
      </c>
      <c r="T89" s="9">
        <f t="shared" si="14"/>
        <v>0</v>
      </c>
      <c r="U89" s="7">
        <f t="shared" si="15"/>
        <v>0</v>
      </c>
      <c r="V89" s="2">
        <v>0.08</v>
      </c>
      <c r="X89" s="2">
        <v>0.05</v>
      </c>
      <c r="AO89" s="2"/>
      <c r="AP89" s="2"/>
    </row>
    <row r="90" spans="10:42" ht="13.5" x14ac:dyDescent="0.25">
      <c r="J90" s="4">
        <f t="shared" si="8"/>
        <v>40.018900049393579</v>
      </c>
      <c r="K90" s="5">
        <f t="shared" si="9"/>
        <v>17411.773338236515</v>
      </c>
      <c r="M90" s="4">
        <v>87</v>
      </c>
      <c r="N90" s="4">
        <v>0.26</v>
      </c>
      <c r="O90" s="4">
        <v>0</v>
      </c>
      <c r="P90" s="9">
        <f t="shared" si="10"/>
        <v>0</v>
      </c>
      <c r="Q90" s="9">
        <f t="shared" si="11"/>
        <v>0</v>
      </c>
      <c r="R90" s="10">
        <f t="shared" si="12"/>
        <v>0</v>
      </c>
      <c r="S90" s="9">
        <f t="shared" si="13"/>
        <v>0</v>
      </c>
      <c r="T90" s="9">
        <f t="shared" si="14"/>
        <v>0</v>
      </c>
      <c r="U90" s="7">
        <f t="shared" si="15"/>
        <v>0</v>
      </c>
      <c r="V90" s="2">
        <v>0.08</v>
      </c>
      <c r="X90" s="2">
        <v>0.05</v>
      </c>
      <c r="AO90" s="2"/>
      <c r="AP90" s="2"/>
    </row>
    <row r="91" spans="10:42" ht="13.5" x14ac:dyDescent="0.25">
      <c r="J91" s="4">
        <f t="shared" si="8"/>
        <v>40.744390605153434</v>
      </c>
      <c r="K91" s="5">
        <f t="shared" si="9"/>
        <v>17412.732609005445</v>
      </c>
      <c r="M91" s="4">
        <v>88</v>
      </c>
      <c r="N91" s="4">
        <v>0.27</v>
      </c>
      <c r="O91" s="4">
        <v>0</v>
      </c>
      <c r="P91" s="9">
        <f t="shared" si="10"/>
        <v>0.24000000000000024</v>
      </c>
      <c r="Q91" s="9">
        <f t="shared" si="11"/>
        <v>5760.0000000000064</v>
      </c>
      <c r="R91" s="10">
        <f t="shared" si="12"/>
        <v>138240000.00000015</v>
      </c>
      <c r="S91" s="9">
        <f t="shared" si="13"/>
        <v>0</v>
      </c>
      <c r="T91" s="9">
        <f t="shared" si="14"/>
        <v>0</v>
      </c>
      <c r="U91" s="7">
        <f t="shared" si="15"/>
        <v>0</v>
      </c>
      <c r="V91" s="2">
        <v>0.08</v>
      </c>
      <c r="X91" s="2">
        <v>0.05</v>
      </c>
      <c r="AO91" s="2"/>
      <c r="AP91" s="2"/>
    </row>
    <row r="92" spans="10:42" ht="13.5" x14ac:dyDescent="0.25">
      <c r="J92" s="4">
        <f t="shared" si="8"/>
        <v>41.469921130528661</v>
      </c>
      <c r="K92" s="5">
        <f t="shared" si="9"/>
        <v>17408.373210084279</v>
      </c>
      <c r="M92" s="4">
        <v>89</v>
      </c>
      <c r="N92" s="4">
        <v>0.27</v>
      </c>
      <c r="O92" s="4">
        <v>0</v>
      </c>
      <c r="P92" s="9">
        <f t="shared" si="10"/>
        <v>0</v>
      </c>
      <c r="Q92" s="9">
        <f t="shared" si="11"/>
        <v>-5760.0000000000064</v>
      </c>
      <c r="R92" s="10">
        <f t="shared" si="12"/>
        <v>-276480000.0000003</v>
      </c>
      <c r="S92" s="9">
        <f t="shared" si="13"/>
        <v>0</v>
      </c>
      <c r="T92" s="9">
        <f t="shared" si="14"/>
        <v>0</v>
      </c>
      <c r="U92" s="7">
        <f t="shared" si="15"/>
        <v>0</v>
      </c>
      <c r="V92" s="2">
        <v>0.08</v>
      </c>
      <c r="X92" s="2">
        <v>0.05</v>
      </c>
      <c r="AO92" s="2"/>
      <c r="AP92" s="2"/>
    </row>
    <row r="93" spans="10:42" ht="13.5" x14ac:dyDescent="0.25">
      <c r="J93" s="4">
        <f t="shared" si="8"/>
        <v>42.195270014282173</v>
      </c>
      <c r="K93" s="5">
        <f t="shared" si="9"/>
        <v>17398.706188433949</v>
      </c>
      <c r="M93" s="4">
        <v>90</v>
      </c>
      <c r="N93" s="4">
        <v>0.27</v>
      </c>
      <c r="O93" s="4">
        <v>0</v>
      </c>
      <c r="P93" s="9">
        <f t="shared" si="10"/>
        <v>0</v>
      </c>
      <c r="Q93" s="9">
        <f t="shared" si="11"/>
        <v>0</v>
      </c>
      <c r="R93" s="10">
        <f t="shared" si="12"/>
        <v>138240000.00000015</v>
      </c>
      <c r="S93" s="9">
        <f t="shared" si="13"/>
        <v>0</v>
      </c>
      <c r="T93" s="9">
        <f t="shared" si="14"/>
        <v>0</v>
      </c>
      <c r="U93" s="7">
        <f t="shared" si="15"/>
        <v>0</v>
      </c>
      <c r="V93" s="2">
        <v>7.0000000000000007E-2</v>
      </c>
      <c r="X93" s="2">
        <v>0.05</v>
      </c>
      <c r="AO93" s="2"/>
      <c r="AP93" s="2"/>
    </row>
    <row r="94" spans="10:42" ht="13.5" x14ac:dyDescent="0.25">
      <c r="J94" s="4">
        <f t="shared" si="8"/>
        <v>42.92021610546692</v>
      </c>
      <c r="K94" s="5">
        <f t="shared" si="9"/>
        <v>17383.74421594432</v>
      </c>
      <c r="M94" s="4">
        <v>91</v>
      </c>
      <c r="N94" s="4">
        <v>0.27</v>
      </c>
      <c r="O94" s="4">
        <v>0</v>
      </c>
      <c r="P94" s="9">
        <f t="shared" si="10"/>
        <v>0</v>
      </c>
      <c r="Q94" s="9">
        <f t="shared" si="11"/>
        <v>0</v>
      </c>
      <c r="R94" s="10">
        <f t="shared" si="12"/>
        <v>0</v>
      </c>
      <c r="S94" s="9">
        <f t="shared" si="13"/>
        <v>0</v>
      </c>
      <c r="T94" s="9">
        <f t="shared" si="14"/>
        <v>0</v>
      </c>
      <c r="U94" s="7">
        <f t="shared" si="15"/>
        <v>0</v>
      </c>
      <c r="V94" s="2">
        <v>7.0000000000000007E-2</v>
      </c>
      <c r="X94" s="2">
        <v>0.05</v>
      </c>
      <c r="AO94" s="2"/>
      <c r="AP94" s="2"/>
    </row>
    <row r="95" spans="10:42" ht="13.5" x14ac:dyDescent="0.25">
      <c r="J95" s="4">
        <f t="shared" si="8"/>
        <v>43.644538781131267</v>
      </c>
      <c r="K95" s="5">
        <f t="shared" si="9"/>
        <v>17363.501569222764</v>
      </c>
      <c r="M95" s="4">
        <v>92</v>
      </c>
      <c r="N95" s="4">
        <v>0.27</v>
      </c>
      <c r="O95" s="4">
        <v>0</v>
      </c>
      <c r="P95" s="9">
        <f t="shared" si="10"/>
        <v>0</v>
      </c>
      <c r="Q95" s="9">
        <f t="shared" si="11"/>
        <v>0</v>
      </c>
      <c r="R95" s="10">
        <f t="shared" si="12"/>
        <v>0</v>
      </c>
      <c r="S95" s="9">
        <f t="shared" si="13"/>
        <v>0</v>
      </c>
      <c r="T95" s="9">
        <f t="shared" si="14"/>
        <v>0</v>
      </c>
      <c r="U95" s="7">
        <f t="shared" si="15"/>
        <v>0</v>
      </c>
      <c r="V95" s="2">
        <v>7.0000000000000007E-2</v>
      </c>
      <c r="X95" s="2">
        <v>0.05</v>
      </c>
      <c r="AO95" s="2"/>
      <c r="AP95" s="2"/>
    </row>
    <row r="96" spans="10:42" ht="13.5" x14ac:dyDescent="0.25">
      <c r="J96" s="4">
        <f t="shared" si="8"/>
        <v>44.368018013182215</v>
      </c>
      <c r="K96" s="5">
        <f t="shared" si="9"/>
        <v>17337.994108925388</v>
      </c>
      <c r="M96" s="4">
        <v>93</v>
      </c>
      <c r="N96" s="4">
        <v>0.27</v>
      </c>
      <c r="O96" s="4">
        <v>0</v>
      </c>
      <c r="P96" s="9">
        <f t="shared" si="10"/>
        <v>0</v>
      </c>
      <c r="Q96" s="9">
        <f t="shared" si="11"/>
        <v>0</v>
      </c>
      <c r="R96" s="10">
        <f t="shared" si="12"/>
        <v>0</v>
      </c>
      <c r="S96" s="9">
        <f t="shared" si="13"/>
        <v>0</v>
      </c>
      <c r="T96" s="9">
        <f t="shared" si="14"/>
        <v>0</v>
      </c>
      <c r="U96" s="7">
        <f t="shared" si="15"/>
        <v>0</v>
      </c>
      <c r="V96" s="2">
        <v>7.0000000000000007E-2</v>
      </c>
      <c r="X96" s="2">
        <v>0.05</v>
      </c>
      <c r="AO96" s="2"/>
      <c r="AP96" s="2"/>
    </row>
    <row r="97" spans="10:42" ht="13.5" x14ac:dyDescent="0.25">
      <c r="J97" s="4">
        <f t="shared" si="8"/>
        <v>45.09043443438744</v>
      </c>
      <c r="K97" s="5">
        <f t="shared" si="9"/>
        <v>17307.239258666697</v>
      </c>
      <c r="M97" s="4">
        <v>94</v>
      </c>
      <c r="N97" s="4">
        <v>0.27</v>
      </c>
      <c r="O97" s="4">
        <v>0</v>
      </c>
      <c r="P97" s="9">
        <f t="shared" si="10"/>
        <v>0</v>
      </c>
      <c r="Q97" s="9">
        <f t="shared" si="11"/>
        <v>0</v>
      </c>
      <c r="R97" s="10">
        <f t="shared" si="12"/>
        <v>0</v>
      </c>
      <c r="S97" s="9">
        <f t="shared" si="13"/>
        <v>0</v>
      </c>
      <c r="T97" s="9">
        <f t="shared" si="14"/>
        <v>0</v>
      </c>
      <c r="U97" s="7">
        <f t="shared" si="15"/>
        <v>0</v>
      </c>
      <c r="V97" s="2">
        <v>0.06</v>
      </c>
      <c r="X97" s="2">
        <v>0.05</v>
      </c>
      <c r="AO97" s="2"/>
      <c r="AP97" s="2"/>
    </row>
    <row r="98" spans="10:42" ht="13.5" x14ac:dyDescent="0.25">
      <c r="J98" s="4">
        <f t="shared" si="8"/>
        <v>45.811569403498552</v>
      </c>
      <c r="K98" s="5">
        <f t="shared" si="9"/>
        <v>17271.255983578671</v>
      </c>
      <c r="M98" s="4">
        <v>95</v>
      </c>
      <c r="N98" s="4">
        <v>0.27</v>
      </c>
      <c r="O98" s="4">
        <v>0</v>
      </c>
      <c r="P98" s="9">
        <f t="shared" si="10"/>
        <v>0</v>
      </c>
      <c r="Q98" s="9">
        <f t="shared" si="11"/>
        <v>0</v>
      </c>
      <c r="R98" s="10">
        <f t="shared" si="12"/>
        <v>0</v>
      </c>
      <c r="S98" s="9">
        <f t="shared" si="13"/>
        <v>0</v>
      </c>
      <c r="T98" s="9">
        <f t="shared" si="14"/>
        <v>0</v>
      </c>
      <c r="U98" s="7">
        <f t="shared" si="15"/>
        <v>0</v>
      </c>
      <c r="V98" s="2">
        <v>0.06</v>
      </c>
      <c r="X98" s="2">
        <v>0.05</v>
      </c>
      <c r="AO98" s="2"/>
      <c r="AP98" s="2"/>
    </row>
    <row r="99" spans="10:42" ht="13.5" x14ac:dyDescent="0.25">
      <c r="J99" s="4">
        <f t="shared" si="8"/>
        <v>46.531205069480997</v>
      </c>
      <c r="K99" s="5">
        <f t="shared" si="9"/>
        <v>17230.064768552267</v>
      </c>
      <c r="M99" s="4">
        <v>96</v>
      </c>
      <c r="N99" s="4">
        <v>0.27</v>
      </c>
      <c r="O99" s="4">
        <v>0</v>
      </c>
      <c r="P99" s="9">
        <f t="shared" si="10"/>
        <v>0</v>
      </c>
      <c r="Q99" s="9">
        <f t="shared" si="11"/>
        <v>0</v>
      </c>
      <c r="R99" s="10">
        <f t="shared" si="12"/>
        <v>0</v>
      </c>
      <c r="S99" s="9">
        <f t="shared" si="13"/>
        <v>0</v>
      </c>
      <c r="T99" s="9">
        <f t="shared" si="14"/>
        <v>0</v>
      </c>
      <c r="U99" s="7">
        <f t="shared" si="15"/>
        <v>0</v>
      </c>
      <c r="V99" s="2">
        <v>0.06</v>
      </c>
      <c r="X99" s="2">
        <v>0.05</v>
      </c>
      <c r="AO99" s="2"/>
      <c r="AP99" s="2"/>
    </row>
    <row r="100" spans="10:42" ht="13.5" x14ac:dyDescent="0.25">
      <c r="J100" s="4">
        <f t="shared" si="8"/>
        <v>47.249124434837341</v>
      </c>
      <c r="K100" s="5">
        <f t="shared" si="9"/>
        <v>17183.68759623087</v>
      </c>
      <c r="M100" s="4">
        <v>97</v>
      </c>
      <c r="N100" s="4">
        <v>0.27</v>
      </c>
      <c r="O100" s="4">
        <v>0</v>
      </c>
      <c r="P100" s="9">
        <f t="shared" si="10"/>
        <v>0</v>
      </c>
      <c r="Q100" s="9">
        <f t="shared" si="11"/>
        <v>0</v>
      </c>
      <c r="R100" s="10">
        <f t="shared" si="12"/>
        <v>0</v>
      </c>
      <c r="S100" s="9">
        <f t="shared" si="13"/>
        <v>0</v>
      </c>
      <c r="T100" s="9">
        <f t="shared" si="14"/>
        <v>0</v>
      </c>
      <c r="U100" s="7">
        <f t="shared" si="15"/>
        <v>0</v>
      </c>
      <c r="V100" s="2">
        <v>0.06</v>
      </c>
      <c r="X100" s="2">
        <v>0.05</v>
      </c>
      <c r="AO100" s="2"/>
      <c r="AP100" s="2"/>
    </row>
    <row r="101" spans="10:42" ht="13.5" x14ac:dyDescent="0.25">
      <c r="J101" s="4">
        <f t="shared" si="8"/>
        <v>47.965111418013628</v>
      </c>
      <c r="K101" s="5">
        <f t="shared" si="9"/>
        <v>17132.147924791014</v>
      </c>
      <c r="M101" s="4">
        <v>98</v>
      </c>
      <c r="N101" s="4">
        <v>0.27</v>
      </c>
      <c r="O101" s="4">
        <v>0</v>
      </c>
      <c r="P101" s="9">
        <f t="shared" si="10"/>
        <v>0</v>
      </c>
      <c r="Q101" s="9">
        <f t="shared" si="11"/>
        <v>0</v>
      </c>
      <c r="R101" s="10">
        <f t="shared" si="12"/>
        <v>0</v>
      </c>
      <c r="S101" s="9">
        <f t="shared" si="13"/>
        <v>0</v>
      </c>
      <c r="T101" s="9">
        <f t="shared" si="14"/>
        <v>0</v>
      </c>
      <c r="U101" s="7">
        <f t="shared" si="15"/>
        <v>0</v>
      </c>
      <c r="V101" s="2">
        <v>0.05</v>
      </c>
      <c r="X101" s="2">
        <v>0.05</v>
      </c>
      <c r="AO101" s="2"/>
      <c r="AP101" s="2"/>
    </row>
    <row r="102" spans="10:42" ht="13.5" x14ac:dyDescent="0.25">
      <c r="J102" s="4">
        <f t="shared" si="8"/>
        <v>48.67895091487992</v>
      </c>
      <c r="K102" s="5">
        <f t="shared" si="9"/>
        <v>17075.470665570891</v>
      </c>
      <c r="M102" s="4">
        <v>99</v>
      </c>
      <c r="N102" s="4">
        <v>0.27</v>
      </c>
      <c r="O102" s="4">
        <v>0</v>
      </c>
      <c r="P102" s="9">
        <f t="shared" si="10"/>
        <v>0</v>
      </c>
      <c r="Q102" s="9">
        <f t="shared" si="11"/>
        <v>0</v>
      </c>
      <c r="R102" s="10">
        <f t="shared" si="12"/>
        <v>0</v>
      </c>
      <c r="S102" s="9">
        <f t="shared" si="13"/>
        <v>0</v>
      </c>
      <c r="T102" s="9">
        <f t="shared" si="14"/>
        <v>0</v>
      </c>
      <c r="U102" s="7">
        <f t="shared" si="15"/>
        <v>0</v>
      </c>
      <c r="V102" s="2">
        <v>0.05</v>
      </c>
      <c r="X102" s="2">
        <v>0.05</v>
      </c>
      <c r="AO102" s="2"/>
      <c r="AP102" s="2"/>
    </row>
    <row r="103" spans="10:42" ht="13.5" x14ac:dyDescent="0.25">
      <c r="J103" s="4">
        <f t="shared" si="8"/>
        <v>49.390428859278707</v>
      </c>
      <c r="K103" s="5">
        <f t="shared" si="9"/>
        <v>17013.682160582506</v>
      </c>
      <c r="M103" s="4">
        <v>100</v>
      </c>
      <c r="N103" s="4">
        <v>0.28000000000000003</v>
      </c>
      <c r="O103" s="4">
        <v>0</v>
      </c>
      <c r="P103" s="9">
        <f t="shared" si="10"/>
        <v>0.24000000000000024</v>
      </c>
      <c r="Q103" s="9">
        <f t="shared" si="11"/>
        <v>5760.0000000000064</v>
      </c>
      <c r="R103" s="10">
        <f t="shared" si="12"/>
        <v>138240000.00000015</v>
      </c>
      <c r="S103" s="9">
        <f t="shared" si="13"/>
        <v>0</v>
      </c>
      <c r="T103" s="9">
        <f t="shared" si="14"/>
        <v>0</v>
      </c>
      <c r="U103" s="7">
        <f t="shared" si="15"/>
        <v>0</v>
      </c>
      <c r="V103" s="2">
        <v>0.05</v>
      </c>
      <c r="X103" s="2">
        <v>0.05</v>
      </c>
      <c r="AO103" s="2"/>
      <c r="AP103" s="2"/>
    </row>
    <row r="104" spans="10:42" ht="13.5" x14ac:dyDescent="0.25">
      <c r="J104" s="4">
        <f t="shared" si="8"/>
        <v>50.099332282636311</v>
      </c>
      <c r="K104" s="5">
        <f t="shared" si="9"/>
        <v>16946.810159968096</v>
      </c>
      <c r="M104" s="4">
        <v>101</v>
      </c>
      <c r="N104" s="4">
        <v>0.28000000000000003</v>
      </c>
      <c r="O104" s="4">
        <v>0</v>
      </c>
      <c r="P104" s="9">
        <f t="shared" si="10"/>
        <v>0</v>
      </c>
      <c r="Q104" s="9">
        <f t="shared" si="11"/>
        <v>-5760.0000000000064</v>
      </c>
      <c r="R104" s="10">
        <f t="shared" si="12"/>
        <v>-276480000.0000003</v>
      </c>
      <c r="S104" s="9">
        <f t="shared" si="13"/>
        <v>0</v>
      </c>
      <c r="T104" s="9">
        <f t="shared" si="14"/>
        <v>0</v>
      </c>
      <c r="U104" s="7">
        <f t="shared" si="15"/>
        <v>0</v>
      </c>
      <c r="V104" s="2">
        <v>0.05</v>
      </c>
      <c r="X104" s="2">
        <v>0.05</v>
      </c>
      <c r="AO104" s="2"/>
      <c r="AP104" s="2"/>
    </row>
    <row r="105" spans="10:42" ht="13.5" x14ac:dyDescent="0.25">
      <c r="J105" s="4">
        <f t="shared" si="8"/>
        <v>50.805449372634982</v>
      </c>
      <c r="K105" s="5">
        <f t="shared" si="9"/>
        <v>16874.883799431474</v>
      </c>
      <c r="M105" s="4">
        <v>102</v>
      </c>
      <c r="N105" s="4">
        <v>0.28000000000000003</v>
      </c>
      <c r="O105" s="4">
        <v>0</v>
      </c>
      <c r="P105" s="9">
        <f t="shared" si="10"/>
        <v>0</v>
      </c>
      <c r="Q105" s="9">
        <f t="shared" si="11"/>
        <v>0</v>
      </c>
      <c r="R105" s="10">
        <f t="shared" si="12"/>
        <v>138240000.00000015</v>
      </c>
      <c r="S105" s="9">
        <f t="shared" si="13"/>
        <v>0</v>
      </c>
      <c r="T105" s="9">
        <f t="shared" si="14"/>
        <v>0</v>
      </c>
      <c r="U105" s="7">
        <f t="shared" si="15"/>
        <v>0</v>
      </c>
      <c r="V105" s="2">
        <v>0.05</v>
      </c>
      <c r="X105" s="2">
        <v>0.05</v>
      </c>
      <c r="AO105" s="2"/>
      <c r="AP105" s="2"/>
    </row>
    <row r="106" spans="10:42" ht="13.5" x14ac:dyDescent="0.25">
      <c r="J106" s="4">
        <f t="shared" si="8"/>
        <v>51.508569530944627</v>
      </c>
      <c r="K106" s="5">
        <f t="shared" si="9"/>
        <v>16797.933577690685</v>
      </c>
      <c r="M106" s="4">
        <v>103</v>
      </c>
      <c r="N106" s="4">
        <v>0.28000000000000003</v>
      </c>
      <c r="O106" s="4">
        <v>0</v>
      </c>
      <c r="P106" s="9">
        <f t="shared" si="10"/>
        <v>0</v>
      </c>
      <c r="Q106" s="9">
        <f t="shared" si="11"/>
        <v>0</v>
      </c>
      <c r="R106" s="10">
        <f t="shared" si="12"/>
        <v>0</v>
      </c>
      <c r="S106" s="9">
        <f t="shared" si="13"/>
        <v>0</v>
      </c>
      <c r="T106" s="9">
        <f t="shared" si="14"/>
        <v>0</v>
      </c>
      <c r="U106" s="7">
        <f t="shared" si="15"/>
        <v>0</v>
      </c>
      <c r="V106" s="2">
        <v>0.04</v>
      </c>
      <c r="X106" s="2">
        <v>0.05</v>
      </c>
      <c r="AO106" s="2"/>
      <c r="AP106" s="2"/>
    </row>
    <row r="107" spans="10:42" ht="13.5" x14ac:dyDescent="0.25">
      <c r="J107" s="4">
        <f t="shared" si="8"/>
        <v>52.208483430015072</v>
      </c>
      <c r="K107" s="5">
        <f t="shared" si="9"/>
        <v>16715.991333995989</v>
      </c>
      <c r="M107" s="4">
        <v>104</v>
      </c>
      <c r="N107" s="4">
        <v>0.28999999999999998</v>
      </c>
      <c r="O107" s="4">
        <v>0</v>
      </c>
      <c r="P107" s="9">
        <f t="shared" si="10"/>
        <v>0.23999999999999888</v>
      </c>
      <c r="Q107" s="9">
        <f t="shared" si="11"/>
        <v>5759.9999999999736</v>
      </c>
      <c r="R107" s="10">
        <f t="shared" si="12"/>
        <v>138239999.99999937</v>
      </c>
      <c r="S107" s="9">
        <f t="shared" si="13"/>
        <v>0</v>
      </c>
      <c r="T107" s="9">
        <f t="shared" si="14"/>
        <v>0</v>
      </c>
      <c r="U107" s="7">
        <f t="shared" si="15"/>
        <v>0</v>
      </c>
      <c r="V107" s="2">
        <v>0.04</v>
      </c>
      <c r="X107" s="2">
        <v>0.05</v>
      </c>
      <c r="AO107" s="2"/>
      <c r="AP107" s="2"/>
    </row>
    <row r="108" spans="10:42" ht="13.5" x14ac:dyDescent="0.25">
      <c r="J108" s="4">
        <f t="shared" si="8"/>
        <v>52.904983068931571</v>
      </c>
      <c r="K108" s="5">
        <f t="shared" si="9"/>
        <v>16629.09022574536</v>
      </c>
      <c r="M108" s="4">
        <v>105</v>
      </c>
      <c r="N108" s="4">
        <v>0.3</v>
      </c>
      <c r="O108" s="4">
        <v>0</v>
      </c>
      <c r="P108" s="9">
        <f t="shared" si="10"/>
        <v>0.24000000000000024</v>
      </c>
      <c r="Q108" s="9">
        <f t="shared" si="11"/>
        <v>3.2640556923979602E-11</v>
      </c>
      <c r="R108" s="10">
        <f t="shared" si="12"/>
        <v>-138239999.9999986</v>
      </c>
      <c r="S108" s="9">
        <f t="shared" si="13"/>
        <v>0</v>
      </c>
      <c r="T108" s="9">
        <f t="shared" si="14"/>
        <v>0</v>
      </c>
      <c r="U108" s="7">
        <f t="shared" si="15"/>
        <v>0</v>
      </c>
      <c r="V108" s="2">
        <v>0.04</v>
      </c>
      <c r="X108" s="2">
        <v>0.05</v>
      </c>
      <c r="AO108" s="2"/>
      <c r="AP108" s="2"/>
    </row>
    <row r="109" spans="10:42" ht="13.5" x14ac:dyDescent="0.25">
      <c r="J109" s="4">
        <f t="shared" si="8"/>
        <v>53.597861828337628</v>
      </c>
      <c r="K109" s="5">
        <f t="shared" si="9"/>
        <v>16537.264706232181</v>
      </c>
      <c r="M109" s="4">
        <v>106</v>
      </c>
      <c r="N109" s="4">
        <v>0.31</v>
      </c>
      <c r="O109" s="4">
        <v>0</v>
      </c>
      <c r="P109" s="9">
        <f t="shared" si="10"/>
        <v>0.24000000000000024</v>
      </c>
      <c r="Q109" s="9">
        <f t="shared" si="11"/>
        <v>0</v>
      </c>
      <c r="R109" s="10">
        <f t="shared" si="12"/>
        <v>-7.8337336617551045E-7</v>
      </c>
      <c r="S109" s="9">
        <f t="shared" si="13"/>
        <v>0</v>
      </c>
      <c r="T109" s="9">
        <f t="shared" si="14"/>
        <v>0</v>
      </c>
      <c r="U109" s="7">
        <f t="shared" si="15"/>
        <v>0</v>
      </c>
      <c r="V109" s="2">
        <v>0.03</v>
      </c>
      <c r="X109" s="2">
        <v>0.05</v>
      </c>
      <c r="AO109" s="2"/>
      <c r="AP109" s="2"/>
    </row>
    <row r="110" spans="10:42" ht="13.5" x14ac:dyDescent="0.25">
      <c r="J110" s="4">
        <f t="shared" si="8"/>
        <v>54.286914524430635</v>
      </c>
      <c r="K110" s="5">
        <f t="shared" si="9"/>
        <v>16440.550502559348</v>
      </c>
      <c r="M110" s="4">
        <v>107</v>
      </c>
      <c r="N110" s="4">
        <v>0.32</v>
      </c>
      <c r="O110" s="4">
        <v>0</v>
      </c>
      <c r="P110" s="9">
        <f t="shared" si="10"/>
        <v>0.24000000000000024</v>
      </c>
      <c r="Q110" s="9">
        <f t="shared" si="11"/>
        <v>0</v>
      </c>
      <c r="R110" s="10">
        <f t="shared" si="12"/>
        <v>0</v>
      </c>
      <c r="S110" s="9">
        <f t="shared" si="13"/>
        <v>0</v>
      </c>
      <c r="T110" s="9">
        <f t="shared" si="14"/>
        <v>0</v>
      </c>
      <c r="U110" s="7">
        <f t="shared" si="15"/>
        <v>0</v>
      </c>
      <c r="V110" s="2">
        <v>0.03</v>
      </c>
      <c r="X110" s="2">
        <v>0.05</v>
      </c>
      <c r="AO110" s="2"/>
      <c r="AP110" s="2"/>
    </row>
    <row r="111" spans="10:42" ht="13.5" x14ac:dyDescent="0.25">
      <c r="J111" s="4">
        <f t="shared" si="8"/>
        <v>54.971937462037275</v>
      </c>
      <c r="K111" s="5">
        <f t="shared" si="9"/>
        <v>16338.984593752743</v>
      </c>
      <c r="M111" s="4">
        <v>108</v>
      </c>
      <c r="N111" s="4">
        <v>0.33</v>
      </c>
      <c r="O111" s="4">
        <v>0.01</v>
      </c>
      <c r="P111" s="9">
        <f t="shared" si="10"/>
        <v>0.24000000000000024</v>
      </c>
      <c r="Q111" s="9">
        <f t="shared" si="11"/>
        <v>0</v>
      </c>
      <c r="R111" s="10">
        <f t="shared" si="12"/>
        <v>0</v>
      </c>
      <c r="S111" s="9">
        <f t="shared" si="13"/>
        <v>0.24000000000000002</v>
      </c>
      <c r="T111" s="9">
        <f t="shared" si="14"/>
        <v>5760.0000000000009</v>
      </c>
      <c r="U111" s="7">
        <f t="shared" si="15"/>
        <v>138240000.00000003</v>
      </c>
      <c r="V111" s="2">
        <v>0.03</v>
      </c>
      <c r="X111" s="2">
        <v>0.05</v>
      </c>
      <c r="AO111" s="2"/>
      <c r="AP111" s="2"/>
    </row>
    <row r="112" spans="10:42" ht="13.5" x14ac:dyDescent="0.25">
      <c r="J112" s="4">
        <f t="shared" si="8"/>
        <v>55.652728486776972</v>
      </c>
      <c r="K112" s="5">
        <f t="shared" si="9"/>
        <v>16232.605189089385</v>
      </c>
      <c r="M112" s="4">
        <v>109</v>
      </c>
      <c r="N112" s="4">
        <v>0.35</v>
      </c>
      <c r="O112" s="4">
        <v>0.04</v>
      </c>
      <c r="P112" s="9">
        <f t="shared" si="10"/>
        <v>0.47999999999999909</v>
      </c>
      <c r="Q112" s="9">
        <f t="shared" si="11"/>
        <v>5759.9999999999727</v>
      </c>
      <c r="R112" s="10">
        <f t="shared" si="12"/>
        <v>138239999.99999934</v>
      </c>
      <c r="S112" s="9">
        <f t="shared" si="13"/>
        <v>0.72</v>
      </c>
      <c r="T112" s="9">
        <f t="shared" si="14"/>
        <v>11520</v>
      </c>
      <c r="U112" s="7">
        <f t="shared" si="15"/>
        <v>138239999.99999997</v>
      </c>
      <c r="V112" s="2">
        <v>0.02</v>
      </c>
      <c r="X112" s="2">
        <v>0.05</v>
      </c>
      <c r="AO112" s="2"/>
      <c r="AP112" s="2"/>
    </row>
    <row r="113" spans="10:42" ht="13.5" x14ac:dyDescent="0.25">
      <c r="J113" s="4">
        <f t="shared" si="8"/>
        <v>56.329087036322363</v>
      </c>
      <c r="K113" s="5">
        <f t="shared" si="9"/>
        <v>16121.451706677648</v>
      </c>
      <c r="M113" s="4">
        <v>110</v>
      </c>
      <c r="N113" s="4">
        <v>0.36</v>
      </c>
      <c r="O113" s="4">
        <v>0.05</v>
      </c>
      <c r="P113" s="9">
        <f t="shared" si="10"/>
        <v>0.24000000000000024</v>
      </c>
      <c r="Q113" s="9">
        <f t="shared" si="11"/>
        <v>-5759.9999999999727</v>
      </c>
      <c r="R113" s="10">
        <f t="shared" si="12"/>
        <v>-276479999.99999869</v>
      </c>
      <c r="S113" s="9">
        <f t="shared" si="13"/>
        <v>0.24000000000000007</v>
      </c>
      <c r="T113" s="9">
        <f t="shared" si="14"/>
        <v>-11519.999999999998</v>
      </c>
      <c r="U113" s="7">
        <f t="shared" si="15"/>
        <v>-552960000</v>
      </c>
      <c r="V113" s="2">
        <v>0.02</v>
      </c>
      <c r="X113" s="2">
        <v>0.05</v>
      </c>
      <c r="AO113" s="2"/>
      <c r="AP113" s="2"/>
    </row>
    <row r="114" spans="10:42" ht="13.5" x14ac:dyDescent="0.25">
      <c r="J114" s="4">
        <f t="shared" si="8"/>
        <v>57.000814190767265</v>
      </c>
      <c r="K114" s="5">
        <f t="shared" si="9"/>
        <v>16005.564752299733</v>
      </c>
      <c r="M114" s="4">
        <v>111</v>
      </c>
      <c r="N114" s="4">
        <v>0.38</v>
      </c>
      <c r="O114" s="4">
        <v>7.0000000000000007E-2</v>
      </c>
      <c r="P114" s="9">
        <f t="shared" si="10"/>
        <v>0.48000000000000048</v>
      </c>
      <c r="Q114" s="9">
        <f t="shared" si="11"/>
        <v>5760.0000000000064</v>
      </c>
      <c r="R114" s="10">
        <f t="shared" si="12"/>
        <v>276479999.99999946</v>
      </c>
      <c r="S114" s="9">
        <f t="shared" si="13"/>
        <v>0.48000000000000015</v>
      </c>
      <c r="T114" s="9">
        <f t="shared" si="14"/>
        <v>5760.0000000000018</v>
      </c>
      <c r="U114" s="7">
        <f t="shared" si="15"/>
        <v>414720000</v>
      </c>
      <c r="V114" s="2">
        <v>0.02</v>
      </c>
      <c r="X114" s="2">
        <v>0.05</v>
      </c>
      <c r="AO114" s="2"/>
      <c r="AP114" s="2"/>
    </row>
    <row r="115" spans="10:42" ht="13.5" x14ac:dyDescent="0.25">
      <c r="J115" s="4">
        <f t="shared" si="8"/>
        <v>57.667712722113087</v>
      </c>
      <c r="K115" s="5">
        <f t="shared" si="9"/>
        <v>15884.986098544232</v>
      </c>
      <c r="M115" s="4">
        <v>112</v>
      </c>
      <c r="N115" s="4">
        <v>0.39</v>
      </c>
      <c r="O115" s="4">
        <v>0.09</v>
      </c>
      <c r="P115" s="9">
        <f t="shared" si="10"/>
        <v>0.24000000000000024</v>
      </c>
      <c r="Q115" s="9">
        <f t="shared" si="11"/>
        <v>-5760.0000000000064</v>
      </c>
      <c r="R115" s="10">
        <f t="shared" si="12"/>
        <v>-276480000.0000003</v>
      </c>
      <c r="S115" s="9">
        <f t="shared" si="13"/>
        <v>0.47999999999999982</v>
      </c>
      <c r="T115" s="9">
        <f t="shared" si="14"/>
        <v>-7.9936057773011271E-12</v>
      </c>
      <c r="U115" s="7">
        <f t="shared" si="15"/>
        <v>-138240000.00000024</v>
      </c>
      <c r="V115" s="2">
        <v>0.01</v>
      </c>
      <c r="X115" s="2">
        <v>0.05</v>
      </c>
      <c r="AO115" s="2"/>
      <c r="AP115" s="2"/>
    </row>
    <row r="116" spans="10:42" ht="13.5" x14ac:dyDescent="0.25">
      <c r="J116" s="4">
        <f t="shared" si="8"/>
        <v>58.329587142885764</v>
      </c>
      <c r="K116" s="5">
        <f t="shared" si="9"/>
        <v>15759.758664230107</v>
      </c>
      <c r="M116" s="4">
        <v>113</v>
      </c>
      <c r="N116" s="4">
        <v>0.41</v>
      </c>
      <c r="O116" s="4">
        <v>0.1</v>
      </c>
      <c r="P116" s="9">
        <f t="shared" si="10"/>
        <v>0.47999999999999909</v>
      </c>
      <c r="Q116" s="9">
        <f t="shared" si="11"/>
        <v>5759.9999999999727</v>
      </c>
      <c r="R116" s="10">
        <f t="shared" si="12"/>
        <v>276479999.99999946</v>
      </c>
      <c r="S116" s="9">
        <f t="shared" si="13"/>
        <v>0.24000000000000024</v>
      </c>
      <c r="T116" s="9">
        <f t="shared" si="14"/>
        <v>-5759.99999999999</v>
      </c>
      <c r="U116" s="7">
        <f t="shared" si="15"/>
        <v>-138239999.99999958</v>
      </c>
      <c r="V116" s="2">
        <v>0.01</v>
      </c>
      <c r="X116" s="2">
        <v>0.05</v>
      </c>
      <c r="AO116" s="2"/>
      <c r="AP116" s="2"/>
    </row>
    <row r="117" spans="10:42" ht="13.5" x14ac:dyDescent="0.25">
      <c r="J117" s="4">
        <f t="shared" si="8"/>
        <v>58.986243753895351</v>
      </c>
      <c r="K117" s="5">
        <f t="shared" si="9"/>
        <v>15629.926494154859</v>
      </c>
      <c r="M117" s="4">
        <v>114</v>
      </c>
      <c r="N117" s="4">
        <v>0.43</v>
      </c>
      <c r="O117" s="4">
        <v>0.12</v>
      </c>
      <c r="P117" s="9">
        <f t="shared" si="10"/>
        <v>0.48000000000000048</v>
      </c>
      <c r="Q117" s="9">
        <f t="shared" si="11"/>
        <v>3.3306690738754696E-11</v>
      </c>
      <c r="R117" s="10">
        <f t="shared" si="12"/>
        <v>-138239999.99999854</v>
      </c>
      <c r="S117" s="9">
        <f t="shared" si="13"/>
        <v>0.47999999999999982</v>
      </c>
      <c r="T117" s="9">
        <f t="shared" si="14"/>
        <v>5759.99999999999</v>
      </c>
      <c r="U117" s="7">
        <f t="shared" si="15"/>
        <v>276479999.99999952</v>
      </c>
      <c r="V117" s="2">
        <v>0.01</v>
      </c>
      <c r="X117" s="2">
        <v>0.05</v>
      </c>
      <c r="AO117" s="2"/>
      <c r="AP117" s="2"/>
    </row>
    <row r="118" spans="10:42" ht="13.5" x14ac:dyDescent="0.25">
      <c r="J118" s="4">
        <f t="shared" si="8"/>
        <v>59.637490691151804</v>
      </c>
      <c r="K118" s="5">
        <f t="shared" si="9"/>
        <v>15495.534739153925</v>
      </c>
      <c r="M118" s="4">
        <v>115</v>
      </c>
      <c r="N118" s="4">
        <v>0.44</v>
      </c>
      <c r="O118" s="4">
        <v>0.14000000000000001</v>
      </c>
      <c r="P118" s="9">
        <f t="shared" si="10"/>
        <v>0.24000000000000024</v>
      </c>
      <c r="Q118" s="9">
        <f t="shared" si="11"/>
        <v>-5760.0000000000064</v>
      </c>
      <c r="R118" s="10">
        <f t="shared" si="12"/>
        <v>-138240000.00000095</v>
      </c>
      <c r="S118" s="9">
        <f t="shared" si="13"/>
        <v>0.48000000000000048</v>
      </c>
      <c r="T118" s="9">
        <f t="shared" si="14"/>
        <v>1.5987211554602254E-11</v>
      </c>
      <c r="U118" s="7">
        <f t="shared" si="15"/>
        <v>-138239999.99999937</v>
      </c>
      <c r="V118" s="2">
        <v>0.01</v>
      </c>
      <c r="X118" s="2">
        <v>0.05</v>
      </c>
      <c r="AO118" s="2"/>
      <c r="AP118" s="2"/>
    </row>
    <row r="119" spans="10:42" ht="13.5" x14ac:dyDescent="0.25">
      <c r="J119" s="4">
        <f t="shared" si="8"/>
        <v>60.283137971949884</v>
      </c>
      <c r="K119" s="5">
        <f t="shared" si="9"/>
        <v>15356.629636494632</v>
      </c>
      <c r="M119" s="4">
        <v>116</v>
      </c>
      <c r="N119" s="4">
        <v>0.46</v>
      </c>
      <c r="O119" s="4">
        <v>0.16</v>
      </c>
      <c r="P119" s="9">
        <f t="shared" si="10"/>
        <v>0.48000000000000048</v>
      </c>
      <c r="Q119" s="9">
        <f t="shared" si="11"/>
        <v>5760.0000000000064</v>
      </c>
      <c r="R119" s="10">
        <f t="shared" si="12"/>
        <v>276480000.0000003</v>
      </c>
      <c r="S119" s="9">
        <f t="shared" si="13"/>
        <v>0.47999999999999982</v>
      </c>
      <c r="T119" s="9">
        <f t="shared" si="14"/>
        <v>-1.5987211554602254E-11</v>
      </c>
      <c r="U119" s="7">
        <f t="shared" si="15"/>
        <v>-7.673861546209082E-7</v>
      </c>
      <c r="V119" s="2">
        <v>0</v>
      </c>
      <c r="X119" s="2">
        <v>0.05</v>
      </c>
      <c r="AO119" s="2"/>
      <c r="AP119" s="2"/>
    </row>
    <row r="120" spans="10:42" ht="13.5" x14ac:dyDescent="0.25">
      <c r="J120" s="4">
        <f t="shared" si="8"/>
        <v>60.92299754013716</v>
      </c>
      <c r="K120" s="5">
        <f t="shared" si="9"/>
        <v>15213.258490604916</v>
      </c>
      <c r="M120" s="4">
        <v>117</v>
      </c>
      <c r="N120" s="4">
        <v>0.47</v>
      </c>
      <c r="O120" s="4">
        <v>0.17</v>
      </c>
      <c r="P120" s="9">
        <f t="shared" si="10"/>
        <v>0.23999999999999888</v>
      </c>
      <c r="Q120" s="9">
        <f t="shared" si="11"/>
        <v>-5760.0000000000382</v>
      </c>
      <c r="R120" s="10">
        <f t="shared" si="12"/>
        <v>-276480000.00000107</v>
      </c>
      <c r="S120" s="9">
        <f t="shared" si="13"/>
        <v>0.24000000000000024</v>
      </c>
      <c r="T120" s="9">
        <f t="shared" si="14"/>
        <v>-5759.99999999999</v>
      </c>
      <c r="U120" s="7">
        <f t="shared" si="15"/>
        <v>-138239999.99999937</v>
      </c>
      <c r="V120" s="2">
        <v>0</v>
      </c>
      <c r="X120" s="2">
        <v>0.05</v>
      </c>
      <c r="AO120" s="2"/>
      <c r="AP120" s="2"/>
    </row>
    <row r="121" spans="10:42" ht="13.5" x14ac:dyDescent="0.25">
      <c r="J121" s="4">
        <f t="shared" si="8"/>
        <v>61.556883310579032</v>
      </c>
      <c r="K121" s="5">
        <f t="shared" si="9"/>
        <v>15065.469654131506</v>
      </c>
      <c r="M121" s="4">
        <v>118</v>
      </c>
      <c r="N121" s="4">
        <v>0.49</v>
      </c>
      <c r="O121" s="4">
        <v>0.19</v>
      </c>
      <c r="P121" s="9">
        <f t="shared" si="10"/>
        <v>0.48000000000000048</v>
      </c>
      <c r="Q121" s="9">
        <f t="shared" si="11"/>
        <v>5760.0000000000382</v>
      </c>
      <c r="R121" s="10">
        <f t="shared" si="12"/>
        <v>276480000.00000185</v>
      </c>
      <c r="S121" s="9">
        <f t="shared" si="13"/>
        <v>0.47999999999999982</v>
      </c>
      <c r="T121" s="9">
        <f t="shared" si="14"/>
        <v>5759.99999999999</v>
      </c>
      <c r="U121" s="7">
        <f t="shared" si="15"/>
        <v>276479999.99999952</v>
      </c>
      <c r="V121" s="2">
        <v>0</v>
      </c>
      <c r="X121" s="2">
        <v>0.05</v>
      </c>
      <c r="AO121" s="2"/>
      <c r="AP121" s="2"/>
    </row>
    <row r="122" spans="10:42" ht="13.5" x14ac:dyDescent="0.25">
      <c r="J122" s="4">
        <f t="shared" si="8"/>
        <v>62.184611212834511</v>
      </c>
      <c r="K122" s="5">
        <f t="shared" si="9"/>
        <v>14913.312509340871</v>
      </c>
      <c r="M122" s="4">
        <v>119</v>
      </c>
      <c r="N122" s="4">
        <v>0.5</v>
      </c>
      <c r="O122" s="4">
        <v>0.21</v>
      </c>
      <c r="P122" s="9">
        <f t="shared" si="10"/>
        <v>0.24000000000000024</v>
      </c>
      <c r="Q122" s="9">
        <f t="shared" si="11"/>
        <v>-5760.0000000000064</v>
      </c>
      <c r="R122" s="10">
        <f t="shared" si="12"/>
        <v>-276480000.00000107</v>
      </c>
      <c r="S122" s="9">
        <f t="shared" si="13"/>
        <v>0.47999999999999982</v>
      </c>
      <c r="T122" s="9">
        <f t="shared" si="14"/>
        <v>0</v>
      </c>
      <c r="U122" s="7">
        <f t="shared" si="15"/>
        <v>-138239999.99999976</v>
      </c>
      <c r="V122" s="2">
        <v>0</v>
      </c>
      <c r="X122" s="2">
        <v>0.05</v>
      </c>
      <c r="AO122" s="2"/>
      <c r="AP122" s="2"/>
    </row>
    <row r="123" spans="10:42" ht="13.5" x14ac:dyDescent="0.25">
      <c r="J123" s="4">
        <f t="shared" si="8"/>
        <v>62.805999234057047</v>
      </c>
      <c r="K123" s="5">
        <f t="shared" si="9"/>
        <v>14756.837449845023</v>
      </c>
      <c r="M123" s="4">
        <v>120</v>
      </c>
      <c r="N123" s="4">
        <v>0.52</v>
      </c>
      <c r="O123" s="4">
        <v>0.23</v>
      </c>
      <c r="P123" s="9">
        <f t="shared" si="10"/>
        <v>0.48000000000000048</v>
      </c>
      <c r="Q123" s="9">
        <f t="shared" si="11"/>
        <v>5760.0000000000064</v>
      </c>
      <c r="R123" s="10">
        <f t="shared" si="12"/>
        <v>276480000.0000003</v>
      </c>
      <c r="S123" s="9">
        <f t="shared" si="13"/>
        <v>0.48000000000000048</v>
      </c>
      <c r="T123" s="9">
        <f t="shared" si="14"/>
        <v>1.5987211554602254E-11</v>
      </c>
      <c r="U123" s="7">
        <f t="shared" si="15"/>
        <v>3.836930773104541E-7</v>
      </c>
      <c r="V123" s="2">
        <v>0</v>
      </c>
      <c r="X123" s="2">
        <v>0.05</v>
      </c>
      <c r="AO123" s="2"/>
      <c r="AP123" s="2"/>
    </row>
    <row r="124" spans="10:42" ht="13.5" x14ac:dyDescent="0.25">
      <c r="J124" s="4">
        <f t="shared" si="8"/>
        <v>63.420867461133923</v>
      </c>
      <c r="K124" s="5">
        <f t="shared" si="9"/>
        <v>14596.09586265458</v>
      </c>
      <c r="M124" s="4">
        <v>121</v>
      </c>
      <c r="N124" s="4">
        <v>0.54</v>
      </c>
      <c r="O124" s="4">
        <v>0.25</v>
      </c>
      <c r="P124" s="9">
        <f t="shared" si="10"/>
        <v>0.48000000000000048</v>
      </c>
      <c r="Q124" s="9">
        <f t="shared" si="11"/>
        <v>0</v>
      </c>
      <c r="R124" s="10">
        <f t="shared" si="12"/>
        <v>-138240000.00000015</v>
      </c>
      <c r="S124" s="9">
        <f t="shared" si="13"/>
        <v>0.47999999999999982</v>
      </c>
      <c r="T124" s="9">
        <f t="shared" si="14"/>
        <v>-1.5987211554602254E-11</v>
      </c>
      <c r="U124" s="7">
        <f t="shared" si="15"/>
        <v>-7.673861546209082E-7</v>
      </c>
      <c r="V124" s="2">
        <v>0</v>
      </c>
      <c r="X124" s="2">
        <v>0.05</v>
      </c>
      <c r="AO124" s="2"/>
      <c r="AP124" s="2"/>
    </row>
    <row r="125" spans="10:42" ht="13.5" x14ac:dyDescent="0.25">
      <c r="J125" s="4">
        <f t="shared" si="8"/>
        <v>64.029038122077864</v>
      </c>
      <c r="K125" s="5">
        <f t="shared" si="9"/>
        <v>14431.140110560251</v>
      </c>
      <c r="M125" s="4">
        <v>122</v>
      </c>
      <c r="N125" s="4">
        <v>0.55000000000000004</v>
      </c>
      <c r="O125" s="4">
        <v>0.26</v>
      </c>
      <c r="P125" s="9">
        <f t="shared" si="10"/>
        <v>0.24000000000000024</v>
      </c>
      <c r="Q125" s="9">
        <f t="shared" si="11"/>
        <v>-5760.0000000000064</v>
      </c>
      <c r="R125" s="10">
        <f t="shared" si="12"/>
        <v>-138240000.00000015</v>
      </c>
      <c r="S125" s="9">
        <f t="shared" si="13"/>
        <v>0.24000000000000024</v>
      </c>
      <c r="T125" s="9">
        <f t="shared" si="14"/>
        <v>-5759.99999999999</v>
      </c>
      <c r="U125" s="7">
        <f t="shared" si="15"/>
        <v>-138239999.99999937</v>
      </c>
      <c r="V125" s="2">
        <v>0</v>
      </c>
      <c r="X125" s="2">
        <v>0.05</v>
      </c>
      <c r="AO125" s="2"/>
      <c r="AP125" s="2"/>
    </row>
    <row r="126" spans="10:42" ht="13.5" x14ac:dyDescent="0.25">
      <c r="J126" s="4">
        <f t="shared" si="8"/>
        <v>64.630335626684541</v>
      </c>
      <c r="K126" s="5">
        <f t="shared" si="9"/>
        <v>14262.02351481004</v>
      </c>
      <c r="M126" s="4">
        <v>123</v>
      </c>
      <c r="N126" s="4">
        <v>0.56999999999999995</v>
      </c>
      <c r="O126" s="4">
        <v>0.28000000000000003</v>
      </c>
      <c r="P126" s="9">
        <f t="shared" si="10"/>
        <v>0.47999999999999776</v>
      </c>
      <c r="Q126" s="9">
        <f t="shared" si="11"/>
        <v>5759.9999999999409</v>
      </c>
      <c r="R126" s="10">
        <f t="shared" si="12"/>
        <v>276479999.99999875</v>
      </c>
      <c r="S126" s="9">
        <f t="shared" si="13"/>
        <v>0.48000000000000048</v>
      </c>
      <c r="T126" s="9">
        <f t="shared" si="14"/>
        <v>5760.0000000000064</v>
      </c>
      <c r="U126" s="7">
        <f t="shared" si="15"/>
        <v>276479999.99999994</v>
      </c>
      <c r="V126" s="2">
        <v>0</v>
      </c>
      <c r="X126" s="2">
        <v>0.05</v>
      </c>
      <c r="AO126" s="2"/>
      <c r="AP126" s="2"/>
    </row>
    <row r="127" spans="10:42" ht="13.5" x14ac:dyDescent="0.25">
      <c r="J127" s="4">
        <f t="shared" si="8"/>
        <v>65.224586606468293</v>
      </c>
      <c r="K127" s="5">
        <f t="shared" si="9"/>
        <v>14088.800338102943</v>
      </c>
      <c r="M127" s="4">
        <v>124</v>
      </c>
      <c r="N127" s="4">
        <v>0.59</v>
      </c>
      <c r="O127" s="4">
        <v>0.3</v>
      </c>
      <c r="P127" s="9">
        <f t="shared" si="10"/>
        <v>0.48000000000000048</v>
      </c>
      <c r="Q127" s="9">
        <f t="shared" si="11"/>
        <v>6.5281113847959205E-11</v>
      </c>
      <c r="R127" s="10">
        <f t="shared" si="12"/>
        <v>-138239999.99999702</v>
      </c>
      <c r="S127" s="9">
        <f t="shared" si="13"/>
        <v>0.47999999999999909</v>
      </c>
      <c r="T127" s="9">
        <f t="shared" si="14"/>
        <v>-3.3306690738754696E-11</v>
      </c>
      <c r="U127" s="7">
        <f t="shared" si="15"/>
        <v>-138240000.00000095</v>
      </c>
      <c r="V127" s="2">
        <v>0</v>
      </c>
      <c r="X127" s="2">
        <v>0.05</v>
      </c>
      <c r="AO127" s="2"/>
      <c r="AP127" s="2"/>
    </row>
    <row r="128" spans="10:42" ht="13.5" x14ac:dyDescent="0.25">
      <c r="J128" s="4">
        <f t="shared" si="8"/>
        <v>65.811619953889249</v>
      </c>
      <c r="K128" s="5">
        <f t="shared" si="9"/>
        <v>13911.525767853618</v>
      </c>
      <c r="M128" s="4">
        <v>125</v>
      </c>
      <c r="N128" s="4">
        <v>0.61</v>
      </c>
      <c r="O128" s="4">
        <v>0.32</v>
      </c>
      <c r="P128" s="9">
        <f t="shared" si="10"/>
        <v>0.48000000000000048</v>
      </c>
      <c r="Q128" s="9">
        <f t="shared" si="11"/>
        <v>0</v>
      </c>
      <c r="R128" s="10">
        <f t="shared" si="12"/>
        <v>-1.5667467323510209E-6</v>
      </c>
      <c r="S128" s="9">
        <f t="shared" si="13"/>
        <v>0.48000000000000048</v>
      </c>
      <c r="T128" s="9">
        <f t="shared" si="14"/>
        <v>3.3306690738754696E-11</v>
      </c>
      <c r="U128" s="7">
        <f t="shared" si="15"/>
        <v>1.5987211554602254E-6</v>
      </c>
      <c r="V128" s="2">
        <v>0</v>
      </c>
      <c r="X128" s="2">
        <v>0.05</v>
      </c>
      <c r="AO128" s="2"/>
      <c r="AP128" s="2"/>
    </row>
    <row r="129" spans="10:42" ht="13.5" x14ac:dyDescent="0.25">
      <c r="J129" s="4">
        <f t="shared" si="8"/>
        <v>66.39126686088315</v>
      </c>
      <c r="K129" s="5">
        <f t="shared" si="9"/>
        <v>13730.255899749181</v>
      </c>
      <c r="M129" s="4">
        <v>126</v>
      </c>
      <c r="N129" s="4">
        <v>0.62</v>
      </c>
      <c r="O129" s="4">
        <v>0.34</v>
      </c>
      <c r="P129" s="9">
        <f t="shared" si="10"/>
        <v>0.24000000000000024</v>
      </c>
      <c r="Q129" s="9">
        <f t="shared" si="11"/>
        <v>-5760.0000000000064</v>
      </c>
      <c r="R129" s="10">
        <f t="shared" si="12"/>
        <v>-138240000.00000015</v>
      </c>
      <c r="S129" s="9">
        <f t="shared" si="13"/>
        <v>0.48000000000000048</v>
      </c>
      <c r="T129" s="9">
        <f t="shared" si="14"/>
        <v>0</v>
      </c>
      <c r="U129" s="7">
        <f t="shared" si="15"/>
        <v>-7.9936057773011271E-7</v>
      </c>
      <c r="V129" s="2">
        <v>0</v>
      </c>
      <c r="X129" s="2">
        <v>0.05</v>
      </c>
      <c r="AO129" s="2"/>
      <c r="AP129" s="2"/>
    </row>
    <row r="130" spans="10:42" ht="13.5" x14ac:dyDescent="0.25">
      <c r="J130" s="4">
        <f t="shared" si="8"/>
        <v>66.963360856706032</v>
      </c>
      <c r="K130" s="5">
        <f t="shared" si="9"/>
        <v>13545.047721543369</v>
      </c>
      <c r="M130" s="4">
        <v>127</v>
      </c>
      <c r="N130" s="4">
        <v>0.65</v>
      </c>
      <c r="O130" s="4">
        <v>0.36</v>
      </c>
      <c r="P130" s="9">
        <f t="shared" si="10"/>
        <v>0.72000000000000064</v>
      </c>
      <c r="Q130" s="9">
        <f t="shared" si="11"/>
        <v>11520.000000000011</v>
      </c>
      <c r="R130" s="10">
        <f t="shared" si="12"/>
        <v>414720000.00000048</v>
      </c>
      <c r="S130" s="9">
        <f t="shared" si="13"/>
        <v>0.47999999999999909</v>
      </c>
      <c r="T130" s="9">
        <f t="shared" si="14"/>
        <v>-3.3306690738754696E-11</v>
      </c>
      <c r="U130" s="7">
        <f t="shared" si="15"/>
        <v>-7.9936057773011271E-7</v>
      </c>
      <c r="V130" s="2">
        <v>0</v>
      </c>
      <c r="X130" s="2">
        <v>0.05</v>
      </c>
      <c r="AO130" s="2"/>
      <c r="AP130" s="2"/>
    </row>
    <row r="131" spans="10:42" ht="13.5" x14ac:dyDescent="0.25">
      <c r="J131" s="4">
        <f t="shared" si="8"/>
        <v>67.527737845103672</v>
      </c>
      <c r="K131" s="5">
        <f t="shared" si="9"/>
        <v>13355.959097120491</v>
      </c>
      <c r="M131" s="4">
        <v>128</v>
      </c>
      <c r="N131" s="4">
        <v>0.68</v>
      </c>
      <c r="O131" s="4">
        <v>0.39</v>
      </c>
      <c r="P131" s="9">
        <f t="shared" si="10"/>
        <v>0.72000000000000064</v>
      </c>
      <c r="Q131" s="9">
        <f t="shared" si="11"/>
        <v>0</v>
      </c>
      <c r="R131" s="10">
        <f t="shared" si="12"/>
        <v>-276480000.0000003</v>
      </c>
      <c r="S131" s="9">
        <f t="shared" si="13"/>
        <v>0.72000000000000064</v>
      </c>
      <c r="T131" s="9">
        <f t="shared" si="14"/>
        <v>5760.0000000000373</v>
      </c>
      <c r="U131" s="7">
        <f t="shared" si="15"/>
        <v>138240000.0000017</v>
      </c>
      <c r="V131" s="2">
        <v>0</v>
      </c>
      <c r="X131" s="2">
        <v>0.05</v>
      </c>
      <c r="AO131" s="2"/>
      <c r="AP131" s="2"/>
    </row>
    <row r="132" spans="10:42" ht="13.5" x14ac:dyDescent="0.25">
      <c r="J132" s="4">
        <f t="shared" si="8"/>
        <v>68.084236140817026</v>
      </c>
      <c r="K132" s="5">
        <f t="shared" si="9"/>
        <v>13163.048750755479</v>
      </c>
      <c r="M132" s="4">
        <v>129</v>
      </c>
      <c r="N132" s="4">
        <v>0.7</v>
      </c>
      <c r="O132" s="4">
        <v>0.42</v>
      </c>
      <c r="P132" s="9">
        <f t="shared" si="10"/>
        <v>0.47999999999999776</v>
      </c>
      <c r="Q132" s="9">
        <f t="shared" si="11"/>
        <v>-5760.0000000000691</v>
      </c>
      <c r="R132" s="10">
        <f t="shared" si="12"/>
        <v>-138240000.00000167</v>
      </c>
      <c r="S132" s="9">
        <f t="shared" si="13"/>
        <v>0.71999999999999931</v>
      </c>
      <c r="T132" s="9">
        <f t="shared" si="14"/>
        <v>-3.1974423109204508E-11</v>
      </c>
      <c r="U132" s="7">
        <f t="shared" si="15"/>
        <v>-138240000.00000167</v>
      </c>
      <c r="V132" s="2">
        <v>0</v>
      </c>
      <c r="X132" s="2">
        <v>0.05</v>
      </c>
      <c r="AO132" s="2"/>
      <c r="AP132" s="2"/>
    </row>
    <row r="133" spans="10:42" ht="13.5" x14ac:dyDescent="0.25">
      <c r="J133" s="4">
        <f t="shared" ref="J133:J196" si="16" xml:space="preserve"> 41.55*(1 - COS(RADIANS(M133))) + 13.7*(1 - SQRT(1 - (4.155/13.7*SIN(RADIANS(M133)))^2))</f>
        <v>68.632696505431838</v>
      </c>
      <c r="K133" s="5">
        <f t="shared" ref="K133:K196" si="17" xml:space="preserve"> (J134 - J133) / (60/($F$10*360))</f>
        <v>12966.376251607926</v>
      </c>
      <c r="M133" s="4">
        <v>130</v>
      </c>
      <c r="N133" s="4">
        <v>0.73</v>
      </c>
      <c r="O133" s="4">
        <v>0.46</v>
      </c>
      <c r="P133" s="9">
        <f t="shared" si="10"/>
        <v>0.72000000000000064</v>
      </c>
      <c r="Q133" s="9">
        <f t="shared" si="11"/>
        <v>5760.0000000000691</v>
      </c>
      <c r="R133" s="10">
        <f t="shared" si="12"/>
        <v>276480000.00000334</v>
      </c>
      <c r="S133" s="9">
        <f t="shared" si="13"/>
        <v>0.96000000000000096</v>
      </c>
      <c r="T133" s="9">
        <f t="shared" si="14"/>
        <v>5760.00000000004</v>
      </c>
      <c r="U133" s="7">
        <f t="shared" si="15"/>
        <v>138240000.00000173</v>
      </c>
      <c r="V133" s="2">
        <v>0</v>
      </c>
      <c r="X133" s="2">
        <v>0.05</v>
      </c>
      <c r="AO133" s="2"/>
      <c r="AP133" s="2"/>
    </row>
    <row r="134" spans="10:42" ht="13.5" x14ac:dyDescent="0.25">
      <c r="J134" s="4">
        <f t="shared" si="16"/>
        <v>69.172962182582168</v>
      </c>
      <c r="K134" s="5">
        <f t="shared" si="17"/>
        <v>12766.001998387652</v>
      </c>
      <c r="M134" s="4">
        <v>131</v>
      </c>
      <c r="N134" s="4">
        <v>0.77</v>
      </c>
      <c r="O134" s="4">
        <v>0.5</v>
      </c>
      <c r="P134" s="9">
        <f t="shared" ref="P134:P197" si="18" xml:space="preserve"> (N134 - N133) /1000/ (60/($F$10*360))</f>
        <v>0.96000000000000096</v>
      </c>
      <c r="Q134" s="9">
        <f t="shared" ref="Q134:Q197" si="19" xml:space="preserve"> (P134 - P133) / (60/($F$10*360))</f>
        <v>5760.0000000000082</v>
      </c>
      <c r="R134" s="10">
        <f t="shared" ref="R134:R197" si="20" xml:space="preserve"> (Q134 - Q133) / (60/($F$10*360))</f>
        <v>-1.4624674804508686E-6</v>
      </c>
      <c r="S134" s="9">
        <f t="shared" ref="S134:S197" si="21" xml:space="preserve"> (O134 - O133) /1000/ (60/($F$10*360))</f>
        <v>0.95999999999999963</v>
      </c>
      <c r="T134" s="9">
        <f t="shared" ref="T134:T197" si="22" xml:space="preserve"> (S134 - S133) / (60/($F$10*360))</f>
        <v>-3.1974423109204508E-11</v>
      </c>
      <c r="U134" s="7">
        <f t="shared" ref="U134:U197" si="23" xml:space="preserve"> (T134 - T133) / (60/($F$10*360))</f>
        <v>-138240000.00000173</v>
      </c>
      <c r="V134" s="2">
        <v>0</v>
      </c>
      <c r="X134" s="2">
        <v>0.05</v>
      </c>
      <c r="AO134" s="2"/>
      <c r="AP134" s="2"/>
    </row>
    <row r="135" spans="10:42" ht="13.5" x14ac:dyDescent="0.25">
      <c r="J135" s="4">
        <f t="shared" si="16"/>
        <v>69.704878932514987</v>
      </c>
      <c r="K135" s="5">
        <f t="shared" si="17"/>
        <v>12561.987204206162</v>
      </c>
      <c r="M135" s="4">
        <v>132</v>
      </c>
      <c r="N135" s="4">
        <v>0.82</v>
      </c>
      <c r="O135" s="4">
        <v>0.55000000000000004</v>
      </c>
      <c r="P135" s="9">
        <f t="shared" si="18"/>
        <v>1.1999999999999984</v>
      </c>
      <c r="Q135" s="9">
        <f t="shared" si="19"/>
        <v>5759.9999999999391</v>
      </c>
      <c r="R135" s="10">
        <f t="shared" si="20"/>
        <v>-1.6589183360338211E-6</v>
      </c>
      <c r="S135" s="9">
        <f t="shared" si="21"/>
        <v>1.2000000000000011</v>
      </c>
      <c r="T135" s="9">
        <f t="shared" si="22"/>
        <v>5760.0000000000346</v>
      </c>
      <c r="U135" s="7">
        <f t="shared" si="23"/>
        <v>138240000.00000161</v>
      </c>
      <c r="V135" s="2">
        <v>0</v>
      </c>
      <c r="X135" s="2">
        <v>0.05</v>
      </c>
      <c r="AO135" s="2"/>
      <c r="AP135" s="2"/>
    </row>
    <row r="136" spans="10:42" ht="13.5" x14ac:dyDescent="0.25">
      <c r="J136" s="4">
        <f t="shared" si="16"/>
        <v>70.228295066023577</v>
      </c>
      <c r="K136" s="5">
        <f t="shared" si="17"/>
        <v>12354.3938815601</v>
      </c>
      <c r="M136" s="4">
        <v>133</v>
      </c>
      <c r="N136" s="4">
        <v>0.86</v>
      </c>
      <c r="O136" s="4">
        <v>0.6</v>
      </c>
      <c r="P136" s="9">
        <f t="shared" si="18"/>
        <v>0.96000000000000096</v>
      </c>
      <c r="Q136" s="9">
        <f t="shared" si="19"/>
        <v>-5759.9999999999391</v>
      </c>
      <c r="R136" s="10">
        <f t="shared" si="20"/>
        <v>-276479999.99999708</v>
      </c>
      <c r="S136" s="9">
        <f t="shared" si="21"/>
        <v>1.1999999999999984</v>
      </c>
      <c r="T136" s="9">
        <f t="shared" si="22"/>
        <v>-6.3948846218409017E-11</v>
      </c>
      <c r="U136" s="7">
        <f t="shared" si="23"/>
        <v>-138240000.00000235</v>
      </c>
      <c r="V136" s="2">
        <v>0</v>
      </c>
      <c r="X136" s="2">
        <v>0.05</v>
      </c>
      <c r="AO136" s="2"/>
      <c r="AP136" s="2"/>
    </row>
    <row r="137" spans="10:42" ht="13.5" x14ac:dyDescent="0.25">
      <c r="J137" s="4">
        <f t="shared" si="16"/>
        <v>70.743061477755248</v>
      </c>
      <c r="K137" s="5">
        <f t="shared" si="17"/>
        <v>12143.284827470552</v>
      </c>
      <c r="M137" s="4">
        <v>134</v>
      </c>
      <c r="N137" s="4">
        <v>0.92</v>
      </c>
      <c r="O137" s="4">
        <v>0.65</v>
      </c>
      <c r="P137" s="9">
        <f t="shared" si="18"/>
        <v>1.4400000000000013</v>
      </c>
      <c r="Q137" s="9">
        <f t="shared" si="19"/>
        <v>11520.000000000007</v>
      </c>
      <c r="R137" s="10">
        <f t="shared" si="20"/>
        <v>414719999.99999869</v>
      </c>
      <c r="S137" s="9">
        <f t="shared" si="21"/>
        <v>1.2000000000000011</v>
      </c>
      <c r="T137" s="9">
        <f t="shared" si="22"/>
        <v>6.3948846218409017E-11</v>
      </c>
      <c r="U137" s="7">
        <f t="shared" si="23"/>
        <v>3.0695446184836328E-6</v>
      </c>
      <c r="V137" s="2">
        <v>0</v>
      </c>
      <c r="X137" s="2">
        <v>0.05</v>
      </c>
      <c r="AO137" s="2"/>
      <c r="AP137" s="2"/>
    </row>
    <row r="138" spans="10:42" ht="13.5" x14ac:dyDescent="0.25">
      <c r="J138" s="4">
        <f t="shared" si="16"/>
        <v>71.249031678899854</v>
      </c>
      <c r="K138" s="5">
        <f t="shared" si="17"/>
        <v>11928.723608714108</v>
      </c>
      <c r="M138" s="4">
        <v>135</v>
      </c>
      <c r="N138" s="4">
        <v>0.98</v>
      </c>
      <c r="O138" s="4">
        <v>0.72</v>
      </c>
      <c r="P138" s="9">
        <f t="shared" si="18"/>
        <v>1.4399999999999986</v>
      </c>
      <c r="Q138" s="9">
        <f t="shared" si="19"/>
        <v>-6.3948846218409017E-11</v>
      </c>
      <c r="R138" s="10">
        <f t="shared" si="20"/>
        <v>-276480000.00000173</v>
      </c>
      <c r="S138" s="9">
        <f t="shared" si="21"/>
        <v>1.6799999999999988</v>
      </c>
      <c r="T138" s="9">
        <f t="shared" si="22"/>
        <v>11519.999999999947</v>
      </c>
      <c r="U138" s="7">
        <f t="shared" si="23"/>
        <v>276479999.9999972</v>
      </c>
      <c r="V138" s="2">
        <v>0</v>
      </c>
      <c r="X138" s="2">
        <v>0.05</v>
      </c>
      <c r="AO138" s="2"/>
      <c r="AP138" s="2"/>
    </row>
    <row r="139" spans="10:42" ht="13.5" x14ac:dyDescent="0.25">
      <c r="J139" s="4">
        <f t="shared" si="16"/>
        <v>71.746061829262942</v>
      </c>
      <c r="K139" s="5">
        <f t="shared" si="17"/>
        <v>11710.77454715794</v>
      </c>
      <c r="M139" s="4">
        <v>136</v>
      </c>
      <c r="N139" s="4">
        <v>1.04</v>
      </c>
      <c r="O139" s="4">
        <v>0.8</v>
      </c>
      <c r="P139" s="9">
        <f t="shared" si="18"/>
        <v>1.4400000000000013</v>
      </c>
      <c r="Q139" s="9">
        <f t="shared" si="19"/>
        <v>6.3948846218409017E-11</v>
      </c>
      <c r="R139" s="10">
        <f t="shared" si="20"/>
        <v>3.0695446184836328E-6</v>
      </c>
      <c r="S139" s="9">
        <f t="shared" si="21"/>
        <v>1.9200000000000019</v>
      </c>
      <c r="T139" s="9">
        <f t="shared" si="22"/>
        <v>5760.0000000000746</v>
      </c>
      <c r="U139" s="7">
        <f t="shared" si="23"/>
        <v>-138239999.99999696</v>
      </c>
      <c r="V139" s="2">
        <v>0</v>
      </c>
      <c r="X139" s="2">
        <v>0.05</v>
      </c>
      <c r="AO139" s="2"/>
      <c r="AP139" s="2"/>
    </row>
    <row r="140" spans="10:42" ht="13.5" x14ac:dyDescent="0.25">
      <c r="J140" s="4">
        <f t="shared" si="16"/>
        <v>72.234010768727856</v>
      </c>
      <c r="K140" s="5">
        <f t="shared" si="17"/>
        <v>11489.502705166842</v>
      </c>
      <c r="M140" s="4">
        <v>137</v>
      </c>
      <c r="N140" s="4">
        <v>1.1200000000000001</v>
      </c>
      <c r="O140" s="4">
        <v>0.87</v>
      </c>
      <c r="P140" s="9">
        <f t="shared" si="18"/>
        <v>1.9200000000000019</v>
      </c>
      <c r="Q140" s="9">
        <f t="shared" si="19"/>
        <v>11520.000000000016</v>
      </c>
      <c r="R140" s="10">
        <f t="shared" si="20"/>
        <v>276479999.99999887</v>
      </c>
      <c r="S140" s="9">
        <f t="shared" si="21"/>
        <v>1.6799999999999988</v>
      </c>
      <c r="T140" s="9">
        <f t="shared" si="22"/>
        <v>-5760.0000000000746</v>
      </c>
      <c r="U140" s="7">
        <f t="shared" si="23"/>
        <v>-276480000.00000358</v>
      </c>
      <c r="V140" s="2">
        <v>0</v>
      </c>
      <c r="X140" s="2">
        <v>0.05</v>
      </c>
      <c r="AO140" s="2"/>
      <c r="AP140" s="2"/>
    </row>
    <row r="141" spans="10:42" ht="13.5" x14ac:dyDescent="0.25">
      <c r="J141" s="4">
        <f t="shared" si="16"/>
        <v>72.712740048109808</v>
      </c>
      <c r="K141" s="5">
        <f t="shared" si="17"/>
        <v>11264.973871062466</v>
      </c>
      <c r="M141" s="4">
        <v>138</v>
      </c>
      <c r="N141" s="4">
        <v>1.21</v>
      </c>
      <c r="O141" s="4">
        <v>0.94</v>
      </c>
      <c r="P141" s="9">
        <f t="shared" si="18"/>
        <v>2.1599999999999966</v>
      </c>
      <c r="Q141" s="9">
        <f t="shared" si="19"/>
        <v>5759.9999999998718</v>
      </c>
      <c r="R141" s="10">
        <f t="shared" si="20"/>
        <v>-138240000.00000349</v>
      </c>
      <c r="S141" s="9">
        <f t="shared" si="21"/>
        <v>1.6799999999999988</v>
      </c>
      <c r="T141" s="9">
        <f t="shared" si="22"/>
        <v>0</v>
      </c>
      <c r="U141" s="7">
        <f t="shared" si="23"/>
        <v>138240000.00000179</v>
      </c>
      <c r="V141" s="2">
        <v>0</v>
      </c>
      <c r="X141" s="2">
        <v>0.05</v>
      </c>
      <c r="AO141" s="2"/>
      <c r="AP141" s="2"/>
    </row>
    <row r="142" spans="10:42" ht="13.5" x14ac:dyDescent="0.25">
      <c r="J142" s="4">
        <f t="shared" si="16"/>
        <v>73.182113959404077</v>
      </c>
      <c r="K142" s="5">
        <f t="shared" si="17"/>
        <v>11037.254544620397</v>
      </c>
      <c r="M142" s="4">
        <v>139</v>
      </c>
      <c r="N142" s="4">
        <v>1.29</v>
      </c>
      <c r="O142" s="4">
        <v>1.02</v>
      </c>
      <c r="P142" s="9">
        <f t="shared" si="18"/>
        <v>1.9200000000000019</v>
      </c>
      <c r="Q142" s="9">
        <f t="shared" si="19"/>
        <v>-5759.9999999998718</v>
      </c>
      <c r="R142" s="10">
        <f t="shared" si="20"/>
        <v>-276479999.99999386</v>
      </c>
      <c r="S142" s="9">
        <f t="shared" si="21"/>
        <v>1.9200000000000019</v>
      </c>
      <c r="T142" s="9">
        <f t="shared" si="22"/>
        <v>5760.0000000000746</v>
      </c>
      <c r="U142" s="7">
        <f t="shared" si="23"/>
        <v>138240000.00000179</v>
      </c>
      <c r="V142" s="2">
        <v>0</v>
      </c>
      <c r="X142" s="2">
        <v>0.05</v>
      </c>
      <c r="AO142" s="2"/>
      <c r="AP142" s="2"/>
    </row>
    <row r="143" spans="10:42" ht="13.5" x14ac:dyDescent="0.25">
      <c r="J143" s="4">
        <f t="shared" si="16"/>
        <v>73.641999565429927</v>
      </c>
      <c r="K143" s="5">
        <f t="shared" si="17"/>
        <v>10806.411922585994</v>
      </c>
      <c r="M143" s="4">
        <v>140</v>
      </c>
      <c r="N143" s="4">
        <v>1.36</v>
      </c>
      <c r="O143" s="4">
        <v>1.1100000000000001</v>
      </c>
      <c r="P143" s="9">
        <f t="shared" si="18"/>
        <v>1.6800000000000015</v>
      </c>
      <c r="Q143" s="9">
        <f t="shared" si="19"/>
        <v>-5760.0000000000109</v>
      </c>
      <c r="R143" s="10">
        <f t="shared" si="20"/>
        <v>-3.3396645449101925E-6</v>
      </c>
      <c r="S143" s="9">
        <f t="shared" si="21"/>
        <v>2.1600000000000019</v>
      </c>
      <c r="T143" s="9">
        <f t="shared" si="22"/>
        <v>5760</v>
      </c>
      <c r="U143" s="7">
        <f t="shared" si="23"/>
        <v>-1.7898855730891228E-6</v>
      </c>
      <c r="V143" s="2">
        <v>0</v>
      </c>
      <c r="X143" s="2">
        <v>0.04</v>
      </c>
      <c r="AO143" s="2"/>
      <c r="AP143" s="2"/>
    </row>
    <row r="144" spans="10:42" ht="13.5" x14ac:dyDescent="0.25">
      <c r="J144" s="4">
        <f t="shared" si="16"/>
        <v>74.09226672887101</v>
      </c>
      <c r="K144" s="5">
        <f t="shared" si="17"/>
        <v>10572.513884187174</v>
      </c>
      <c r="M144" s="4">
        <v>141</v>
      </c>
      <c r="N144" s="4">
        <v>1.44</v>
      </c>
      <c r="O144" s="4">
        <v>1.2</v>
      </c>
      <c r="P144" s="9">
        <f t="shared" si="18"/>
        <v>1.9199999999999964</v>
      </c>
      <c r="Q144" s="9">
        <f t="shared" si="19"/>
        <v>5759.9999999998772</v>
      </c>
      <c r="R144" s="10">
        <f t="shared" si="20"/>
        <v>276479999.99999732</v>
      </c>
      <c r="S144" s="9">
        <f t="shared" si="21"/>
        <v>2.1599999999999966</v>
      </c>
      <c r="T144" s="9">
        <f t="shared" si="22"/>
        <v>-1.2789769243681803E-10</v>
      </c>
      <c r="U144" s="7">
        <f t="shared" si="23"/>
        <v>-138240000.00000307</v>
      </c>
      <c r="V144" s="2">
        <v>0</v>
      </c>
      <c r="X144" s="2">
        <v>0.04</v>
      </c>
      <c r="AO144" s="2"/>
      <c r="AP144" s="2"/>
    </row>
    <row r="145" spans="10:42" ht="13.5" x14ac:dyDescent="0.25">
      <c r="J145" s="4">
        <f t="shared" si="16"/>
        <v>74.532788140712142</v>
      </c>
      <c r="K145" s="5">
        <f t="shared" si="17"/>
        <v>10335.628976635917</v>
      </c>
      <c r="M145" s="4">
        <v>142</v>
      </c>
      <c r="N145" s="4">
        <v>1.54</v>
      </c>
      <c r="O145" s="4">
        <v>1.29</v>
      </c>
      <c r="P145" s="9">
        <f t="shared" si="18"/>
        <v>2.4000000000000021</v>
      </c>
      <c r="Q145" s="9">
        <f t="shared" si="19"/>
        <v>11520.000000000138</v>
      </c>
      <c r="R145" s="10">
        <f t="shared" si="20"/>
        <v>138240000.00000626</v>
      </c>
      <c r="S145" s="9">
        <f t="shared" si="21"/>
        <v>2.1600000000000019</v>
      </c>
      <c r="T145" s="9">
        <f t="shared" si="22"/>
        <v>1.2789769243681803E-10</v>
      </c>
      <c r="U145" s="7">
        <f t="shared" si="23"/>
        <v>6.1390892369672656E-6</v>
      </c>
      <c r="V145" s="2">
        <v>0</v>
      </c>
      <c r="X145" s="2">
        <v>0.04</v>
      </c>
      <c r="AO145" s="2"/>
      <c r="AP145" s="2"/>
    </row>
    <row r="146" spans="10:42" ht="13.5" x14ac:dyDescent="0.25">
      <c r="J146" s="4">
        <f t="shared" si="16"/>
        <v>74.963439348071972</v>
      </c>
      <c r="K146" s="5">
        <f t="shared" si="17"/>
        <v>10095.826400588863</v>
      </c>
      <c r="M146" s="4">
        <v>143</v>
      </c>
      <c r="N146" s="4">
        <v>1.64</v>
      </c>
      <c r="O146" s="4">
        <v>1.39</v>
      </c>
      <c r="P146" s="9">
        <f t="shared" si="18"/>
        <v>2.3999999999999968</v>
      </c>
      <c r="Q146" s="9">
        <f t="shared" si="19"/>
        <v>-1.2789769243681803E-10</v>
      </c>
      <c r="R146" s="10">
        <f t="shared" si="20"/>
        <v>-276480000.00000638</v>
      </c>
      <c r="S146" s="9">
        <f t="shared" si="21"/>
        <v>2.3999999999999968</v>
      </c>
      <c r="T146" s="9">
        <f t="shared" si="22"/>
        <v>5759.9999999998772</v>
      </c>
      <c r="U146" s="7">
        <f t="shared" si="23"/>
        <v>138239999.99999398</v>
      </c>
      <c r="V146" s="2">
        <v>0</v>
      </c>
      <c r="X146" s="2">
        <v>0.04</v>
      </c>
      <c r="AO146" s="2"/>
      <c r="AP146" s="2"/>
    </row>
    <row r="147" spans="10:42" ht="13.5" x14ac:dyDescent="0.25">
      <c r="J147" s="4">
        <f t="shared" si="16"/>
        <v>75.384098781429842</v>
      </c>
      <c r="K147" s="5">
        <f t="shared" si="17"/>
        <v>9853.175995571064</v>
      </c>
      <c r="M147" s="4">
        <v>144</v>
      </c>
      <c r="N147" s="4">
        <v>1.75</v>
      </c>
      <c r="O147" s="4">
        <v>1.5</v>
      </c>
      <c r="P147" s="9">
        <f t="shared" si="18"/>
        <v>2.6400000000000023</v>
      </c>
      <c r="Q147" s="9">
        <f t="shared" si="19"/>
        <v>5760.0000000001328</v>
      </c>
      <c r="R147" s="10">
        <f t="shared" si="20"/>
        <v>138240000.00000626</v>
      </c>
      <c r="S147" s="9">
        <f t="shared" si="21"/>
        <v>2.6400000000000023</v>
      </c>
      <c r="T147" s="9">
        <f t="shared" si="22"/>
        <v>5760.0000000001328</v>
      </c>
      <c r="U147" s="7">
        <f t="shared" si="23"/>
        <v>6.133632268756628E-6</v>
      </c>
      <c r="V147" s="2">
        <v>0</v>
      </c>
      <c r="X147" s="2">
        <v>0.03</v>
      </c>
      <c r="AO147" s="2"/>
      <c r="AP147" s="2"/>
    </row>
    <row r="148" spans="10:42" ht="13.5" x14ac:dyDescent="0.25">
      <c r="J148" s="4">
        <f t="shared" si="16"/>
        <v>75.794647781245303</v>
      </c>
      <c r="K148" s="5">
        <f t="shared" si="17"/>
        <v>9607.7482253247126</v>
      </c>
      <c r="M148" s="4">
        <v>145</v>
      </c>
      <c r="N148" s="4">
        <v>1.86</v>
      </c>
      <c r="O148" s="4">
        <v>1.63</v>
      </c>
      <c r="P148" s="9">
        <f t="shared" si="18"/>
        <v>2.6400000000000023</v>
      </c>
      <c r="Q148" s="9">
        <f t="shared" si="19"/>
        <v>0</v>
      </c>
      <c r="R148" s="10">
        <f t="shared" si="20"/>
        <v>-138240000.00000319</v>
      </c>
      <c r="S148" s="9">
        <f t="shared" si="21"/>
        <v>3.1199999999999974</v>
      </c>
      <c r="T148" s="9">
        <f t="shared" si="22"/>
        <v>11519.999999999884</v>
      </c>
      <c r="U148" s="7">
        <f t="shared" si="23"/>
        <v>138239999.99999401</v>
      </c>
      <c r="V148" s="2">
        <v>0</v>
      </c>
      <c r="X148" s="2">
        <v>0.03</v>
      </c>
      <c r="AO148" s="2"/>
      <c r="AP148" s="2"/>
    </row>
    <row r="149" spans="10:42" ht="13.5" x14ac:dyDescent="0.25">
      <c r="J149" s="4">
        <f t="shared" si="16"/>
        <v>76.194970623967166</v>
      </c>
      <c r="K149" s="5">
        <f t="shared" si="17"/>
        <v>9359.6141630896454</v>
      </c>
      <c r="M149" s="4">
        <v>146</v>
      </c>
      <c r="N149" s="4">
        <v>1.98</v>
      </c>
      <c r="O149" s="4">
        <v>1.74</v>
      </c>
      <c r="P149" s="9">
        <f t="shared" si="18"/>
        <v>2.8799999999999972</v>
      </c>
      <c r="Q149" s="9">
        <f t="shared" si="19"/>
        <v>5759.9999999998772</v>
      </c>
      <c r="R149" s="10">
        <f t="shared" si="20"/>
        <v>138239999.99999705</v>
      </c>
      <c r="S149" s="9">
        <f t="shared" si="21"/>
        <v>2.6400000000000023</v>
      </c>
      <c r="T149" s="9">
        <f t="shared" si="22"/>
        <v>-11519.999999999884</v>
      </c>
      <c r="U149" s="7">
        <f t="shared" si="23"/>
        <v>-552959999.9999944</v>
      </c>
      <c r="V149" s="2">
        <v>0</v>
      </c>
      <c r="X149" s="2">
        <v>0.03</v>
      </c>
      <c r="AO149" s="2"/>
      <c r="AP149" s="2"/>
    </row>
    <row r="150" spans="10:42" ht="13.5" x14ac:dyDescent="0.25">
      <c r="J150" s="4">
        <f t="shared" si="16"/>
        <v>76.584954547429234</v>
      </c>
      <c r="K150" s="5">
        <f t="shared" si="17"/>
        <v>9108.8454767910898</v>
      </c>
      <c r="M150" s="4">
        <v>147</v>
      </c>
      <c r="N150" s="4">
        <v>2.1</v>
      </c>
      <c r="O150" s="4">
        <v>1.88</v>
      </c>
      <c r="P150" s="9">
        <f t="shared" si="18"/>
        <v>2.8800000000000026</v>
      </c>
      <c r="Q150" s="9">
        <f t="shared" si="19"/>
        <v>1.2789769243681803E-10</v>
      </c>
      <c r="R150" s="10">
        <f t="shared" si="20"/>
        <v>-138239999.99999398</v>
      </c>
      <c r="S150" s="9">
        <f t="shared" si="21"/>
        <v>3.3599999999999977</v>
      </c>
      <c r="T150" s="9">
        <f t="shared" si="22"/>
        <v>17279.999999999887</v>
      </c>
      <c r="U150" s="7">
        <f t="shared" si="23"/>
        <v>691199999.99999452</v>
      </c>
      <c r="V150" s="2">
        <v>0</v>
      </c>
      <c r="X150" s="2">
        <v>0.03</v>
      </c>
      <c r="AO150" s="2"/>
      <c r="AP150" s="2"/>
    </row>
    <row r="151" spans="10:42" ht="13.5" x14ac:dyDescent="0.25">
      <c r="J151" s="4">
        <f t="shared" si="16"/>
        <v>76.964489775628863</v>
      </c>
      <c r="K151" s="5">
        <f t="shared" si="17"/>
        <v>8855.5144141295168</v>
      </c>
      <c r="M151" s="4">
        <v>148</v>
      </c>
      <c r="N151" s="4">
        <v>2.2200000000000002</v>
      </c>
      <c r="O151" s="4">
        <v>2.0099999999999998</v>
      </c>
      <c r="P151" s="9">
        <f t="shared" si="18"/>
        <v>2.8800000000000026</v>
      </c>
      <c r="Q151" s="9">
        <f t="shared" si="19"/>
        <v>0</v>
      </c>
      <c r="R151" s="10">
        <f t="shared" si="20"/>
        <v>-3.0695446184836328E-6</v>
      </c>
      <c r="S151" s="9">
        <f t="shared" si="21"/>
        <v>3.1199999999999974</v>
      </c>
      <c r="T151" s="9">
        <f t="shared" si="22"/>
        <v>-5760.0000000000055</v>
      </c>
      <c r="U151" s="7">
        <f t="shared" si="23"/>
        <v>-552959999.99999738</v>
      </c>
      <c r="V151" s="2">
        <v>0</v>
      </c>
      <c r="X151" s="2">
        <v>0.03</v>
      </c>
      <c r="AO151" s="2"/>
      <c r="AP151" s="2"/>
    </row>
    <row r="152" spans="10:42" ht="13.5" x14ac:dyDescent="0.25">
      <c r="J152" s="4">
        <f t="shared" si="16"/>
        <v>77.333469542884259</v>
      </c>
      <c r="K152" s="5">
        <f t="shared" si="17"/>
        <v>8599.6937875518142</v>
      </c>
      <c r="M152" s="4">
        <v>149</v>
      </c>
      <c r="N152" s="4">
        <v>2.3199999999999998</v>
      </c>
      <c r="O152" s="4">
        <v>2.14</v>
      </c>
      <c r="P152" s="9">
        <f t="shared" si="18"/>
        <v>2.3999999999999915</v>
      </c>
      <c r="Q152" s="9">
        <f t="shared" si="19"/>
        <v>-11520.000000000266</v>
      </c>
      <c r="R152" s="10">
        <f t="shared" si="20"/>
        <v>-276480000.00000638</v>
      </c>
      <c r="S152" s="9">
        <f t="shared" si="21"/>
        <v>3.1200000000000081</v>
      </c>
      <c r="T152" s="9">
        <f t="shared" si="22"/>
        <v>2.5579538487363607E-10</v>
      </c>
      <c r="U152" s="7">
        <f t="shared" si="23"/>
        <v>138240000.00000626</v>
      </c>
      <c r="V152" s="2">
        <v>0</v>
      </c>
      <c r="X152" s="2">
        <v>0.03</v>
      </c>
      <c r="AO152" s="2"/>
      <c r="AP152" s="2"/>
    </row>
    <row r="153" spans="10:42" ht="13.5" x14ac:dyDescent="0.25">
      <c r="J153" s="4">
        <f t="shared" si="16"/>
        <v>77.691790117365585</v>
      </c>
      <c r="K153" s="5">
        <f t="shared" si="17"/>
        <v>8341.4569591058134</v>
      </c>
      <c r="M153" s="4">
        <v>150</v>
      </c>
      <c r="N153" s="4">
        <v>2.46</v>
      </c>
      <c r="O153" s="4">
        <v>2.2799999999999998</v>
      </c>
      <c r="P153" s="9">
        <f t="shared" si="18"/>
        <v>3.360000000000003</v>
      </c>
      <c r="Q153" s="9">
        <f t="shared" si="19"/>
        <v>23040.000000000276</v>
      </c>
      <c r="R153" s="10">
        <f t="shared" si="20"/>
        <v>829440000.00001299</v>
      </c>
      <c r="S153" s="9">
        <f t="shared" si="21"/>
        <v>3.3599999999999928</v>
      </c>
      <c r="T153" s="9">
        <f t="shared" si="22"/>
        <v>5759.9999999996326</v>
      </c>
      <c r="U153" s="7">
        <f t="shared" si="23"/>
        <v>138239999.99998504</v>
      </c>
      <c r="V153" s="2">
        <v>0</v>
      </c>
      <c r="X153" s="2">
        <v>0.03</v>
      </c>
      <c r="AO153" s="2"/>
      <c r="AP153" s="2"/>
    </row>
    <row r="154" spans="10:42" ht="13.5" x14ac:dyDescent="0.25">
      <c r="J154" s="4">
        <f t="shared" si="16"/>
        <v>78.039350823994994</v>
      </c>
      <c r="K154" s="5">
        <f t="shared" si="17"/>
        <v>8080.8778251672493</v>
      </c>
      <c r="M154" s="4">
        <v>151</v>
      </c>
      <c r="N154" s="4">
        <v>2.68</v>
      </c>
      <c r="O154" s="4">
        <v>2.4300000000000002</v>
      </c>
      <c r="P154" s="9">
        <f t="shared" si="18"/>
        <v>5.2800000000000047</v>
      </c>
      <c r="Q154" s="9">
        <f t="shared" si="19"/>
        <v>46080.000000000044</v>
      </c>
      <c r="R154" s="10">
        <f t="shared" si="20"/>
        <v>552959999.9999944</v>
      </c>
      <c r="S154" s="9">
        <f t="shared" si="21"/>
        <v>3.600000000000009</v>
      </c>
      <c r="T154" s="9">
        <f t="shared" si="22"/>
        <v>5760.0000000003893</v>
      </c>
      <c r="U154" s="7">
        <f t="shared" si="23"/>
        <v>1.8160790205001831E-5</v>
      </c>
      <c r="V154" s="2">
        <v>0</v>
      </c>
      <c r="X154" s="2">
        <v>0.03</v>
      </c>
      <c r="AO154" s="2"/>
      <c r="AP154" s="2"/>
    </row>
    <row r="155" spans="10:42" ht="13.5" x14ac:dyDescent="0.25">
      <c r="J155" s="4">
        <f t="shared" si="16"/>
        <v>78.376054066710296</v>
      </c>
      <c r="K155" s="5">
        <f t="shared" si="17"/>
        <v>7818.030801019745</v>
      </c>
      <c r="M155" s="4">
        <v>152</v>
      </c>
      <c r="N155" s="4">
        <v>2.79</v>
      </c>
      <c r="O155" s="4">
        <v>2.61</v>
      </c>
      <c r="P155" s="9">
        <f t="shared" si="18"/>
        <v>2.6399999999999975</v>
      </c>
      <c r="Q155" s="9">
        <f t="shared" si="19"/>
        <v>-63360.000000000175</v>
      </c>
      <c r="R155" s="10">
        <f t="shared" si="20"/>
        <v>-2626560000.0000052</v>
      </c>
      <c r="S155" s="9">
        <f t="shared" si="21"/>
        <v>4.3199999999999932</v>
      </c>
      <c r="T155" s="9">
        <f t="shared" si="22"/>
        <v>17279.999999999622</v>
      </c>
      <c r="U155" s="7">
        <f t="shared" si="23"/>
        <v>276479999.99998158</v>
      </c>
      <c r="V155" s="2">
        <v>0</v>
      </c>
      <c r="X155" s="2">
        <v>0.03</v>
      </c>
      <c r="AO155" s="2"/>
      <c r="AP155" s="2"/>
    </row>
    <row r="156" spans="10:42" ht="13.5" x14ac:dyDescent="0.25">
      <c r="J156" s="4">
        <f t="shared" si="16"/>
        <v>78.701805350086119</v>
      </c>
      <c r="K156" s="5">
        <f t="shared" si="17"/>
        <v>7552.9908052942574</v>
      </c>
      <c r="M156" s="4">
        <v>153</v>
      </c>
      <c r="N156" s="4">
        <v>2.98</v>
      </c>
      <c r="O156" s="4">
        <v>2.76</v>
      </c>
      <c r="P156" s="9">
        <f t="shared" si="18"/>
        <v>4.5599999999999987</v>
      </c>
      <c r="Q156" s="9">
        <f t="shared" si="19"/>
        <v>46080.000000000029</v>
      </c>
      <c r="R156" s="10">
        <f t="shared" si="20"/>
        <v>2626560000.0000048</v>
      </c>
      <c r="S156" s="9">
        <f t="shared" si="21"/>
        <v>3.5999999999999979</v>
      </c>
      <c r="T156" s="9">
        <f t="shared" si="22"/>
        <v>-17279.999999999887</v>
      </c>
      <c r="U156" s="7">
        <f t="shared" si="23"/>
        <v>-829439999.9999882</v>
      </c>
      <c r="V156" s="2">
        <v>0</v>
      </c>
      <c r="X156" s="2">
        <v>0.02</v>
      </c>
      <c r="AO156" s="2"/>
      <c r="AP156" s="2"/>
    </row>
    <row r="157" spans="10:42" ht="13.5" x14ac:dyDescent="0.25">
      <c r="J157" s="4">
        <f t="shared" si="16"/>
        <v>79.016513300306713</v>
      </c>
      <c r="K157" s="5">
        <f t="shared" si="17"/>
        <v>7285.8332442588107</v>
      </c>
      <c r="M157" s="4">
        <v>154</v>
      </c>
      <c r="N157" s="4">
        <v>3.09</v>
      </c>
      <c r="O157" s="4">
        <v>2.94</v>
      </c>
      <c r="P157" s="9">
        <f t="shared" si="18"/>
        <v>2.6399999999999975</v>
      </c>
      <c r="Q157" s="9">
        <f t="shared" si="19"/>
        <v>-46080.000000000029</v>
      </c>
      <c r="R157" s="10">
        <f t="shared" si="20"/>
        <v>-2211840000.0000014</v>
      </c>
      <c r="S157" s="9">
        <f t="shared" si="21"/>
        <v>4.3200000000000038</v>
      </c>
      <c r="T157" s="9">
        <f t="shared" si="22"/>
        <v>17280.000000000146</v>
      </c>
      <c r="U157" s="7">
        <f t="shared" si="23"/>
        <v>829440000.00000072</v>
      </c>
      <c r="V157" s="2">
        <v>0</v>
      </c>
      <c r="X157" s="2">
        <v>0.02</v>
      </c>
      <c r="AO157" s="2"/>
      <c r="AP157" s="2"/>
    </row>
    <row r="158" spans="10:42" ht="13.5" x14ac:dyDescent="0.25">
      <c r="J158" s="4">
        <f t="shared" si="16"/>
        <v>79.320089685484163</v>
      </c>
      <c r="K158" s="5">
        <f t="shared" si="17"/>
        <v>7016.6339959489505</v>
      </c>
      <c r="M158" s="4">
        <v>155</v>
      </c>
      <c r="N158" s="4">
        <v>3.27</v>
      </c>
      <c r="O158" s="4">
        <v>3.12</v>
      </c>
      <c r="P158" s="9">
        <f t="shared" si="18"/>
        <v>4.3200000000000038</v>
      </c>
      <c r="Q158" s="9">
        <f t="shared" si="19"/>
        <v>40320.000000000153</v>
      </c>
      <c r="R158" s="10">
        <f t="shared" si="20"/>
        <v>2073600000.0000043</v>
      </c>
      <c r="S158" s="9">
        <f t="shared" si="21"/>
        <v>4.3200000000000038</v>
      </c>
      <c r="T158" s="9">
        <f t="shared" si="22"/>
        <v>0</v>
      </c>
      <c r="U158" s="7">
        <f t="shared" si="23"/>
        <v>-414720000.00000352</v>
      </c>
      <c r="V158" s="2">
        <v>0</v>
      </c>
      <c r="X158" s="2">
        <v>0.02</v>
      </c>
      <c r="AO158" s="2"/>
      <c r="AP158" s="2"/>
    </row>
    <row r="159" spans="10:42" ht="13.5" x14ac:dyDescent="0.25">
      <c r="J159" s="4">
        <f t="shared" si="16"/>
        <v>79.612449435315369</v>
      </c>
      <c r="K159" s="5">
        <f t="shared" si="17"/>
        <v>6745.4693941433561</v>
      </c>
      <c r="M159" s="4">
        <v>156</v>
      </c>
      <c r="N159" s="4">
        <v>3.46</v>
      </c>
      <c r="O159" s="4">
        <v>3.32</v>
      </c>
      <c r="P159" s="9">
        <f t="shared" si="18"/>
        <v>4.5599999999999987</v>
      </c>
      <c r="Q159" s="9">
        <f t="shared" si="19"/>
        <v>5759.9999999998772</v>
      </c>
      <c r="R159" s="10">
        <f t="shared" si="20"/>
        <v>-829440000.00000668</v>
      </c>
      <c r="S159" s="9">
        <f t="shared" si="21"/>
        <v>4.7999999999999936</v>
      </c>
      <c r="T159" s="9">
        <f t="shared" si="22"/>
        <v>11519.999999999754</v>
      </c>
      <c r="U159" s="7">
        <f t="shared" si="23"/>
        <v>276479999.9999941</v>
      </c>
      <c r="V159" s="2">
        <v>0</v>
      </c>
      <c r="X159" s="2">
        <v>0.02</v>
      </c>
      <c r="AO159" s="2"/>
      <c r="AP159" s="2"/>
    </row>
    <row r="160" spans="10:42" ht="13.5" x14ac:dyDescent="0.25">
      <c r="J160" s="4">
        <f t="shared" si="16"/>
        <v>79.893510660071342</v>
      </c>
      <c r="K160" s="5">
        <f t="shared" si="17"/>
        <v>6472.4162121668769</v>
      </c>
      <c r="M160" s="4">
        <v>157</v>
      </c>
      <c r="N160" s="4">
        <v>3.63</v>
      </c>
      <c r="O160" s="4">
        <v>3.52</v>
      </c>
      <c r="P160" s="9">
        <f t="shared" si="18"/>
        <v>4.0799999999999983</v>
      </c>
      <c r="Q160" s="9">
        <f t="shared" si="19"/>
        <v>-11520.000000000011</v>
      </c>
      <c r="R160" s="10">
        <f t="shared" si="20"/>
        <v>-414719999.99999732</v>
      </c>
      <c r="S160" s="9">
        <f t="shared" si="21"/>
        <v>4.8000000000000043</v>
      </c>
      <c r="T160" s="9">
        <f t="shared" si="22"/>
        <v>2.5579538487363607E-10</v>
      </c>
      <c r="U160" s="7">
        <f t="shared" si="23"/>
        <v>-276479999.99998796</v>
      </c>
      <c r="V160" s="2">
        <v>0</v>
      </c>
      <c r="X160" s="2">
        <v>0.02</v>
      </c>
      <c r="AO160" s="2"/>
      <c r="AP160" s="2"/>
    </row>
    <row r="161" spans="10:42" ht="13.5" x14ac:dyDescent="0.25">
      <c r="J161" s="4">
        <f t="shared" si="16"/>
        <v>80.163194668911629</v>
      </c>
      <c r="K161" s="5">
        <f t="shared" si="17"/>
        <v>6197.5516465469127</v>
      </c>
      <c r="M161" s="4">
        <v>158</v>
      </c>
      <c r="N161" s="4">
        <v>3.82</v>
      </c>
      <c r="O161" s="4">
        <v>3.72</v>
      </c>
      <c r="P161" s="9">
        <f t="shared" si="18"/>
        <v>4.5599999999999987</v>
      </c>
      <c r="Q161" s="9">
        <f t="shared" si="19"/>
        <v>11520.000000000011</v>
      </c>
      <c r="R161" s="10">
        <f t="shared" si="20"/>
        <v>552960000.0000006</v>
      </c>
      <c r="S161" s="9">
        <f t="shared" si="21"/>
        <v>4.8000000000000043</v>
      </c>
      <c r="T161" s="9">
        <f t="shared" si="22"/>
        <v>0</v>
      </c>
      <c r="U161" s="7">
        <f t="shared" si="23"/>
        <v>-6.1390892369672656E-6</v>
      </c>
      <c r="V161" s="2">
        <v>0</v>
      </c>
      <c r="X161" s="2">
        <v>0.02</v>
      </c>
      <c r="AO161" s="2"/>
      <c r="AP161" s="2"/>
    </row>
    <row r="162" spans="10:42" ht="13.5" x14ac:dyDescent="0.25">
      <c r="J162" s="4">
        <f t="shared" si="16"/>
        <v>80.42142598751775</v>
      </c>
      <c r="K162" s="5">
        <f t="shared" si="17"/>
        <v>5920.9533004839159</v>
      </c>
      <c r="M162" s="4">
        <v>159</v>
      </c>
      <c r="N162" s="4">
        <v>4.0199999999999996</v>
      </c>
      <c r="O162" s="4">
        <v>4</v>
      </c>
      <c r="P162" s="9">
        <f t="shared" si="18"/>
        <v>4.7999999999999936</v>
      </c>
      <c r="Q162" s="9">
        <f t="shared" si="19"/>
        <v>5759.9999999998772</v>
      </c>
      <c r="R162" s="10">
        <f t="shared" si="20"/>
        <v>-138240000.00000322</v>
      </c>
      <c r="S162" s="9">
        <f t="shared" si="21"/>
        <v>6.7199999999999953</v>
      </c>
      <c r="T162" s="9">
        <f t="shared" si="22"/>
        <v>46079.999999999789</v>
      </c>
      <c r="U162" s="7">
        <f t="shared" si="23"/>
        <v>1105919999.999995</v>
      </c>
      <c r="V162" s="2">
        <v>0</v>
      </c>
      <c r="X162" s="2">
        <v>0.02</v>
      </c>
      <c r="AO162" s="2"/>
      <c r="AP162" s="2"/>
    </row>
    <row r="163" spans="10:42" ht="13.5" x14ac:dyDescent="0.25">
      <c r="J163" s="4">
        <f t="shared" si="16"/>
        <v>80.668132375037914</v>
      </c>
      <c r="K163" s="5">
        <f t="shared" si="17"/>
        <v>5642.6991671738733</v>
      </c>
      <c r="M163" s="4">
        <v>160</v>
      </c>
      <c r="N163" s="4">
        <v>4.2300000000000004</v>
      </c>
      <c r="O163" s="4">
        <v>4.24</v>
      </c>
      <c r="P163" s="9">
        <f t="shared" si="18"/>
        <v>5.0400000000000205</v>
      </c>
      <c r="Q163" s="9">
        <f t="shared" si="19"/>
        <v>5760.0000000006448</v>
      </c>
      <c r="R163" s="10">
        <f t="shared" si="20"/>
        <v>1.8422724679112434E-5</v>
      </c>
      <c r="S163" s="9">
        <f t="shared" si="21"/>
        <v>5.7600000000000051</v>
      </c>
      <c r="T163" s="9">
        <f t="shared" si="22"/>
        <v>-23039.999999999767</v>
      </c>
      <c r="U163" s="7">
        <f t="shared" si="23"/>
        <v>-1658879999.9999895</v>
      </c>
      <c r="V163" s="2">
        <v>0</v>
      </c>
      <c r="X163" s="2">
        <v>0.02</v>
      </c>
      <c r="AO163" s="2"/>
      <c r="AP163" s="2"/>
    </row>
    <row r="164" spans="10:42" ht="13.5" x14ac:dyDescent="0.25">
      <c r="J164" s="4">
        <f t="shared" si="16"/>
        <v>80.903244840336825</v>
      </c>
      <c r="K164" s="5">
        <f t="shared" si="17"/>
        <v>5362.8676129565065</v>
      </c>
      <c r="M164" s="4">
        <v>161</v>
      </c>
      <c r="N164" s="4">
        <v>4.45</v>
      </c>
      <c r="O164" s="4">
        <v>4.53</v>
      </c>
      <c r="P164" s="9">
        <f t="shared" si="18"/>
        <v>5.2799999999999949</v>
      </c>
      <c r="Q164" s="9">
        <f t="shared" si="19"/>
        <v>5759.999999999387</v>
      </c>
      <c r="R164" s="10">
        <f t="shared" si="20"/>
        <v>-3.0187948141247034E-5</v>
      </c>
      <c r="S164" s="9">
        <f t="shared" si="21"/>
        <v>6.9600000000000017</v>
      </c>
      <c r="T164" s="9">
        <f t="shared" si="22"/>
        <v>28799.99999999992</v>
      </c>
      <c r="U164" s="7">
        <f t="shared" si="23"/>
        <v>1244159999.9999926</v>
      </c>
      <c r="V164" s="2">
        <v>0</v>
      </c>
      <c r="X164" s="2">
        <v>0.02</v>
      </c>
      <c r="AO164" s="2"/>
      <c r="AP164" s="2"/>
    </row>
    <row r="165" spans="10:42" ht="13.5" x14ac:dyDescent="0.25">
      <c r="J165" s="4">
        <f t="shared" si="16"/>
        <v>81.126697657543346</v>
      </c>
      <c r="K165" s="5">
        <f t="shared" si="17"/>
        <v>5081.5373603065837</v>
      </c>
      <c r="M165" s="4">
        <v>162</v>
      </c>
      <c r="N165" s="4">
        <v>4.68</v>
      </c>
      <c r="O165" s="4">
        <v>4.76</v>
      </c>
      <c r="P165" s="9">
        <f t="shared" si="18"/>
        <v>5.5199999999999889</v>
      </c>
      <c r="Q165" s="9">
        <f t="shared" si="19"/>
        <v>5759.9999999998563</v>
      </c>
      <c r="R165" s="10">
        <f t="shared" si="20"/>
        <v>1.1263182386755943E-5</v>
      </c>
      <c r="S165" s="9">
        <f t="shared" si="21"/>
        <v>5.5199999999999889</v>
      </c>
      <c r="T165" s="9">
        <f t="shared" si="22"/>
        <v>-34560.000000000306</v>
      </c>
      <c r="U165" s="7">
        <f t="shared" si="23"/>
        <v>-1520640000.0000055</v>
      </c>
      <c r="V165" s="2">
        <v>0</v>
      </c>
      <c r="X165" s="2">
        <v>0.02</v>
      </c>
      <c r="AO165" s="2"/>
      <c r="AP165" s="2"/>
    </row>
    <row r="166" spans="10:42" ht="13.5" x14ac:dyDescent="0.25">
      <c r="J166" s="4">
        <f t="shared" si="16"/>
        <v>81.338428380889454</v>
      </c>
      <c r="K166" s="5">
        <f t="shared" si="17"/>
        <v>4798.7874706622051</v>
      </c>
      <c r="M166" s="4">
        <v>163</v>
      </c>
      <c r="N166" s="4">
        <v>4.9000000000000004</v>
      </c>
      <c r="O166" s="4">
        <v>5.01</v>
      </c>
      <c r="P166" s="9">
        <f t="shared" si="18"/>
        <v>5.2800000000000153</v>
      </c>
      <c r="Q166" s="9">
        <f t="shared" si="19"/>
        <v>-5759.9999999993661</v>
      </c>
      <c r="R166" s="10">
        <f t="shared" si="20"/>
        <v>-276479999.99998134</v>
      </c>
      <c r="S166" s="9">
        <f t="shared" si="21"/>
        <v>6</v>
      </c>
      <c r="T166" s="9">
        <f t="shared" si="22"/>
        <v>11520.000000000266</v>
      </c>
      <c r="U166" s="7">
        <f t="shared" si="23"/>
        <v>1105920000.0000136</v>
      </c>
      <c r="V166" s="2">
        <v>0</v>
      </c>
      <c r="X166" s="2">
        <v>0.02</v>
      </c>
      <c r="AO166" s="2"/>
      <c r="AP166" s="2"/>
    </row>
    <row r="167" spans="10:42" ht="13.5" x14ac:dyDescent="0.25">
      <c r="J167" s="4">
        <f t="shared" si="16"/>
        <v>81.538377858833712</v>
      </c>
      <c r="K167" s="5">
        <f t="shared" si="17"/>
        <v>4514.6973270948365</v>
      </c>
      <c r="M167" s="4">
        <v>164</v>
      </c>
      <c r="N167" s="4">
        <v>5.15</v>
      </c>
      <c r="O167" s="4">
        <v>5.3</v>
      </c>
      <c r="P167" s="9">
        <f t="shared" si="18"/>
        <v>6</v>
      </c>
      <c r="Q167" s="9">
        <f t="shared" si="19"/>
        <v>17279.999999999633</v>
      </c>
      <c r="R167" s="10">
        <f t="shared" si="20"/>
        <v>552959999.99997604</v>
      </c>
      <c r="S167" s="9">
        <f t="shared" si="21"/>
        <v>6.9600000000000017</v>
      </c>
      <c r="T167" s="9">
        <f t="shared" si="22"/>
        <v>23040.000000000044</v>
      </c>
      <c r="U167" s="7">
        <f t="shared" si="23"/>
        <v>276479999.9999947</v>
      </c>
      <c r="V167" s="2">
        <v>0</v>
      </c>
      <c r="X167" s="2">
        <v>0.02</v>
      </c>
      <c r="AO167" s="2"/>
      <c r="AP167" s="2"/>
    </row>
    <row r="168" spans="10:42" ht="13.5" x14ac:dyDescent="0.25">
      <c r="J168" s="4">
        <f t="shared" si="16"/>
        <v>81.726490247462664</v>
      </c>
      <c r="K168" s="5">
        <f t="shared" si="17"/>
        <v>4229.3466168371197</v>
      </c>
      <c r="M168" s="4">
        <v>165</v>
      </c>
      <c r="N168" s="4">
        <v>5.37</v>
      </c>
      <c r="O168" s="4">
        <v>5.57</v>
      </c>
      <c r="P168" s="9">
        <f t="shared" si="18"/>
        <v>5.2799999999999949</v>
      </c>
      <c r="Q168" s="9">
        <f t="shared" si="19"/>
        <v>-17280.000000000124</v>
      </c>
      <c r="R168" s="10">
        <f t="shared" si="20"/>
        <v>-829439999.99999404</v>
      </c>
      <c r="S168" s="9">
        <f t="shared" si="21"/>
        <v>6.4800000000000111</v>
      </c>
      <c r="T168" s="9">
        <f t="shared" si="22"/>
        <v>-11519.999999999776</v>
      </c>
      <c r="U168" s="7">
        <f t="shared" si="23"/>
        <v>-829439999.99999571</v>
      </c>
      <c r="V168" s="2">
        <v>0</v>
      </c>
      <c r="X168" s="2">
        <v>0.01</v>
      </c>
      <c r="AO168" s="2"/>
      <c r="AP168" s="2"/>
    </row>
    <row r="169" spans="10:42" ht="13.5" x14ac:dyDescent="0.25">
      <c r="J169" s="4">
        <f t="shared" si="16"/>
        <v>81.90271302316421</v>
      </c>
      <c r="K169" s="5">
        <f t="shared" si="17"/>
        <v>3942.8153136479978</v>
      </c>
      <c r="M169" s="4">
        <v>166</v>
      </c>
      <c r="N169" s="4">
        <v>5.69</v>
      </c>
      <c r="O169" s="4">
        <v>5.86</v>
      </c>
      <c r="P169" s="9">
        <f t="shared" si="18"/>
        <v>7.6800000000000077</v>
      </c>
      <c r="Q169" s="9">
        <f t="shared" si="19"/>
        <v>57600.000000000306</v>
      </c>
      <c r="R169" s="10">
        <f t="shared" si="20"/>
        <v>1797120000.0000105</v>
      </c>
      <c r="S169" s="9">
        <f t="shared" si="21"/>
        <v>6.9600000000000017</v>
      </c>
      <c r="T169" s="9">
        <f t="shared" si="22"/>
        <v>11519.999999999776</v>
      </c>
      <c r="U169" s="7">
        <f t="shared" si="23"/>
        <v>552959999.99998927</v>
      </c>
      <c r="V169" s="2">
        <v>0</v>
      </c>
      <c r="X169" s="2">
        <v>0.01</v>
      </c>
      <c r="AO169" s="2"/>
      <c r="AP169" s="2"/>
    </row>
    <row r="170" spans="10:42" ht="13.5" x14ac:dyDescent="0.25">
      <c r="J170" s="4">
        <f t="shared" si="16"/>
        <v>82.06699699456621</v>
      </c>
      <c r="K170" s="5">
        <f t="shared" si="17"/>
        <v>3655.1836600478964</v>
      </c>
      <c r="M170" s="4">
        <v>167</v>
      </c>
      <c r="N170" s="4">
        <v>5.89</v>
      </c>
      <c r="O170" s="4">
        <v>6.11</v>
      </c>
      <c r="P170" s="9">
        <f t="shared" si="18"/>
        <v>4.7999999999999829</v>
      </c>
      <c r="Q170" s="9">
        <f t="shared" si="19"/>
        <v>-69120.000000000597</v>
      </c>
      <c r="R170" s="10">
        <f t="shared" si="20"/>
        <v>-3041280000.0000219</v>
      </c>
      <c r="S170" s="9">
        <f t="shared" si="21"/>
        <v>6</v>
      </c>
      <c r="T170" s="9">
        <f t="shared" si="22"/>
        <v>-23040.000000000044</v>
      </c>
      <c r="U170" s="7">
        <f t="shared" si="23"/>
        <v>-829439999.99999571</v>
      </c>
      <c r="V170" s="2">
        <v>0</v>
      </c>
      <c r="X170" s="2">
        <v>0.01</v>
      </c>
      <c r="AO170" s="2"/>
      <c r="AP170" s="2"/>
    </row>
    <row r="171" spans="10:42" ht="13.5" x14ac:dyDescent="0.25">
      <c r="J171" s="4">
        <f t="shared" si="16"/>
        <v>82.219296313734873</v>
      </c>
      <c r="K171" s="5">
        <f t="shared" si="17"/>
        <v>3366.532149415093</v>
      </c>
      <c r="M171" s="4">
        <v>168</v>
      </c>
      <c r="N171" s="4">
        <v>6.15</v>
      </c>
      <c r="O171" s="4">
        <v>6.39</v>
      </c>
      <c r="P171" s="9">
        <f t="shared" si="18"/>
        <v>6.2400000000000162</v>
      </c>
      <c r="Q171" s="9">
        <f t="shared" si="19"/>
        <v>34560.0000000008</v>
      </c>
      <c r="R171" s="10">
        <f t="shared" si="20"/>
        <v>2488320000.0000334</v>
      </c>
      <c r="S171" s="9">
        <f t="shared" si="21"/>
        <v>6.7199999999999855</v>
      </c>
      <c r="T171" s="9">
        <f t="shared" si="22"/>
        <v>17279.999999999654</v>
      </c>
      <c r="U171" s="7">
        <f t="shared" si="23"/>
        <v>967679999.99999273</v>
      </c>
      <c r="V171" s="2">
        <v>0</v>
      </c>
      <c r="X171" s="2">
        <v>0.01</v>
      </c>
      <c r="AO171" s="2"/>
      <c r="AP171" s="2"/>
    </row>
    <row r="172" spans="10:42" ht="13.5" x14ac:dyDescent="0.25">
      <c r="J172" s="4">
        <f t="shared" si="16"/>
        <v>82.359568486627168</v>
      </c>
      <c r="K172" s="5">
        <f t="shared" si="17"/>
        <v>3076.9415079480495</v>
      </c>
      <c r="M172" s="4">
        <v>169</v>
      </c>
      <c r="N172" s="4">
        <v>6.45</v>
      </c>
      <c r="O172" s="4">
        <v>6.63</v>
      </c>
      <c r="P172" s="9">
        <f t="shared" si="18"/>
        <v>7.1999999999999957</v>
      </c>
      <c r="Q172" s="9">
        <f t="shared" si="19"/>
        <v>23039.999999999509</v>
      </c>
      <c r="R172" s="10">
        <f t="shared" si="20"/>
        <v>-276480000.00003099</v>
      </c>
      <c r="S172" s="9">
        <f t="shared" si="21"/>
        <v>5.7600000000000051</v>
      </c>
      <c r="T172" s="9">
        <f t="shared" si="22"/>
        <v>-23039.999999999531</v>
      </c>
      <c r="U172" s="7">
        <f t="shared" si="23"/>
        <v>-967679999.99998045</v>
      </c>
      <c r="V172" s="2">
        <v>0</v>
      </c>
      <c r="X172" s="2">
        <v>0.01</v>
      </c>
      <c r="AO172" s="2"/>
      <c r="AP172" s="2"/>
    </row>
    <row r="173" spans="10:42" ht="13.5" x14ac:dyDescent="0.25">
      <c r="J173" s="4">
        <f t="shared" si="16"/>
        <v>82.48777438279167</v>
      </c>
      <c r="K173" s="5">
        <f t="shared" si="17"/>
        <v>2786.4926765141718</v>
      </c>
      <c r="M173" s="4">
        <v>170</v>
      </c>
      <c r="N173" s="4">
        <v>6.75</v>
      </c>
      <c r="O173" s="4">
        <v>7.05</v>
      </c>
      <c r="P173" s="9">
        <f t="shared" si="18"/>
        <v>7.1999999999999957</v>
      </c>
      <c r="Q173" s="9">
        <f t="shared" si="19"/>
        <v>0</v>
      </c>
      <c r="R173" s="10">
        <f t="shared" si="20"/>
        <v>-552959999.9999882</v>
      </c>
      <c r="S173" s="9">
        <f t="shared" si="21"/>
        <v>10.079999999999998</v>
      </c>
      <c r="T173" s="9">
        <f t="shared" si="22"/>
        <v>103679.99999999984</v>
      </c>
      <c r="U173" s="7">
        <f t="shared" si="23"/>
        <v>3041279999.9999852</v>
      </c>
      <c r="V173" s="2">
        <v>0</v>
      </c>
      <c r="X173" s="2">
        <v>0.01</v>
      </c>
      <c r="AO173" s="2"/>
      <c r="AP173" s="2"/>
    </row>
    <row r="174" spans="10:42" ht="13.5" x14ac:dyDescent="0.25">
      <c r="J174" s="4">
        <f t="shared" si="16"/>
        <v>82.603878244313094</v>
      </c>
      <c r="K174" s="5">
        <f t="shared" si="17"/>
        <v>2495.2667923768104</v>
      </c>
      <c r="M174" s="4">
        <v>171</v>
      </c>
      <c r="N174" s="4">
        <v>6.98</v>
      </c>
      <c r="O174" s="4">
        <v>7.28</v>
      </c>
      <c r="P174" s="9">
        <f t="shared" si="18"/>
        <v>5.5200000000000102</v>
      </c>
      <c r="Q174" s="9">
        <f t="shared" si="19"/>
        <v>-40319.999999999651</v>
      </c>
      <c r="R174" s="10">
        <f t="shared" si="20"/>
        <v>-967679999.99999166</v>
      </c>
      <c r="S174" s="9">
        <f t="shared" si="21"/>
        <v>5.5200000000000102</v>
      </c>
      <c r="T174" s="9">
        <f t="shared" si="22"/>
        <v>-109439.99999999972</v>
      </c>
      <c r="U174" s="7">
        <f t="shared" si="23"/>
        <v>-5114879999.9999895</v>
      </c>
      <c r="V174" s="2">
        <v>0</v>
      </c>
      <c r="X174" s="2">
        <v>0.01</v>
      </c>
      <c r="AO174" s="2"/>
      <c r="AP174" s="2"/>
    </row>
    <row r="175" spans="10:42" ht="13.5" x14ac:dyDescent="0.25">
      <c r="J175" s="4">
        <f t="shared" si="16"/>
        <v>82.707847693995461</v>
      </c>
      <c r="K175" s="5">
        <f t="shared" si="17"/>
        <v>2203.3451708236953</v>
      </c>
      <c r="M175" s="4">
        <v>172</v>
      </c>
      <c r="N175" s="4">
        <v>7.29</v>
      </c>
      <c r="O175" s="4">
        <v>7.5</v>
      </c>
      <c r="P175" s="9">
        <f t="shared" si="18"/>
        <v>7.4399999999999915</v>
      </c>
      <c r="Q175" s="9">
        <f t="shared" si="19"/>
        <v>46079.999999999549</v>
      </c>
      <c r="R175" s="10">
        <f t="shared" si="20"/>
        <v>2073599999.9999809</v>
      </c>
      <c r="S175" s="9">
        <f t="shared" si="21"/>
        <v>5.2799999999999949</v>
      </c>
      <c r="T175" s="9">
        <f t="shared" si="22"/>
        <v>-5760.0000000003674</v>
      </c>
      <c r="U175" s="7">
        <f t="shared" si="23"/>
        <v>2488319999.9999847</v>
      </c>
      <c r="V175" s="2">
        <v>0</v>
      </c>
      <c r="X175" s="2">
        <v>0.01</v>
      </c>
      <c r="AO175" s="2"/>
      <c r="AP175" s="2"/>
    </row>
    <row r="176" spans="10:42" ht="13.5" x14ac:dyDescent="0.25">
      <c r="J176" s="4">
        <f t="shared" si="16"/>
        <v>82.799653742779782</v>
      </c>
      <c r="K176" s="5">
        <f t="shared" si="17"/>
        <v>1910.8092866913466</v>
      </c>
      <c r="M176" s="4">
        <v>173</v>
      </c>
      <c r="N176" s="4">
        <v>7.6</v>
      </c>
      <c r="O176" s="4">
        <v>7.7</v>
      </c>
      <c r="P176" s="9">
        <f t="shared" si="18"/>
        <v>7.4399999999999915</v>
      </c>
      <c r="Q176" s="9">
        <f t="shared" si="19"/>
        <v>0</v>
      </c>
      <c r="R176" s="10">
        <f t="shared" si="20"/>
        <v>-1105919999.9999893</v>
      </c>
      <c r="S176" s="9">
        <f t="shared" si="21"/>
        <v>4.8000000000000043</v>
      </c>
      <c r="T176" s="9">
        <f t="shared" si="22"/>
        <v>-11519.999999999776</v>
      </c>
      <c r="U176" s="7">
        <f t="shared" si="23"/>
        <v>-138239999.99998581</v>
      </c>
      <c r="V176" s="2">
        <v>0</v>
      </c>
      <c r="X176" s="2">
        <v>0.01</v>
      </c>
      <c r="AO176" s="2"/>
      <c r="AP176" s="2"/>
    </row>
    <row r="177" spans="10:42" ht="13.5" x14ac:dyDescent="0.25">
      <c r="J177" s="4">
        <f t="shared" si="16"/>
        <v>82.879270796391921</v>
      </c>
      <c r="K177" s="5">
        <f t="shared" si="17"/>
        <v>1617.7407558089953</v>
      </c>
      <c r="M177" s="4">
        <v>174</v>
      </c>
      <c r="N177" s="4">
        <v>7.89</v>
      </c>
      <c r="O177" s="4">
        <v>7.87</v>
      </c>
      <c r="P177" s="9">
        <f t="shared" si="18"/>
        <v>6.9600000000000017</v>
      </c>
      <c r="Q177" s="9">
        <f t="shared" si="19"/>
        <v>-11519.999999999754</v>
      </c>
      <c r="R177" s="10">
        <f t="shared" si="20"/>
        <v>-276479999.9999941</v>
      </c>
      <c r="S177" s="9">
        <f t="shared" si="21"/>
        <v>4.0799999999999983</v>
      </c>
      <c r="T177" s="9">
        <f t="shared" si="22"/>
        <v>-17280.000000000146</v>
      </c>
      <c r="U177" s="7">
        <f t="shared" si="23"/>
        <v>-138240000.00000888</v>
      </c>
      <c r="V177" s="2">
        <v>0</v>
      </c>
      <c r="X177" s="2">
        <v>0</v>
      </c>
      <c r="AO177" s="2"/>
      <c r="AP177" s="2"/>
    </row>
    <row r="178" spans="10:42" ht="13.5" x14ac:dyDescent="0.25">
      <c r="J178" s="4">
        <f t="shared" si="16"/>
        <v>82.946676661217296</v>
      </c>
      <c r="K178" s="5">
        <f t="shared" si="17"/>
        <v>1324.2213163596261</v>
      </c>
      <c r="M178" s="4">
        <v>175</v>
      </c>
      <c r="N178" s="4">
        <v>8.16</v>
      </c>
      <c r="O178" s="4">
        <v>7.96</v>
      </c>
      <c r="P178" s="9">
        <f t="shared" si="18"/>
        <v>6.4800000000000111</v>
      </c>
      <c r="Q178" s="9">
        <f t="shared" si="19"/>
        <v>-11519.999999999776</v>
      </c>
      <c r="R178" s="10">
        <f t="shared" si="20"/>
        <v>-5.2386894822120667E-7</v>
      </c>
      <c r="S178" s="9">
        <f t="shared" si="21"/>
        <v>2.1599999999999966</v>
      </c>
      <c r="T178" s="9">
        <f t="shared" si="22"/>
        <v>-46080.000000000044</v>
      </c>
      <c r="U178" s="7">
        <f t="shared" si="23"/>
        <v>-691199999.99999762</v>
      </c>
      <c r="V178" s="2">
        <v>0</v>
      </c>
      <c r="X178" s="2">
        <v>0</v>
      </c>
      <c r="AO178" s="2"/>
      <c r="AP178" s="2"/>
    </row>
    <row r="179" spans="10:42" ht="13.5" x14ac:dyDescent="0.25">
      <c r="J179" s="4">
        <f t="shared" si="16"/>
        <v>83.001852549398947</v>
      </c>
      <c r="K179" s="5">
        <f t="shared" si="17"/>
        <v>1030.3328101707621</v>
      </c>
      <c r="M179" s="4">
        <v>176</v>
      </c>
      <c r="N179" s="4">
        <v>8.43</v>
      </c>
      <c r="O179" s="4">
        <v>8.01</v>
      </c>
      <c r="P179" s="9">
        <f t="shared" si="18"/>
        <v>6.4799999999999898</v>
      </c>
      <c r="Q179" s="9">
        <f t="shared" si="19"/>
        <v>-5.1159076974727213E-10</v>
      </c>
      <c r="R179" s="10">
        <f t="shared" si="20"/>
        <v>276479999.99998236</v>
      </c>
      <c r="S179" s="9">
        <f t="shared" si="21"/>
        <v>1.1999999999999957</v>
      </c>
      <c r="T179" s="9">
        <f t="shared" si="22"/>
        <v>-23040.000000000022</v>
      </c>
      <c r="U179" s="7">
        <f t="shared" si="23"/>
        <v>552960000.0000006</v>
      </c>
      <c r="V179" s="2">
        <v>0</v>
      </c>
      <c r="X179" s="2">
        <v>0</v>
      </c>
      <c r="AO179" s="2"/>
      <c r="AP179" s="2"/>
    </row>
    <row r="180" spans="10:42" ht="13.5" x14ac:dyDescent="0.25">
      <c r="J180" s="4">
        <f t="shared" si="16"/>
        <v>83.044783083156062</v>
      </c>
      <c r="K180" s="5">
        <f t="shared" si="17"/>
        <v>736.15716395715936</v>
      </c>
      <c r="M180" s="4">
        <v>177</v>
      </c>
      <c r="N180" s="4">
        <v>8.75</v>
      </c>
      <c r="O180" s="4">
        <v>8.02</v>
      </c>
      <c r="P180" s="9">
        <f t="shared" si="18"/>
        <v>7.6800000000000077</v>
      </c>
      <c r="Q180" s="9">
        <f t="shared" si="19"/>
        <v>28800.000000000433</v>
      </c>
      <c r="R180" s="10">
        <f t="shared" si="20"/>
        <v>691200000.00002277</v>
      </c>
      <c r="S180" s="9">
        <f t="shared" si="21"/>
        <v>0.23999999999999491</v>
      </c>
      <c r="T180" s="9">
        <f t="shared" si="22"/>
        <v>-23040.000000000022</v>
      </c>
      <c r="U180" s="7">
        <f t="shared" si="23"/>
        <v>0</v>
      </c>
      <c r="V180" s="2">
        <v>0</v>
      </c>
      <c r="X180" s="2">
        <v>0</v>
      </c>
      <c r="AO180" s="2"/>
      <c r="AP180" s="2"/>
    </row>
    <row r="181" spans="10:42" ht="13.5" x14ac:dyDescent="0.25">
      <c r="J181" s="4">
        <f t="shared" si="16"/>
        <v>83.075456298320944</v>
      </c>
      <c r="K181" s="5">
        <f t="shared" si="17"/>
        <v>441.776370498701</v>
      </c>
      <c r="M181" s="4">
        <v>178</v>
      </c>
      <c r="N181" s="4">
        <v>9</v>
      </c>
      <c r="O181" s="4">
        <v>7.91</v>
      </c>
      <c r="P181" s="9">
        <f t="shared" si="18"/>
        <v>6</v>
      </c>
      <c r="Q181" s="9">
        <f t="shared" si="19"/>
        <v>-40320.000000000189</v>
      </c>
      <c r="R181" s="10">
        <f t="shared" si="20"/>
        <v>-1658880000.000015</v>
      </c>
      <c r="S181" s="9">
        <f t="shared" si="21"/>
        <v>-2.6399999999999864</v>
      </c>
      <c r="T181" s="9">
        <f t="shared" si="22"/>
        <v>-69119.999999999549</v>
      </c>
      <c r="U181" s="7">
        <f t="shared" si="23"/>
        <v>-1105919999.9999888</v>
      </c>
      <c r="V181" s="2">
        <v>0</v>
      </c>
      <c r="X181" s="2">
        <v>0</v>
      </c>
      <c r="AO181" s="2"/>
      <c r="AP181" s="2"/>
    </row>
    <row r="182" spans="10:42" ht="13.5" x14ac:dyDescent="0.25">
      <c r="J182" s="4">
        <f t="shared" si="16"/>
        <v>83.093863647091723</v>
      </c>
      <c r="K182" s="5">
        <f t="shared" si="17"/>
        <v>147.27246979850861</v>
      </c>
      <c r="M182" s="4">
        <v>179</v>
      </c>
      <c r="N182" s="4">
        <v>9.18</v>
      </c>
      <c r="O182" s="4">
        <v>7.79</v>
      </c>
      <c r="P182" s="9">
        <f t="shared" si="18"/>
        <v>4.3199999999999932</v>
      </c>
      <c r="Q182" s="9">
        <f t="shared" si="19"/>
        <v>-40320.000000000167</v>
      </c>
      <c r="R182" s="10">
        <f t="shared" si="20"/>
        <v>5.2386894822120667E-7</v>
      </c>
      <c r="S182" s="9">
        <f t="shared" si="21"/>
        <v>-2.8800000000000026</v>
      </c>
      <c r="T182" s="9">
        <f t="shared" si="22"/>
        <v>-5760.0000000003893</v>
      </c>
      <c r="U182" s="7">
        <f t="shared" si="23"/>
        <v>1520639999.9999797</v>
      </c>
      <c r="V182" s="2">
        <v>0</v>
      </c>
      <c r="X182" s="2">
        <v>0</v>
      </c>
      <c r="AO182" s="2"/>
      <c r="AP182" s="2"/>
    </row>
    <row r="183" spans="10:42" ht="13.5" x14ac:dyDescent="0.25">
      <c r="J183" s="4">
        <f t="shared" si="16"/>
        <v>83.1</v>
      </c>
      <c r="K183" s="5">
        <f t="shared" si="17"/>
        <v>-147.27246979850861</v>
      </c>
      <c r="M183" s="4">
        <v>180</v>
      </c>
      <c r="N183" s="4">
        <v>9.26</v>
      </c>
      <c r="O183" s="4">
        <v>7.67</v>
      </c>
      <c r="P183" s="9">
        <f t="shared" si="18"/>
        <v>1.9200000000000019</v>
      </c>
      <c r="Q183" s="9">
        <f t="shared" si="19"/>
        <v>-57599.999999999796</v>
      </c>
      <c r="R183" s="10">
        <f t="shared" si="20"/>
        <v>-414719999.99999112</v>
      </c>
      <c r="S183" s="9">
        <f t="shared" si="21"/>
        <v>-2.8800000000000026</v>
      </c>
      <c r="T183" s="9">
        <f t="shared" si="22"/>
        <v>0</v>
      </c>
      <c r="U183" s="7">
        <f t="shared" si="23"/>
        <v>138240000.00000936</v>
      </c>
      <c r="V183" s="2">
        <v>0</v>
      </c>
      <c r="X183" s="2">
        <v>0</v>
      </c>
      <c r="AO183" s="2"/>
      <c r="AP183" s="2"/>
    </row>
    <row r="184" spans="10:42" ht="13.5" x14ac:dyDescent="0.25">
      <c r="J184" s="4">
        <f t="shared" si="16"/>
        <v>83.093863647091723</v>
      </c>
      <c r="K184" s="5">
        <f t="shared" si="17"/>
        <v>-441.776370498701</v>
      </c>
      <c r="M184" s="4">
        <v>181</v>
      </c>
      <c r="N184" s="4">
        <v>9.32</v>
      </c>
      <c r="O184" s="4">
        <v>7.45</v>
      </c>
      <c r="P184" s="9">
        <f t="shared" si="18"/>
        <v>1.4400000000000119</v>
      </c>
      <c r="Q184" s="9">
        <f t="shared" si="19"/>
        <v>-11519.99999999976</v>
      </c>
      <c r="R184" s="10">
        <f t="shared" si="20"/>
        <v>1105920000.000001</v>
      </c>
      <c r="S184" s="9">
        <f t="shared" si="21"/>
        <v>-5.2799999999999949</v>
      </c>
      <c r="T184" s="9">
        <f t="shared" si="22"/>
        <v>-57599.999999999818</v>
      </c>
      <c r="U184" s="7">
        <f t="shared" si="23"/>
        <v>-1382399999.9999957</v>
      </c>
      <c r="V184" s="2">
        <v>0</v>
      </c>
      <c r="X184" s="2">
        <v>0</v>
      </c>
      <c r="AO184" s="2"/>
      <c r="AP184" s="2"/>
    </row>
    <row r="185" spans="10:42" ht="13.5" x14ac:dyDescent="0.25">
      <c r="J185" s="4">
        <f t="shared" si="16"/>
        <v>83.075456298320944</v>
      </c>
      <c r="K185" s="5">
        <f t="shared" si="17"/>
        <v>-736.15716395715936</v>
      </c>
      <c r="M185" s="4">
        <v>182</v>
      </c>
      <c r="N185" s="4">
        <v>9.36</v>
      </c>
      <c r="O185" s="4">
        <v>7.23</v>
      </c>
      <c r="P185" s="9">
        <f t="shared" si="18"/>
        <v>0.95999999999997965</v>
      </c>
      <c r="Q185" s="9">
        <f t="shared" si="19"/>
        <v>-11520.000000000775</v>
      </c>
      <c r="R185" s="10">
        <f t="shared" si="20"/>
        <v>-2.435990609228611E-5</v>
      </c>
      <c r="S185" s="9">
        <f t="shared" si="21"/>
        <v>-5.2799999999999949</v>
      </c>
      <c r="T185" s="9">
        <f t="shared" si="22"/>
        <v>0</v>
      </c>
      <c r="U185" s="7">
        <f t="shared" si="23"/>
        <v>1382399999.9999957</v>
      </c>
      <c r="V185" s="2">
        <v>0</v>
      </c>
      <c r="X185" s="2">
        <v>0</v>
      </c>
      <c r="AO185" s="2"/>
      <c r="AP185" s="2"/>
    </row>
    <row r="186" spans="10:42" ht="13.5" x14ac:dyDescent="0.25">
      <c r="J186" s="4">
        <f t="shared" si="16"/>
        <v>83.044783083156062</v>
      </c>
      <c r="K186" s="5">
        <f t="shared" si="17"/>
        <v>-1030.3328101707621</v>
      </c>
      <c r="M186" s="4">
        <v>183</v>
      </c>
      <c r="N186" s="4">
        <v>9.35</v>
      </c>
      <c r="O186" s="4">
        <v>6.98</v>
      </c>
      <c r="P186" s="9">
        <f t="shared" si="18"/>
        <v>-0.23999999999999491</v>
      </c>
      <c r="Q186" s="9">
        <f t="shared" si="19"/>
        <v>-28799.999999999392</v>
      </c>
      <c r="R186" s="10">
        <f t="shared" si="20"/>
        <v>-414719999.99996686</v>
      </c>
      <c r="S186" s="9">
        <f t="shared" si="21"/>
        <v>-6</v>
      </c>
      <c r="T186" s="9">
        <f t="shared" si="22"/>
        <v>-17280.000000000124</v>
      </c>
      <c r="U186" s="7">
        <f t="shared" si="23"/>
        <v>-414720000.00000298</v>
      </c>
      <c r="V186" s="2">
        <v>0.01</v>
      </c>
      <c r="X186" s="2">
        <v>0</v>
      </c>
      <c r="AO186" s="2"/>
      <c r="AP186" s="2"/>
    </row>
    <row r="187" spans="10:42" ht="13.5" x14ac:dyDescent="0.25">
      <c r="J187" s="4">
        <f t="shared" si="16"/>
        <v>83.001852549398947</v>
      </c>
      <c r="K187" s="5">
        <f t="shared" si="17"/>
        <v>-1324.2213163596261</v>
      </c>
      <c r="M187" s="4">
        <v>184</v>
      </c>
      <c r="N187" s="4">
        <v>9.27</v>
      </c>
      <c r="O187" s="4">
        <v>6.7</v>
      </c>
      <c r="P187" s="9">
        <f t="shared" si="18"/>
        <v>-1.9200000000000019</v>
      </c>
      <c r="Q187" s="9">
        <f t="shared" si="19"/>
        <v>-40320.000000000167</v>
      </c>
      <c r="R187" s="10">
        <f t="shared" si="20"/>
        <v>-276480000.0000186</v>
      </c>
      <c r="S187" s="9">
        <f t="shared" si="21"/>
        <v>-6.720000000000006</v>
      </c>
      <c r="T187" s="9">
        <f t="shared" si="22"/>
        <v>-17280.000000000146</v>
      </c>
      <c r="U187" s="7">
        <f t="shared" si="23"/>
        <v>-5.2386894822120667E-7</v>
      </c>
      <c r="V187" s="2">
        <v>0.01</v>
      </c>
      <c r="X187" s="2">
        <v>0</v>
      </c>
      <c r="AO187" s="2"/>
      <c r="AP187" s="2"/>
    </row>
    <row r="188" spans="10:42" ht="13.5" x14ac:dyDescent="0.25">
      <c r="J188" s="4">
        <f t="shared" si="16"/>
        <v>82.946676661217296</v>
      </c>
      <c r="K188" s="5">
        <f t="shared" si="17"/>
        <v>-1617.7407558089953</v>
      </c>
      <c r="M188" s="4">
        <v>185</v>
      </c>
      <c r="N188" s="4">
        <v>9.1300000000000008</v>
      </c>
      <c r="O188" s="4">
        <v>6.45</v>
      </c>
      <c r="P188" s="9">
        <f t="shared" si="18"/>
        <v>-3.359999999999971</v>
      </c>
      <c r="Q188" s="9">
        <f t="shared" si="19"/>
        <v>-34559.999999999258</v>
      </c>
      <c r="R188" s="10">
        <f t="shared" si="20"/>
        <v>138240000.00002185</v>
      </c>
      <c r="S188" s="9">
        <f t="shared" si="21"/>
        <v>-6</v>
      </c>
      <c r="T188" s="9">
        <f t="shared" si="22"/>
        <v>17280.000000000146</v>
      </c>
      <c r="U188" s="7">
        <f t="shared" si="23"/>
        <v>829440000.00000703</v>
      </c>
      <c r="V188" s="2">
        <v>0.01</v>
      </c>
      <c r="X188" s="2">
        <v>0</v>
      </c>
      <c r="AO188" s="2"/>
      <c r="AP188" s="2"/>
    </row>
    <row r="189" spans="10:42" ht="13.5" x14ac:dyDescent="0.25">
      <c r="J189" s="4">
        <f t="shared" si="16"/>
        <v>82.879270796391921</v>
      </c>
      <c r="K189" s="5">
        <f t="shared" si="17"/>
        <v>-1910.8092866913466</v>
      </c>
      <c r="M189" s="4">
        <v>186</v>
      </c>
      <c r="N189" s="4">
        <v>8.99</v>
      </c>
      <c r="O189" s="4">
        <v>6.14</v>
      </c>
      <c r="P189" s="9">
        <f t="shared" si="18"/>
        <v>-3.3600000000000136</v>
      </c>
      <c r="Q189" s="9">
        <f t="shared" si="19"/>
        <v>-1.0231815394945443E-9</v>
      </c>
      <c r="R189" s="10">
        <f t="shared" si="20"/>
        <v>829439999.99995756</v>
      </c>
      <c r="S189" s="9">
        <f t="shared" si="21"/>
        <v>-7.4400000000000119</v>
      </c>
      <c r="T189" s="9">
        <f t="shared" si="22"/>
        <v>-34560.000000000291</v>
      </c>
      <c r="U189" s="7">
        <f t="shared" si="23"/>
        <v>-1244160000.0000105</v>
      </c>
      <c r="V189" s="2">
        <v>0.01</v>
      </c>
      <c r="X189" s="2">
        <v>0</v>
      </c>
      <c r="AO189" s="2"/>
      <c r="AP189" s="2"/>
    </row>
    <row r="190" spans="10:42" ht="13.5" x14ac:dyDescent="0.25">
      <c r="J190" s="4">
        <f t="shared" si="16"/>
        <v>82.799653742779782</v>
      </c>
      <c r="K190" s="5">
        <f t="shared" si="17"/>
        <v>-2203.3451708240364</v>
      </c>
      <c r="M190" s="4">
        <v>187</v>
      </c>
      <c r="N190" s="4">
        <v>8.74</v>
      </c>
      <c r="O190" s="4">
        <v>5.88</v>
      </c>
      <c r="P190" s="9">
        <f t="shared" si="18"/>
        <v>-6</v>
      </c>
      <c r="Q190" s="9">
        <f t="shared" si="19"/>
        <v>-63359.999999999673</v>
      </c>
      <c r="R190" s="10">
        <f t="shared" si="20"/>
        <v>-1520639999.9999676</v>
      </c>
      <c r="S190" s="9">
        <f t="shared" si="21"/>
        <v>-6.2399999999999949</v>
      </c>
      <c r="T190" s="9">
        <f t="shared" si="22"/>
        <v>28800.000000000411</v>
      </c>
      <c r="U190" s="7">
        <f t="shared" si="23"/>
        <v>1520640000.0000169</v>
      </c>
      <c r="V190" s="2">
        <v>0.02</v>
      </c>
      <c r="X190" s="2">
        <v>0</v>
      </c>
      <c r="AO190" s="2"/>
      <c r="AP190" s="2"/>
    </row>
    <row r="191" spans="10:42" ht="13.5" x14ac:dyDescent="0.25">
      <c r="J191" s="4">
        <f t="shared" si="16"/>
        <v>82.707847693995447</v>
      </c>
      <c r="K191" s="5">
        <f t="shared" si="17"/>
        <v>-2495.2667923764693</v>
      </c>
      <c r="M191" s="4">
        <v>188</v>
      </c>
      <c r="N191" s="4">
        <v>8.4700000000000006</v>
      </c>
      <c r="O191" s="4">
        <v>5.6</v>
      </c>
      <c r="P191" s="9">
        <f t="shared" si="18"/>
        <v>-6.4799999999999898</v>
      </c>
      <c r="Q191" s="9">
        <f t="shared" si="19"/>
        <v>-11519.999999999754</v>
      </c>
      <c r="R191" s="10">
        <f t="shared" si="20"/>
        <v>1244159999.9999981</v>
      </c>
      <c r="S191" s="9">
        <f t="shared" si="21"/>
        <v>-6.720000000000006</v>
      </c>
      <c r="T191" s="9">
        <f t="shared" si="22"/>
        <v>-11520.000000000266</v>
      </c>
      <c r="U191" s="7">
        <f t="shared" si="23"/>
        <v>-967680000.00001633</v>
      </c>
      <c r="V191" s="2">
        <v>0.02</v>
      </c>
      <c r="X191" s="2">
        <v>0</v>
      </c>
      <c r="AO191" s="2"/>
      <c r="AP191" s="2"/>
    </row>
    <row r="192" spans="10:42" ht="13.5" x14ac:dyDescent="0.25">
      <c r="J192" s="4">
        <f t="shared" si="16"/>
        <v>82.603878244313094</v>
      </c>
      <c r="K192" s="5">
        <f t="shared" si="17"/>
        <v>-2786.4926765141718</v>
      </c>
      <c r="M192" s="4">
        <v>189</v>
      </c>
      <c r="N192" s="4">
        <v>8.16</v>
      </c>
      <c r="O192" s="4">
        <v>5.39</v>
      </c>
      <c r="P192" s="9">
        <f t="shared" si="18"/>
        <v>-7.4400000000000119</v>
      </c>
      <c r="Q192" s="9">
        <f t="shared" si="19"/>
        <v>-23040.000000000531</v>
      </c>
      <c r="R192" s="10">
        <f t="shared" si="20"/>
        <v>-276480000.00001866</v>
      </c>
      <c r="S192" s="9">
        <f t="shared" si="21"/>
        <v>-5.0399999999999991</v>
      </c>
      <c r="T192" s="9">
        <f t="shared" si="22"/>
        <v>40320.000000000167</v>
      </c>
      <c r="U192" s="7">
        <f t="shared" si="23"/>
        <v>1244160000.0000105</v>
      </c>
      <c r="V192" s="2">
        <v>0.02</v>
      </c>
      <c r="X192" s="2">
        <v>0</v>
      </c>
      <c r="AO192" s="2"/>
      <c r="AP192" s="2"/>
    </row>
    <row r="193" spans="10:42" ht="13.5" x14ac:dyDescent="0.25">
      <c r="J193" s="4">
        <f t="shared" si="16"/>
        <v>82.48777438279167</v>
      </c>
      <c r="K193" s="5">
        <f t="shared" si="17"/>
        <v>-3076.9415079480495</v>
      </c>
      <c r="M193" s="4">
        <v>190</v>
      </c>
      <c r="N193" s="4">
        <v>7.85</v>
      </c>
      <c r="O193" s="4">
        <v>5.09</v>
      </c>
      <c r="P193" s="9">
        <f t="shared" si="18"/>
        <v>-7.4400000000000119</v>
      </c>
      <c r="Q193" s="9">
        <f t="shared" si="19"/>
        <v>0</v>
      </c>
      <c r="R193" s="10">
        <f t="shared" si="20"/>
        <v>552960000.00001276</v>
      </c>
      <c r="S193" s="9">
        <f t="shared" si="21"/>
        <v>-7.1999999999999957</v>
      </c>
      <c r="T193" s="9">
        <f t="shared" si="22"/>
        <v>-51839.99999999992</v>
      </c>
      <c r="U193" s="7">
        <f t="shared" si="23"/>
        <v>-2211840000.0000024</v>
      </c>
      <c r="V193" s="2">
        <v>0.03</v>
      </c>
      <c r="X193" s="2">
        <v>0</v>
      </c>
      <c r="AO193" s="2"/>
      <c r="AP193" s="2"/>
    </row>
    <row r="194" spans="10:42" ht="13.5" x14ac:dyDescent="0.25">
      <c r="J194" s="4">
        <f t="shared" si="16"/>
        <v>82.359568486627168</v>
      </c>
      <c r="K194" s="5">
        <f t="shared" si="17"/>
        <v>-3366.532149415093</v>
      </c>
      <c r="M194" s="4">
        <v>191</v>
      </c>
      <c r="N194" s="4">
        <v>7.53</v>
      </c>
      <c r="O194" s="4">
        <v>4.8099999999999996</v>
      </c>
      <c r="P194" s="9">
        <f t="shared" si="18"/>
        <v>-7.6799999999999855</v>
      </c>
      <c r="Q194" s="9">
        <f t="shared" si="19"/>
        <v>-5759.9999999993661</v>
      </c>
      <c r="R194" s="10">
        <f t="shared" si="20"/>
        <v>-138239999.9999848</v>
      </c>
      <c r="S194" s="9">
        <f t="shared" si="21"/>
        <v>-6.720000000000006</v>
      </c>
      <c r="T194" s="9">
        <f t="shared" si="22"/>
        <v>11519.999999999754</v>
      </c>
      <c r="U194" s="7">
        <f t="shared" si="23"/>
        <v>1520639999.9999921</v>
      </c>
      <c r="V194" s="2">
        <v>0.03</v>
      </c>
      <c r="X194" s="2">
        <v>0</v>
      </c>
      <c r="AO194" s="2"/>
      <c r="AP194" s="2"/>
    </row>
    <row r="195" spans="10:42" ht="13.5" x14ac:dyDescent="0.25">
      <c r="J195" s="4">
        <f t="shared" si="16"/>
        <v>82.219296313734873</v>
      </c>
      <c r="K195" s="5">
        <f t="shared" si="17"/>
        <v>-3655.1836600478964</v>
      </c>
      <c r="M195" s="4">
        <v>192</v>
      </c>
      <c r="N195" s="4">
        <v>7.17</v>
      </c>
      <c r="O195" s="4">
        <v>4.59</v>
      </c>
      <c r="P195" s="9">
        <f t="shared" si="18"/>
        <v>-8.6400000000000077</v>
      </c>
      <c r="Q195" s="9">
        <f t="shared" si="19"/>
        <v>-23040.000000000531</v>
      </c>
      <c r="R195" s="10">
        <f t="shared" si="20"/>
        <v>-414720000.00002795</v>
      </c>
      <c r="S195" s="9">
        <f t="shared" si="21"/>
        <v>-5.2799999999999949</v>
      </c>
      <c r="T195" s="9">
        <f t="shared" si="22"/>
        <v>34560.000000000269</v>
      </c>
      <c r="U195" s="7">
        <f t="shared" si="23"/>
        <v>552960000.0000124</v>
      </c>
      <c r="V195" s="2">
        <v>0.03</v>
      </c>
      <c r="X195" s="2">
        <v>0</v>
      </c>
      <c r="AO195" s="2"/>
      <c r="AP195" s="2"/>
    </row>
    <row r="196" spans="10:42" ht="13.5" x14ac:dyDescent="0.25">
      <c r="J196" s="4">
        <f t="shared" si="16"/>
        <v>82.06699699456621</v>
      </c>
      <c r="K196" s="5">
        <f t="shared" si="17"/>
        <v>-3942.8153136479978</v>
      </c>
      <c r="M196" s="4">
        <v>193</v>
      </c>
      <c r="N196" s="4">
        <v>6.85</v>
      </c>
      <c r="O196" s="4">
        <v>4.3099999999999996</v>
      </c>
      <c r="P196" s="9">
        <f t="shared" si="18"/>
        <v>-7.6800000000000077</v>
      </c>
      <c r="Q196" s="9">
        <f t="shared" si="19"/>
        <v>23040</v>
      </c>
      <c r="R196" s="10">
        <f t="shared" si="20"/>
        <v>1105920000.0000129</v>
      </c>
      <c r="S196" s="9">
        <f t="shared" si="21"/>
        <v>-6.720000000000006</v>
      </c>
      <c r="T196" s="9">
        <f t="shared" si="22"/>
        <v>-34560.000000000269</v>
      </c>
      <c r="U196" s="7">
        <f t="shared" si="23"/>
        <v>-1658880000.0000129</v>
      </c>
      <c r="V196" s="2">
        <v>0.04</v>
      </c>
      <c r="X196" s="2">
        <v>0</v>
      </c>
      <c r="AO196" s="2"/>
      <c r="AP196" s="2"/>
    </row>
    <row r="197" spans="10:42" ht="13.5" x14ac:dyDescent="0.25">
      <c r="J197" s="4">
        <f t="shared" ref="J197:J260" si="24" xml:space="preserve"> 41.55*(1 - COS(RADIANS(M197))) + 13.7*(1 - SQRT(1 - (4.155/13.7*SIN(RADIANS(M197)))^2))</f>
        <v>81.90271302316421</v>
      </c>
      <c r="K197" s="5">
        <f t="shared" ref="K197:K260" si="25" xml:space="preserve"> (J198 - J197) / (60/($F$10*360))</f>
        <v>-4229.3466168371197</v>
      </c>
      <c r="M197" s="4">
        <v>194</v>
      </c>
      <c r="N197" s="4">
        <v>6.5</v>
      </c>
      <c r="O197" s="4">
        <v>4.08</v>
      </c>
      <c r="P197" s="9">
        <f t="shared" si="18"/>
        <v>-8.3999999999999932</v>
      </c>
      <c r="Q197" s="9">
        <f t="shared" si="19"/>
        <v>-17279.999999999654</v>
      </c>
      <c r="R197" s="10">
        <f t="shared" si="20"/>
        <v>-967679999.99999166</v>
      </c>
      <c r="S197" s="9">
        <f t="shared" si="21"/>
        <v>-5.5199999999999889</v>
      </c>
      <c r="T197" s="9">
        <f t="shared" si="22"/>
        <v>28800.000000000411</v>
      </c>
      <c r="U197" s="7">
        <f t="shared" si="23"/>
        <v>1520640000.0000165</v>
      </c>
      <c r="V197" s="2">
        <v>0.04</v>
      </c>
      <c r="X197" s="2">
        <v>0</v>
      </c>
      <c r="AO197" s="2"/>
      <c r="AP197" s="2"/>
    </row>
    <row r="198" spans="10:42" ht="13.5" x14ac:dyDescent="0.25">
      <c r="J198" s="4">
        <f t="shared" si="24"/>
        <v>81.726490247462664</v>
      </c>
      <c r="K198" s="5">
        <f t="shared" si="25"/>
        <v>-4514.6973270948365</v>
      </c>
      <c r="M198" s="4">
        <v>195</v>
      </c>
      <c r="N198" s="4">
        <v>6.18</v>
      </c>
      <c r="O198" s="4">
        <v>3.86</v>
      </c>
      <c r="P198" s="9">
        <f t="shared" ref="P198:P261" si="26" xml:space="preserve"> (N198 - N197) /1000/ (60/($F$10*360))</f>
        <v>-7.6800000000000077</v>
      </c>
      <c r="Q198" s="9">
        <f t="shared" ref="Q198:Q261" si="27" xml:space="preserve"> (P198 - P197) / (60/($F$10*360))</f>
        <v>17279.999999999654</v>
      </c>
      <c r="R198" s="10">
        <f t="shared" ref="R198:R261" si="28" xml:space="preserve"> (Q198 - Q197) / (60/($F$10*360))</f>
        <v>829439999.99998343</v>
      </c>
      <c r="S198" s="9">
        <f t="shared" ref="S198:S261" si="29" xml:space="preserve"> (O198 - O197) /1000/ (60/($F$10*360))</f>
        <v>-5.2800000000000047</v>
      </c>
      <c r="T198" s="9">
        <f t="shared" ref="T198:T261" si="30" xml:space="preserve"> (S198 - S197) / (60/($F$10*360))</f>
        <v>5759.9999999996217</v>
      </c>
      <c r="U198" s="7">
        <f t="shared" ref="U198:U261" si="31" xml:space="preserve"> (T198 - T197) / (60/($F$10*360))</f>
        <v>-552960000.00001895</v>
      </c>
      <c r="V198" s="2">
        <v>0.04</v>
      </c>
      <c r="X198" s="2">
        <v>0</v>
      </c>
      <c r="AO198" s="2"/>
      <c r="AP198" s="2"/>
    </row>
    <row r="199" spans="10:42" ht="13.5" x14ac:dyDescent="0.25">
      <c r="J199" s="4">
        <f t="shared" si="24"/>
        <v>81.538377858833712</v>
      </c>
      <c r="K199" s="5">
        <f t="shared" si="25"/>
        <v>-4798.7874706622051</v>
      </c>
      <c r="M199" s="4">
        <v>196</v>
      </c>
      <c r="N199" s="4">
        <v>5.9</v>
      </c>
      <c r="O199" s="4">
        <v>3.66</v>
      </c>
      <c r="P199" s="9">
        <f t="shared" si="26"/>
        <v>-6.7199999999999855</v>
      </c>
      <c r="Q199" s="9">
        <f t="shared" si="27"/>
        <v>23040.000000000531</v>
      </c>
      <c r="R199" s="10">
        <f t="shared" si="28"/>
        <v>138240000.00002104</v>
      </c>
      <c r="S199" s="9">
        <f t="shared" si="29"/>
        <v>-4.7999999999999936</v>
      </c>
      <c r="T199" s="9">
        <f t="shared" si="30"/>
        <v>11520.000000000266</v>
      </c>
      <c r="U199" s="7">
        <f t="shared" si="31"/>
        <v>138240000.00001547</v>
      </c>
      <c r="V199" s="2">
        <v>0.04</v>
      </c>
      <c r="X199" s="2">
        <v>0</v>
      </c>
      <c r="AO199" s="2"/>
      <c r="AP199" s="2"/>
    </row>
    <row r="200" spans="10:42" ht="13.5" x14ac:dyDescent="0.25">
      <c r="J200" s="4">
        <f t="shared" si="24"/>
        <v>81.338428380889454</v>
      </c>
      <c r="K200" s="5">
        <f t="shared" si="25"/>
        <v>-5081.5373603065837</v>
      </c>
      <c r="M200" s="4">
        <v>197</v>
      </c>
      <c r="N200" s="4">
        <v>5.59</v>
      </c>
      <c r="O200" s="4">
        <v>3.44</v>
      </c>
      <c r="P200" s="9">
        <f t="shared" si="26"/>
        <v>-7.4400000000000119</v>
      </c>
      <c r="Q200" s="9">
        <f t="shared" si="27"/>
        <v>-17280.000000000633</v>
      </c>
      <c r="R200" s="10">
        <f t="shared" si="28"/>
        <v>-967680000.00002801</v>
      </c>
      <c r="S200" s="9">
        <f t="shared" si="29"/>
        <v>-5.2800000000000047</v>
      </c>
      <c r="T200" s="9">
        <f t="shared" si="30"/>
        <v>-11520.000000000266</v>
      </c>
      <c r="U200" s="7">
        <f t="shared" si="31"/>
        <v>-552960000.00001276</v>
      </c>
      <c r="V200" s="2">
        <v>0.05</v>
      </c>
      <c r="X200" s="2">
        <v>0</v>
      </c>
      <c r="AO200" s="2"/>
      <c r="AP200" s="2"/>
    </row>
    <row r="201" spans="10:42" ht="13.5" x14ac:dyDescent="0.25">
      <c r="J201" s="4">
        <f t="shared" si="24"/>
        <v>81.126697657543346</v>
      </c>
      <c r="K201" s="5">
        <f t="shared" si="25"/>
        <v>-5362.8676129568476</v>
      </c>
      <c r="M201" s="4">
        <v>198</v>
      </c>
      <c r="N201" s="4">
        <v>5.26</v>
      </c>
      <c r="O201" s="4">
        <v>3.27</v>
      </c>
      <c r="P201" s="9">
        <f t="shared" si="26"/>
        <v>-7.9200000000000017</v>
      </c>
      <c r="Q201" s="9">
        <f t="shared" si="27"/>
        <v>-11519.999999999754</v>
      </c>
      <c r="R201" s="10">
        <f t="shared" si="28"/>
        <v>138240000.0000211</v>
      </c>
      <c r="S201" s="9">
        <f t="shared" si="29"/>
        <v>-4.0799999999999983</v>
      </c>
      <c r="T201" s="9">
        <f t="shared" si="30"/>
        <v>28800.000000000153</v>
      </c>
      <c r="U201" s="7">
        <f t="shared" si="31"/>
        <v>967680000.00001013</v>
      </c>
      <c r="V201" s="2">
        <v>0.05</v>
      </c>
      <c r="X201" s="2">
        <v>0</v>
      </c>
      <c r="AO201" s="2"/>
      <c r="AP201" s="2"/>
    </row>
    <row r="202" spans="10:42" ht="13.5" x14ac:dyDescent="0.25">
      <c r="J202" s="4">
        <f t="shared" si="24"/>
        <v>80.903244840336811</v>
      </c>
      <c r="K202" s="5">
        <f t="shared" si="25"/>
        <v>-5642.6991671735323</v>
      </c>
      <c r="M202" s="4">
        <v>199</v>
      </c>
      <c r="N202" s="4">
        <v>5</v>
      </c>
      <c r="O202" s="4">
        <v>3.1</v>
      </c>
      <c r="P202" s="9">
        <f t="shared" si="26"/>
        <v>-6.2399999999999949</v>
      </c>
      <c r="Q202" s="9">
        <f t="shared" si="27"/>
        <v>40320.000000000167</v>
      </c>
      <c r="R202" s="10">
        <f t="shared" si="28"/>
        <v>1244159999.9999981</v>
      </c>
      <c r="S202" s="9">
        <f t="shared" si="29"/>
        <v>-4.0799999999999983</v>
      </c>
      <c r="T202" s="9">
        <f t="shared" si="30"/>
        <v>0</v>
      </c>
      <c r="U202" s="7">
        <f t="shared" si="31"/>
        <v>-691200000.0000037</v>
      </c>
      <c r="V202" s="2">
        <v>0.06</v>
      </c>
      <c r="X202" s="2">
        <v>0</v>
      </c>
      <c r="AO202" s="2"/>
      <c r="AP202" s="2"/>
    </row>
    <row r="203" spans="10:42" ht="13.5" x14ac:dyDescent="0.25">
      <c r="J203" s="4">
        <f t="shared" si="24"/>
        <v>80.668132375037914</v>
      </c>
      <c r="K203" s="5">
        <f t="shared" si="25"/>
        <v>-5920.9533004839159</v>
      </c>
      <c r="M203" s="4">
        <v>200</v>
      </c>
      <c r="N203" s="4">
        <v>4.78</v>
      </c>
      <c r="O203" s="4">
        <v>2.93</v>
      </c>
      <c r="P203" s="9">
        <f t="shared" si="26"/>
        <v>-5.2799999999999949</v>
      </c>
      <c r="Q203" s="9">
        <f t="shared" si="27"/>
        <v>23040</v>
      </c>
      <c r="R203" s="10">
        <f t="shared" si="28"/>
        <v>-414720000.00000405</v>
      </c>
      <c r="S203" s="9">
        <f t="shared" si="29"/>
        <v>-4.0799999999999983</v>
      </c>
      <c r="T203" s="9">
        <f t="shared" si="30"/>
        <v>0</v>
      </c>
      <c r="U203" s="7">
        <f t="shared" si="31"/>
        <v>0</v>
      </c>
      <c r="V203" s="2">
        <v>0.06</v>
      </c>
      <c r="X203" s="2">
        <v>0</v>
      </c>
      <c r="AO203" s="2"/>
      <c r="AP203" s="2"/>
    </row>
    <row r="204" spans="10:42" ht="13.5" x14ac:dyDescent="0.25">
      <c r="J204" s="4">
        <f t="shared" si="24"/>
        <v>80.42142598751775</v>
      </c>
      <c r="K204" s="5">
        <f t="shared" si="25"/>
        <v>-6197.5516465469127</v>
      </c>
      <c r="M204" s="4">
        <v>201</v>
      </c>
      <c r="N204" s="4">
        <v>4.46</v>
      </c>
      <c r="O204" s="4">
        <v>2.72</v>
      </c>
      <c r="P204" s="9">
        <f t="shared" si="26"/>
        <v>-7.6800000000000077</v>
      </c>
      <c r="Q204" s="9">
        <f t="shared" si="27"/>
        <v>-57600.000000000306</v>
      </c>
      <c r="R204" s="10">
        <f t="shared" si="28"/>
        <v>-1935360000.0000074</v>
      </c>
      <c r="S204" s="9">
        <f t="shared" si="29"/>
        <v>-5.0399999999999991</v>
      </c>
      <c r="T204" s="9">
        <f t="shared" si="30"/>
        <v>-23040.000000000022</v>
      </c>
      <c r="U204" s="7">
        <f t="shared" si="31"/>
        <v>-552960000.0000006</v>
      </c>
      <c r="V204" s="2">
        <v>0.06</v>
      </c>
      <c r="X204" s="2">
        <v>0</v>
      </c>
      <c r="AO204" s="2"/>
      <c r="AP204" s="2"/>
    </row>
    <row r="205" spans="10:42" ht="13.5" x14ac:dyDescent="0.25">
      <c r="J205" s="4">
        <f t="shared" si="24"/>
        <v>80.163194668911629</v>
      </c>
      <c r="K205" s="5">
        <f t="shared" si="25"/>
        <v>-6472.4162121668769</v>
      </c>
      <c r="M205" s="4">
        <v>202</v>
      </c>
      <c r="N205" s="4">
        <v>4.2300000000000004</v>
      </c>
      <c r="O205" s="4">
        <v>2.56</v>
      </c>
      <c r="P205" s="9">
        <f t="shared" si="26"/>
        <v>-5.5199999999999889</v>
      </c>
      <c r="Q205" s="9">
        <f t="shared" si="27"/>
        <v>51840.000000000451</v>
      </c>
      <c r="R205" s="10">
        <f t="shared" si="28"/>
        <v>2626560000.0000181</v>
      </c>
      <c r="S205" s="9">
        <f t="shared" si="29"/>
        <v>-3.8400000000000039</v>
      </c>
      <c r="T205" s="9">
        <f t="shared" si="30"/>
        <v>28799.999999999887</v>
      </c>
      <c r="U205" s="7">
        <f t="shared" si="31"/>
        <v>1244159999.9999979</v>
      </c>
      <c r="V205" s="2">
        <v>7.0000000000000007E-2</v>
      </c>
      <c r="X205" s="2">
        <v>0</v>
      </c>
      <c r="AO205" s="2"/>
      <c r="AP205" s="2"/>
    </row>
    <row r="206" spans="10:42" ht="13.5" x14ac:dyDescent="0.25">
      <c r="J206" s="4">
        <f t="shared" si="24"/>
        <v>79.893510660071342</v>
      </c>
      <c r="K206" s="5">
        <f t="shared" si="25"/>
        <v>-6745.4693941433561</v>
      </c>
      <c r="M206" s="4">
        <v>203</v>
      </c>
      <c r="N206" s="4">
        <v>4</v>
      </c>
      <c r="O206" s="4">
        <v>2.41</v>
      </c>
      <c r="P206" s="9">
        <f t="shared" si="26"/>
        <v>-5.5200000000000102</v>
      </c>
      <c r="Q206" s="9">
        <f t="shared" si="27"/>
        <v>-5.1159076974727213E-10</v>
      </c>
      <c r="R206" s="10">
        <f t="shared" si="28"/>
        <v>-1244160000.0000231</v>
      </c>
      <c r="S206" s="9">
        <f t="shared" si="29"/>
        <v>-3.5999999999999979</v>
      </c>
      <c r="T206" s="9">
        <f t="shared" si="30"/>
        <v>5760.0000000001437</v>
      </c>
      <c r="U206" s="7">
        <f t="shared" si="31"/>
        <v>-552959999.99999392</v>
      </c>
      <c r="V206" s="2">
        <v>7.0000000000000007E-2</v>
      </c>
      <c r="X206" s="2">
        <v>0</v>
      </c>
      <c r="AO206" s="2"/>
      <c r="AP206" s="2"/>
    </row>
    <row r="207" spans="10:42" ht="13.5" x14ac:dyDescent="0.25">
      <c r="J207" s="4">
        <f t="shared" si="24"/>
        <v>79.612449435315369</v>
      </c>
      <c r="K207" s="5">
        <f t="shared" si="25"/>
        <v>-7016.6339959489505</v>
      </c>
      <c r="M207" s="4">
        <v>204</v>
      </c>
      <c r="N207" s="4">
        <v>3.77</v>
      </c>
      <c r="O207" s="4">
        <v>2.2599999999999998</v>
      </c>
      <c r="P207" s="9">
        <f t="shared" si="26"/>
        <v>-5.52</v>
      </c>
      <c r="Q207" s="9">
        <f t="shared" si="27"/>
        <v>2.5579538487363607E-10</v>
      </c>
      <c r="R207" s="10">
        <f t="shared" si="28"/>
        <v>1.8417267710901797E-5</v>
      </c>
      <c r="S207" s="9">
        <f t="shared" si="29"/>
        <v>-3.600000000000009</v>
      </c>
      <c r="T207" s="9">
        <f t="shared" si="30"/>
        <v>-2.6645352591003757E-10</v>
      </c>
      <c r="U207" s="7">
        <f t="shared" si="31"/>
        <v>-138240000.00000983</v>
      </c>
      <c r="V207" s="2">
        <v>7.0000000000000007E-2</v>
      </c>
      <c r="X207" s="2">
        <v>0</v>
      </c>
      <c r="AO207" s="2"/>
      <c r="AP207" s="2"/>
    </row>
    <row r="208" spans="10:42" ht="13.5" x14ac:dyDescent="0.25">
      <c r="J208" s="4">
        <f t="shared" si="24"/>
        <v>79.320089685484163</v>
      </c>
      <c r="K208" s="5">
        <f t="shared" si="25"/>
        <v>-7285.8332442591518</v>
      </c>
      <c r="M208" s="4">
        <v>205</v>
      </c>
      <c r="N208" s="4">
        <v>3.66</v>
      </c>
      <c r="O208" s="4">
        <v>2.11</v>
      </c>
      <c r="P208" s="9">
        <f t="shared" si="26"/>
        <v>-2.6399999999999975</v>
      </c>
      <c r="Q208" s="9">
        <f t="shared" si="27"/>
        <v>69120.000000000058</v>
      </c>
      <c r="R208" s="10">
        <f t="shared" si="28"/>
        <v>1658879999.9999952</v>
      </c>
      <c r="S208" s="9">
        <f t="shared" si="29"/>
        <v>-3.5999999999999979</v>
      </c>
      <c r="T208" s="9">
        <f t="shared" si="30"/>
        <v>2.6645352591003757E-10</v>
      </c>
      <c r="U208" s="7">
        <f t="shared" si="31"/>
        <v>1.2789769243681803E-5</v>
      </c>
      <c r="V208" s="2">
        <v>0.08</v>
      </c>
      <c r="X208" s="2">
        <v>0</v>
      </c>
      <c r="AO208" s="2"/>
      <c r="AP208" s="2"/>
    </row>
    <row r="209" spans="10:42" ht="13.5" x14ac:dyDescent="0.25">
      <c r="J209" s="4">
        <f t="shared" si="24"/>
        <v>79.016513300306698</v>
      </c>
      <c r="K209" s="5">
        <f t="shared" si="25"/>
        <v>-7552.9908052939163</v>
      </c>
      <c r="M209" s="4">
        <v>206</v>
      </c>
      <c r="N209" s="4">
        <v>3.36</v>
      </c>
      <c r="O209" s="4">
        <v>2</v>
      </c>
      <c r="P209" s="9">
        <f t="shared" si="26"/>
        <v>-7.2000000000000064</v>
      </c>
      <c r="Q209" s="9">
        <f t="shared" si="27"/>
        <v>-109440.00000000023</v>
      </c>
      <c r="R209" s="10">
        <f t="shared" si="28"/>
        <v>-4285440000.0000072</v>
      </c>
      <c r="S209" s="9">
        <f t="shared" si="29"/>
        <v>-2.6399999999999975</v>
      </c>
      <c r="T209" s="9">
        <f t="shared" si="30"/>
        <v>23040.000000000011</v>
      </c>
      <c r="U209" s="7">
        <f t="shared" si="31"/>
        <v>552959999.99999392</v>
      </c>
      <c r="V209" s="2">
        <v>0.08</v>
      </c>
      <c r="X209" s="2">
        <v>0</v>
      </c>
      <c r="AO209" s="2"/>
      <c r="AP209" s="2"/>
    </row>
    <row r="210" spans="10:42" ht="13.5" x14ac:dyDescent="0.25">
      <c r="J210" s="4">
        <f t="shared" si="24"/>
        <v>78.701805350086119</v>
      </c>
      <c r="K210" s="5">
        <f t="shared" si="25"/>
        <v>-7818.030801019745</v>
      </c>
      <c r="M210" s="4">
        <v>207</v>
      </c>
      <c r="N210" s="4">
        <v>3.15</v>
      </c>
      <c r="O210" s="4">
        <v>1.86</v>
      </c>
      <c r="P210" s="9">
        <f t="shared" si="26"/>
        <v>-5.0399999999999991</v>
      </c>
      <c r="Q210" s="9">
        <f t="shared" si="27"/>
        <v>51840.000000000175</v>
      </c>
      <c r="R210" s="10">
        <f t="shared" si="28"/>
        <v>3870720000.00001</v>
      </c>
      <c r="S210" s="9">
        <f t="shared" si="29"/>
        <v>-3.3599999999999977</v>
      </c>
      <c r="T210" s="9">
        <f t="shared" si="30"/>
        <v>-17280.000000000004</v>
      </c>
      <c r="U210" s="7">
        <f t="shared" si="31"/>
        <v>-967680000.00000036</v>
      </c>
      <c r="V210" s="2">
        <v>0.08</v>
      </c>
      <c r="X210" s="2">
        <v>0</v>
      </c>
      <c r="AO210" s="2"/>
      <c r="AP210" s="2"/>
    </row>
    <row r="211" spans="10:42" ht="13.5" x14ac:dyDescent="0.25">
      <c r="J211" s="4">
        <f t="shared" si="24"/>
        <v>78.376054066710296</v>
      </c>
      <c r="K211" s="5">
        <f t="shared" si="25"/>
        <v>-8080.8778251672493</v>
      </c>
      <c r="M211" s="4">
        <v>208</v>
      </c>
      <c r="N211" s="4">
        <v>2.99</v>
      </c>
      <c r="O211" s="4">
        <v>1.73</v>
      </c>
      <c r="P211" s="9">
        <f t="shared" si="26"/>
        <v>-3.8399999999999928</v>
      </c>
      <c r="Q211" s="9">
        <f t="shared" si="27"/>
        <v>28800.000000000153</v>
      </c>
      <c r="R211" s="10">
        <f t="shared" si="28"/>
        <v>-552960000.0000006</v>
      </c>
      <c r="S211" s="9">
        <f t="shared" si="29"/>
        <v>-3.1200000000000032</v>
      </c>
      <c r="T211" s="9">
        <f t="shared" si="30"/>
        <v>5759.9999999998663</v>
      </c>
      <c r="U211" s="7">
        <f t="shared" si="31"/>
        <v>552959999.9999969</v>
      </c>
      <c r="V211" s="2">
        <v>0.09</v>
      </c>
      <c r="X211" s="2">
        <v>0</v>
      </c>
      <c r="AO211" s="2"/>
      <c r="AP211" s="2"/>
    </row>
    <row r="212" spans="10:42" ht="13.5" x14ac:dyDescent="0.25">
      <c r="J212" s="4">
        <f t="shared" si="24"/>
        <v>78.039350823994994</v>
      </c>
      <c r="K212" s="5">
        <f t="shared" si="25"/>
        <v>-8341.4569591061536</v>
      </c>
      <c r="M212" s="4">
        <v>209</v>
      </c>
      <c r="N212" s="4">
        <v>2.79</v>
      </c>
      <c r="O212" s="4">
        <v>1.65</v>
      </c>
      <c r="P212" s="9">
        <f t="shared" si="26"/>
        <v>-4.8000000000000043</v>
      </c>
      <c r="Q212" s="9">
        <f t="shared" si="27"/>
        <v>-23040.000000000276</v>
      </c>
      <c r="R212" s="10">
        <f t="shared" si="28"/>
        <v>-1244160000.0000103</v>
      </c>
      <c r="S212" s="9">
        <f t="shared" si="29"/>
        <v>-1.9200000000000019</v>
      </c>
      <c r="T212" s="9">
        <f t="shared" si="30"/>
        <v>28800.000000000033</v>
      </c>
      <c r="U212" s="7">
        <f t="shared" si="31"/>
        <v>552960000.00000405</v>
      </c>
      <c r="V212" s="2">
        <v>0.09</v>
      </c>
      <c r="X212" s="2">
        <v>0</v>
      </c>
      <c r="AO212" s="2"/>
      <c r="AP212" s="2"/>
    </row>
    <row r="213" spans="10:42" ht="13.5" x14ac:dyDescent="0.25">
      <c r="J213" s="4">
        <f t="shared" si="24"/>
        <v>77.691790117365571</v>
      </c>
      <c r="K213" s="5">
        <f t="shared" si="25"/>
        <v>-8599.6937875511321</v>
      </c>
      <c r="M213" s="4">
        <v>210</v>
      </c>
      <c r="N213" s="4">
        <v>2.63</v>
      </c>
      <c r="O213" s="4">
        <v>1.52</v>
      </c>
      <c r="P213" s="9">
        <f t="shared" si="26"/>
        <v>-3.8400000000000039</v>
      </c>
      <c r="Q213" s="9">
        <f t="shared" si="27"/>
        <v>23040.000000000011</v>
      </c>
      <c r="R213" s="10">
        <f t="shared" si="28"/>
        <v>1105920000.0000069</v>
      </c>
      <c r="S213" s="9">
        <f t="shared" si="29"/>
        <v>-3.1199999999999974</v>
      </c>
      <c r="T213" s="9">
        <f t="shared" si="30"/>
        <v>-28799.999999999894</v>
      </c>
      <c r="U213" s="7">
        <f t="shared" si="31"/>
        <v>-1382399999.9999983</v>
      </c>
      <c r="V213" s="2">
        <v>0.1</v>
      </c>
      <c r="X213" s="2">
        <v>0</v>
      </c>
      <c r="AO213" s="2"/>
      <c r="AP213" s="2"/>
    </row>
    <row r="214" spans="10:42" ht="13.5" x14ac:dyDescent="0.25">
      <c r="J214" s="4">
        <f t="shared" si="24"/>
        <v>77.333469542884274</v>
      </c>
      <c r="K214" s="5">
        <f t="shared" si="25"/>
        <v>-8855.5144141295168</v>
      </c>
      <c r="M214" s="4">
        <v>211</v>
      </c>
      <c r="N214" s="4">
        <v>2.4700000000000002</v>
      </c>
      <c r="O214" s="4">
        <v>1.42</v>
      </c>
      <c r="P214" s="9">
        <f t="shared" si="26"/>
        <v>-3.8399999999999928</v>
      </c>
      <c r="Q214" s="9">
        <f t="shared" si="27"/>
        <v>2.6645352591003757E-10</v>
      </c>
      <c r="R214" s="10">
        <f t="shared" si="28"/>
        <v>-552959999.99999392</v>
      </c>
      <c r="S214" s="9">
        <f t="shared" si="29"/>
        <v>-2.4000000000000021</v>
      </c>
      <c r="T214" s="9">
        <f t="shared" si="30"/>
        <v>17279.999999999887</v>
      </c>
      <c r="U214" s="7">
        <f t="shared" si="31"/>
        <v>1105919999.9999948</v>
      </c>
      <c r="V214" s="2">
        <v>0.1</v>
      </c>
      <c r="X214" s="2">
        <v>0</v>
      </c>
      <c r="AO214" s="2"/>
      <c r="AP214" s="2"/>
    </row>
    <row r="215" spans="10:42" ht="13.5" x14ac:dyDescent="0.25">
      <c r="J215" s="4">
        <f t="shared" si="24"/>
        <v>76.964489775628877</v>
      </c>
      <c r="K215" s="5">
        <f t="shared" si="25"/>
        <v>-9108.84547679143</v>
      </c>
      <c r="M215" s="4">
        <v>212</v>
      </c>
      <c r="N215" s="4">
        <v>2.29</v>
      </c>
      <c r="O215" s="4">
        <v>1.31</v>
      </c>
      <c r="P215" s="9">
        <f t="shared" si="26"/>
        <v>-4.3200000000000038</v>
      </c>
      <c r="Q215" s="9">
        <f t="shared" si="27"/>
        <v>-11520.000000000266</v>
      </c>
      <c r="R215" s="10">
        <f t="shared" si="28"/>
        <v>-276480000.00001276</v>
      </c>
      <c r="S215" s="9">
        <f t="shared" si="29"/>
        <v>-2.6399999999999975</v>
      </c>
      <c r="T215" s="9">
        <f t="shared" si="30"/>
        <v>-5759.9999999998881</v>
      </c>
      <c r="U215" s="7">
        <f t="shared" si="31"/>
        <v>-552959999.99999464</v>
      </c>
      <c r="V215" s="2">
        <v>0.11</v>
      </c>
      <c r="X215" s="2">
        <v>0</v>
      </c>
      <c r="AO215" s="2"/>
      <c r="AP215" s="2"/>
    </row>
    <row r="216" spans="10:42" ht="13.5" x14ac:dyDescent="0.25">
      <c r="J216" s="4">
        <f t="shared" si="24"/>
        <v>76.584954547429234</v>
      </c>
      <c r="K216" s="5">
        <f t="shared" si="25"/>
        <v>-9359.6141630893053</v>
      </c>
      <c r="M216" s="4">
        <v>213</v>
      </c>
      <c r="N216" s="4">
        <v>2.17</v>
      </c>
      <c r="O216" s="4">
        <v>1.23</v>
      </c>
      <c r="P216" s="9">
        <f t="shared" si="26"/>
        <v>-2.8800000000000026</v>
      </c>
      <c r="Q216" s="9">
        <f t="shared" si="27"/>
        <v>34560.000000000029</v>
      </c>
      <c r="R216" s="10">
        <f t="shared" si="28"/>
        <v>1105920000.0000069</v>
      </c>
      <c r="S216" s="9">
        <f t="shared" si="29"/>
        <v>-1.9200000000000019</v>
      </c>
      <c r="T216" s="9">
        <f t="shared" si="30"/>
        <v>17279.999999999894</v>
      </c>
      <c r="U216" s="7">
        <f t="shared" si="31"/>
        <v>552959999.99999475</v>
      </c>
      <c r="V216" s="2">
        <v>0.11</v>
      </c>
      <c r="X216" s="2">
        <v>0</v>
      </c>
      <c r="AO216" s="2"/>
      <c r="AP216" s="2"/>
    </row>
    <row r="217" spans="10:42" ht="13.5" x14ac:dyDescent="0.25">
      <c r="J217" s="4">
        <f t="shared" si="24"/>
        <v>76.19497062396718</v>
      </c>
      <c r="K217" s="5">
        <f t="shared" si="25"/>
        <v>-9607.7482253250546</v>
      </c>
      <c r="M217" s="4">
        <v>214</v>
      </c>
      <c r="N217" s="4">
        <v>2.04</v>
      </c>
      <c r="O217" s="4">
        <v>1.1499999999999999</v>
      </c>
      <c r="P217" s="9">
        <f t="shared" si="26"/>
        <v>-3.1199999999999974</v>
      </c>
      <c r="Q217" s="9">
        <f t="shared" si="27"/>
        <v>-5759.9999999998772</v>
      </c>
      <c r="R217" s="10">
        <f t="shared" si="28"/>
        <v>-967679999.99999774</v>
      </c>
      <c r="S217" s="9">
        <f t="shared" si="29"/>
        <v>-1.9200000000000019</v>
      </c>
      <c r="T217" s="9">
        <f t="shared" si="30"/>
        <v>0</v>
      </c>
      <c r="U217" s="7">
        <f t="shared" si="31"/>
        <v>-414719999.9999975</v>
      </c>
      <c r="V217" s="2">
        <v>0.11</v>
      </c>
      <c r="X217" s="2">
        <v>0</v>
      </c>
      <c r="AO217" s="2"/>
      <c r="AP217" s="2"/>
    </row>
    <row r="218" spans="10:42" ht="13.5" x14ac:dyDescent="0.25">
      <c r="J218" s="4">
        <f t="shared" si="24"/>
        <v>75.794647781245303</v>
      </c>
      <c r="K218" s="5">
        <f t="shared" si="25"/>
        <v>-9853.175995571064</v>
      </c>
      <c r="M218" s="4">
        <v>215</v>
      </c>
      <c r="N218" s="4">
        <v>1.92</v>
      </c>
      <c r="O218" s="4">
        <v>1.07</v>
      </c>
      <c r="P218" s="9">
        <f t="shared" si="26"/>
        <v>-2.8800000000000026</v>
      </c>
      <c r="Q218" s="9">
        <f t="shared" si="27"/>
        <v>5759.9999999998772</v>
      </c>
      <c r="R218" s="10">
        <f t="shared" si="28"/>
        <v>276479999.9999941</v>
      </c>
      <c r="S218" s="9">
        <f t="shared" si="29"/>
        <v>-1.9199999999999964</v>
      </c>
      <c r="T218" s="9">
        <f t="shared" si="30"/>
        <v>1.3322676295501878E-10</v>
      </c>
      <c r="U218" s="7">
        <f t="shared" si="31"/>
        <v>3.1974423109204508E-6</v>
      </c>
      <c r="V218" s="2">
        <v>0.12</v>
      </c>
      <c r="X218" s="2">
        <v>0</v>
      </c>
      <c r="AO218" s="2"/>
      <c r="AP218" s="2"/>
    </row>
    <row r="219" spans="10:42" ht="13.5" x14ac:dyDescent="0.25">
      <c r="J219" s="4">
        <f t="shared" si="24"/>
        <v>75.384098781429842</v>
      </c>
      <c r="K219" s="5">
        <f t="shared" si="25"/>
        <v>-10095.826400588863</v>
      </c>
      <c r="M219" s="4">
        <v>216</v>
      </c>
      <c r="N219" s="4">
        <v>1.8</v>
      </c>
      <c r="O219" s="4">
        <v>1</v>
      </c>
      <c r="P219" s="9">
        <f t="shared" si="26"/>
        <v>-2.8799999999999972</v>
      </c>
      <c r="Q219" s="9">
        <f t="shared" si="27"/>
        <v>1.2789769243681803E-10</v>
      </c>
      <c r="R219" s="10">
        <f t="shared" si="28"/>
        <v>-138239999.99999398</v>
      </c>
      <c r="S219" s="9">
        <f t="shared" si="29"/>
        <v>-1.6800000000000015</v>
      </c>
      <c r="T219" s="9">
        <f t="shared" si="30"/>
        <v>5759.9999999998772</v>
      </c>
      <c r="U219" s="7">
        <f t="shared" si="31"/>
        <v>138239999.99999386</v>
      </c>
      <c r="V219" s="2">
        <v>0.12</v>
      </c>
      <c r="X219" s="2">
        <v>0</v>
      </c>
      <c r="AO219" s="2"/>
      <c r="AP219" s="2"/>
    </row>
    <row r="220" spans="10:42" ht="13.5" x14ac:dyDescent="0.25">
      <c r="J220" s="4">
        <f t="shared" si="24"/>
        <v>74.963439348071972</v>
      </c>
      <c r="K220" s="5">
        <f t="shared" si="25"/>
        <v>-10335.628976635577</v>
      </c>
      <c r="M220" s="4">
        <v>217</v>
      </c>
      <c r="N220" s="4">
        <v>1.67</v>
      </c>
      <c r="O220" s="4">
        <v>0.92</v>
      </c>
      <c r="P220" s="9">
        <f t="shared" si="26"/>
        <v>-3.1200000000000032</v>
      </c>
      <c r="Q220" s="9">
        <f t="shared" si="27"/>
        <v>-5760.0000000001437</v>
      </c>
      <c r="R220" s="10">
        <f t="shared" si="28"/>
        <v>-138240000.00000653</v>
      </c>
      <c r="S220" s="9">
        <f t="shared" si="29"/>
        <v>-1.9199999999999993</v>
      </c>
      <c r="T220" s="9">
        <f t="shared" si="30"/>
        <v>-5759.9999999999463</v>
      </c>
      <c r="U220" s="7">
        <f t="shared" si="31"/>
        <v>-276479999.99999577</v>
      </c>
      <c r="V220" s="2">
        <v>0.12</v>
      </c>
      <c r="X220" s="2">
        <v>0</v>
      </c>
      <c r="AO220" s="2"/>
      <c r="AP220" s="2"/>
    </row>
    <row r="221" spans="10:42" ht="13.5" x14ac:dyDescent="0.25">
      <c r="J221" s="4">
        <f t="shared" si="24"/>
        <v>74.532788140712157</v>
      </c>
      <c r="K221" s="5">
        <f t="shared" si="25"/>
        <v>-10572.513884187516</v>
      </c>
      <c r="M221" s="4">
        <v>218</v>
      </c>
      <c r="N221" s="4">
        <v>1.56</v>
      </c>
      <c r="O221" s="4">
        <v>0.85</v>
      </c>
      <c r="P221" s="9">
        <f t="shared" si="26"/>
        <v>-2.6399999999999975</v>
      </c>
      <c r="Q221" s="9">
        <f t="shared" si="27"/>
        <v>11520.000000000138</v>
      </c>
      <c r="R221" s="10">
        <f t="shared" si="28"/>
        <v>414720000.00000679</v>
      </c>
      <c r="S221" s="9">
        <f t="shared" si="29"/>
        <v>-1.6800000000000015</v>
      </c>
      <c r="T221" s="9">
        <f t="shared" si="30"/>
        <v>5759.9999999999463</v>
      </c>
      <c r="U221" s="7">
        <f t="shared" si="31"/>
        <v>276479999.99999744</v>
      </c>
      <c r="V221" s="2">
        <v>0.13</v>
      </c>
      <c r="X221" s="2">
        <v>0</v>
      </c>
      <c r="AO221" s="2"/>
      <c r="AP221" s="2"/>
    </row>
    <row r="222" spans="10:42" ht="13.5" x14ac:dyDescent="0.25">
      <c r="J222" s="4">
        <f t="shared" si="24"/>
        <v>74.09226672887101</v>
      </c>
      <c r="K222" s="5">
        <f t="shared" si="25"/>
        <v>-10806.411922585994</v>
      </c>
      <c r="M222" s="4">
        <v>219</v>
      </c>
      <c r="N222" s="4">
        <v>1.46</v>
      </c>
      <c r="O222" s="4">
        <v>0.8</v>
      </c>
      <c r="P222" s="9">
        <f t="shared" si="26"/>
        <v>-2.4000000000000021</v>
      </c>
      <c r="Q222" s="9">
        <f t="shared" si="27"/>
        <v>5759.9999999998881</v>
      </c>
      <c r="R222" s="10">
        <f t="shared" si="28"/>
        <v>-138240000.00000602</v>
      </c>
      <c r="S222" s="9">
        <f t="shared" si="29"/>
        <v>-1.1999999999999984</v>
      </c>
      <c r="T222" s="9">
        <f t="shared" si="30"/>
        <v>11520.000000000075</v>
      </c>
      <c r="U222" s="7">
        <f t="shared" si="31"/>
        <v>138240000.00000307</v>
      </c>
      <c r="V222" s="2">
        <v>0.13</v>
      </c>
      <c r="X222" s="2">
        <v>0</v>
      </c>
      <c r="AO222" s="2"/>
      <c r="AP222" s="2"/>
    </row>
    <row r="223" spans="10:42" ht="13.5" x14ac:dyDescent="0.25">
      <c r="J223" s="4">
        <f t="shared" si="24"/>
        <v>73.641999565429927</v>
      </c>
      <c r="K223" s="5">
        <f t="shared" si="25"/>
        <v>-11037.254544620397</v>
      </c>
      <c r="M223" s="4">
        <v>220</v>
      </c>
      <c r="N223" s="4">
        <v>1.36</v>
      </c>
      <c r="O223" s="4">
        <v>0.74</v>
      </c>
      <c r="P223" s="9">
        <f t="shared" si="26"/>
        <v>-2.3999999999999968</v>
      </c>
      <c r="Q223" s="9">
        <f t="shared" si="27"/>
        <v>1.2789769243681803E-10</v>
      </c>
      <c r="R223" s="10">
        <f t="shared" si="28"/>
        <v>-138239999.99999425</v>
      </c>
      <c r="S223" s="9">
        <f t="shared" si="29"/>
        <v>-1.4400000000000013</v>
      </c>
      <c r="T223" s="9">
        <f t="shared" si="30"/>
        <v>-5760.0000000000691</v>
      </c>
      <c r="U223" s="7">
        <f t="shared" si="31"/>
        <v>-414720000.00000352</v>
      </c>
      <c r="V223" s="2">
        <v>0.13</v>
      </c>
      <c r="X223" s="2">
        <v>0</v>
      </c>
      <c r="AO223" s="2"/>
      <c r="AP223" s="2"/>
    </row>
    <row r="224" spans="10:42" ht="13.5" x14ac:dyDescent="0.25">
      <c r="J224" s="4">
        <f t="shared" si="24"/>
        <v>73.182113959404077</v>
      </c>
      <c r="K224" s="5">
        <f t="shared" si="25"/>
        <v>-11264.973871062466</v>
      </c>
      <c r="M224" s="4">
        <v>221</v>
      </c>
      <c r="N224" s="4">
        <v>1.28</v>
      </c>
      <c r="O224" s="4">
        <v>0.69</v>
      </c>
      <c r="P224" s="9">
        <f t="shared" si="26"/>
        <v>-1.9200000000000019</v>
      </c>
      <c r="Q224" s="9">
        <f t="shared" si="27"/>
        <v>11519.999999999878</v>
      </c>
      <c r="R224" s="10">
        <f t="shared" si="28"/>
        <v>276479999.99999404</v>
      </c>
      <c r="S224" s="9">
        <f t="shared" si="29"/>
        <v>-1.2000000000000011</v>
      </c>
      <c r="T224" s="9">
        <f t="shared" si="30"/>
        <v>5760.0000000000055</v>
      </c>
      <c r="U224" s="7">
        <f t="shared" si="31"/>
        <v>276480000.00000179</v>
      </c>
      <c r="V224" s="2">
        <v>0.14000000000000001</v>
      </c>
      <c r="X224" s="2">
        <v>0</v>
      </c>
      <c r="AO224" s="2"/>
      <c r="AP224" s="2"/>
    </row>
    <row r="225" spans="10:42" ht="13.5" x14ac:dyDescent="0.25">
      <c r="J225" s="4">
        <f t="shared" si="24"/>
        <v>72.712740048109808</v>
      </c>
      <c r="K225" s="5">
        <f t="shared" si="25"/>
        <v>-11489.502705166502</v>
      </c>
      <c r="M225" s="4">
        <v>222</v>
      </c>
      <c r="N225" s="4">
        <v>1.19</v>
      </c>
      <c r="O225" s="4">
        <v>0.65</v>
      </c>
      <c r="P225" s="9">
        <f t="shared" si="26"/>
        <v>-2.1600000000000019</v>
      </c>
      <c r="Q225" s="9">
        <f t="shared" si="27"/>
        <v>-5760</v>
      </c>
      <c r="R225" s="10">
        <f t="shared" si="28"/>
        <v>-414719999.99999702</v>
      </c>
      <c r="S225" s="9">
        <f t="shared" si="29"/>
        <v>-0.95999999999999819</v>
      </c>
      <c r="T225" s="9">
        <f t="shared" si="30"/>
        <v>5760.0000000000691</v>
      </c>
      <c r="U225" s="7">
        <f t="shared" si="31"/>
        <v>1.5279510989785194E-6</v>
      </c>
      <c r="V225" s="2">
        <v>0.14000000000000001</v>
      </c>
      <c r="X225" s="2">
        <v>0</v>
      </c>
      <c r="AO225" s="2"/>
      <c r="AP225" s="2"/>
    </row>
    <row r="226" spans="10:42" ht="13.5" x14ac:dyDescent="0.25">
      <c r="J226" s="4">
        <f t="shared" si="24"/>
        <v>72.23401076872787</v>
      </c>
      <c r="K226" s="5">
        <f t="shared" si="25"/>
        <v>-11710.77454715828</v>
      </c>
      <c r="M226" s="4">
        <v>223</v>
      </c>
      <c r="N226" s="4">
        <v>1.1200000000000001</v>
      </c>
      <c r="O226" s="4">
        <v>0.6</v>
      </c>
      <c r="P226" s="9">
        <f t="shared" si="26"/>
        <v>-1.6799999999999964</v>
      </c>
      <c r="Q226" s="9">
        <f t="shared" si="27"/>
        <v>11520.000000000133</v>
      </c>
      <c r="R226" s="10">
        <f t="shared" si="28"/>
        <v>414720000.00000316</v>
      </c>
      <c r="S226" s="9">
        <f t="shared" si="29"/>
        <v>-1.2000000000000011</v>
      </c>
      <c r="T226" s="9">
        <f t="shared" si="30"/>
        <v>-5760.0000000000691</v>
      </c>
      <c r="U226" s="7">
        <f t="shared" si="31"/>
        <v>-276480000.00000334</v>
      </c>
      <c r="V226" s="2">
        <v>0.14000000000000001</v>
      </c>
      <c r="X226" s="2">
        <v>0</v>
      </c>
      <c r="AO226" s="2"/>
      <c r="AP226" s="2"/>
    </row>
    <row r="227" spans="10:42" ht="13.5" x14ac:dyDescent="0.25">
      <c r="J227" s="4">
        <f t="shared" si="24"/>
        <v>71.746061829262942</v>
      </c>
      <c r="K227" s="5">
        <f t="shared" si="25"/>
        <v>-11928.723608713768</v>
      </c>
      <c r="M227" s="4">
        <v>224</v>
      </c>
      <c r="N227" s="4">
        <v>1.05</v>
      </c>
      <c r="O227" s="4">
        <v>0.56999999999999995</v>
      </c>
      <c r="P227" s="9">
        <f t="shared" si="26"/>
        <v>-1.6800000000000015</v>
      </c>
      <c r="Q227" s="9">
        <f t="shared" si="27"/>
        <v>-1.2256862191861728E-10</v>
      </c>
      <c r="R227" s="10">
        <f t="shared" si="28"/>
        <v>-276480000.00000614</v>
      </c>
      <c r="S227" s="9">
        <f t="shared" si="29"/>
        <v>-0.72000000000000064</v>
      </c>
      <c r="T227" s="9">
        <f t="shared" si="30"/>
        <v>11520.000000000011</v>
      </c>
      <c r="U227" s="7">
        <f t="shared" si="31"/>
        <v>414720000.00000191</v>
      </c>
      <c r="V227" s="2">
        <v>0.15</v>
      </c>
      <c r="X227" s="2">
        <v>0</v>
      </c>
      <c r="AO227" s="2"/>
      <c r="AP227" s="2"/>
    </row>
    <row r="228" spans="10:42" ht="13.5" x14ac:dyDescent="0.25">
      <c r="J228" s="4">
        <f t="shared" si="24"/>
        <v>71.249031678899868</v>
      </c>
      <c r="K228" s="5">
        <f t="shared" si="25"/>
        <v>-12143.284827470894</v>
      </c>
      <c r="M228" s="4">
        <v>225</v>
      </c>
      <c r="N228" s="4">
        <v>0.98</v>
      </c>
      <c r="O228" s="4">
        <v>0.55000000000000004</v>
      </c>
      <c r="P228" s="9">
        <f t="shared" si="26"/>
        <v>-1.6800000000000015</v>
      </c>
      <c r="Q228" s="9">
        <f t="shared" si="27"/>
        <v>0</v>
      </c>
      <c r="R228" s="10">
        <f t="shared" si="28"/>
        <v>2.9416469260468148E-6</v>
      </c>
      <c r="S228" s="9">
        <f t="shared" si="29"/>
        <v>-0.47999999999999776</v>
      </c>
      <c r="T228" s="9">
        <f t="shared" si="30"/>
        <v>5760.0000000000691</v>
      </c>
      <c r="U228" s="7">
        <f t="shared" si="31"/>
        <v>-138239999.9999986</v>
      </c>
      <c r="V228" s="2">
        <v>0.15</v>
      </c>
      <c r="X228" s="2">
        <v>0</v>
      </c>
      <c r="AO228" s="2"/>
      <c r="AP228" s="2"/>
    </row>
    <row r="229" spans="10:42" ht="13.5" x14ac:dyDescent="0.25">
      <c r="J229" s="4">
        <f t="shared" si="24"/>
        <v>70.743061477755248</v>
      </c>
      <c r="K229" s="5">
        <f t="shared" si="25"/>
        <v>-12354.3938815601</v>
      </c>
      <c r="M229" s="4">
        <v>226</v>
      </c>
      <c r="N229" s="4">
        <v>0.92</v>
      </c>
      <c r="O229" s="4">
        <v>0.52</v>
      </c>
      <c r="P229" s="9">
        <f t="shared" si="26"/>
        <v>-1.4399999999999986</v>
      </c>
      <c r="Q229" s="9">
        <f t="shared" si="27"/>
        <v>5760.0000000000691</v>
      </c>
      <c r="R229" s="10">
        <f t="shared" si="28"/>
        <v>138240000.00000167</v>
      </c>
      <c r="S229" s="9">
        <f t="shared" si="29"/>
        <v>-0.72000000000000064</v>
      </c>
      <c r="T229" s="9">
        <f t="shared" si="30"/>
        <v>-5760.0000000000691</v>
      </c>
      <c r="U229" s="7">
        <f t="shared" si="31"/>
        <v>-276480000.00000334</v>
      </c>
      <c r="V229" s="2">
        <v>0.15</v>
      </c>
      <c r="X229" s="2">
        <v>0</v>
      </c>
      <c r="AO229" s="2"/>
      <c r="AP229" s="2"/>
    </row>
    <row r="230" spans="10:42" ht="13.5" x14ac:dyDescent="0.25">
      <c r="J230" s="4">
        <f t="shared" si="24"/>
        <v>70.228295066023577</v>
      </c>
      <c r="K230" s="5">
        <f t="shared" si="25"/>
        <v>-12561.987204205821</v>
      </c>
      <c r="M230" s="4">
        <v>227</v>
      </c>
      <c r="N230" s="4">
        <v>0.86</v>
      </c>
      <c r="O230" s="4">
        <v>0.5</v>
      </c>
      <c r="P230" s="9">
        <f t="shared" si="26"/>
        <v>-1.4400000000000013</v>
      </c>
      <c r="Q230" s="9">
        <f t="shared" si="27"/>
        <v>-6.3948846218409017E-11</v>
      </c>
      <c r="R230" s="10">
        <f t="shared" si="28"/>
        <v>-138240000.00000319</v>
      </c>
      <c r="S230" s="9">
        <f t="shared" si="29"/>
        <v>-0.48000000000000048</v>
      </c>
      <c r="T230" s="9">
        <f t="shared" si="30"/>
        <v>5760.0000000000036</v>
      </c>
      <c r="U230" s="7">
        <f t="shared" si="31"/>
        <v>276480000.00000173</v>
      </c>
      <c r="V230" s="2">
        <v>0.16</v>
      </c>
      <c r="X230" s="2">
        <v>0</v>
      </c>
      <c r="AO230" s="2"/>
      <c r="AP230" s="2"/>
    </row>
    <row r="231" spans="10:42" ht="13.5" x14ac:dyDescent="0.25">
      <c r="J231" s="4">
        <f t="shared" si="24"/>
        <v>69.704878932515001</v>
      </c>
      <c r="K231" s="5">
        <f t="shared" si="25"/>
        <v>-12766.001998387992</v>
      </c>
      <c r="M231" s="4">
        <v>228</v>
      </c>
      <c r="N231" s="4">
        <v>0.82</v>
      </c>
      <c r="O231" s="4">
        <v>0.48</v>
      </c>
      <c r="P231" s="9">
        <f t="shared" si="26"/>
        <v>-0.96000000000000096</v>
      </c>
      <c r="Q231" s="9">
        <f t="shared" si="27"/>
        <v>11520.000000000007</v>
      </c>
      <c r="R231" s="10">
        <f t="shared" si="28"/>
        <v>276480000.00000173</v>
      </c>
      <c r="S231" s="9">
        <f t="shared" si="29"/>
        <v>-0.48000000000000048</v>
      </c>
      <c r="T231" s="9">
        <f t="shared" si="30"/>
        <v>0</v>
      </c>
      <c r="U231" s="7">
        <f t="shared" si="31"/>
        <v>-138240000.00000009</v>
      </c>
      <c r="V231" s="2">
        <v>0.16</v>
      </c>
      <c r="X231" s="2">
        <v>0</v>
      </c>
      <c r="AO231" s="2"/>
      <c r="AP231" s="2"/>
    </row>
    <row r="232" spans="10:42" ht="13.5" x14ac:dyDescent="0.25">
      <c r="J232" s="4">
        <f t="shared" si="24"/>
        <v>69.172962182582168</v>
      </c>
      <c r="K232" s="5">
        <f t="shared" si="25"/>
        <v>-12966.376251607586</v>
      </c>
      <c r="M232" s="4">
        <v>229</v>
      </c>
      <c r="N232" s="4">
        <v>0.76</v>
      </c>
      <c r="O232" s="4">
        <v>0.46</v>
      </c>
      <c r="P232" s="9">
        <f t="shared" si="26"/>
        <v>-1.4399999999999986</v>
      </c>
      <c r="Q232" s="9">
        <f t="shared" si="27"/>
        <v>-11519.999999999944</v>
      </c>
      <c r="R232" s="10">
        <f t="shared" si="28"/>
        <v>-552959999.99999881</v>
      </c>
      <c r="S232" s="9">
        <f t="shared" si="29"/>
        <v>-0.47999999999999909</v>
      </c>
      <c r="T232" s="9">
        <f t="shared" si="30"/>
        <v>3.3306690738754696E-11</v>
      </c>
      <c r="U232" s="7">
        <f t="shared" si="31"/>
        <v>7.9936057773011271E-7</v>
      </c>
      <c r="V232" s="2">
        <v>0.17</v>
      </c>
      <c r="X232" s="2">
        <v>0</v>
      </c>
      <c r="AO232" s="2"/>
      <c r="AP232" s="2"/>
    </row>
    <row r="233" spans="10:42" ht="13.5" x14ac:dyDescent="0.25">
      <c r="J233" s="4">
        <f t="shared" si="24"/>
        <v>68.632696505431852</v>
      </c>
      <c r="K233" s="5">
        <f t="shared" si="25"/>
        <v>-13163.048750755479</v>
      </c>
      <c r="M233" s="4">
        <v>230</v>
      </c>
      <c r="N233" s="4">
        <v>0.72</v>
      </c>
      <c r="O233" s="4">
        <v>0.44</v>
      </c>
      <c r="P233" s="9">
        <f t="shared" si="26"/>
        <v>-0.96000000000000096</v>
      </c>
      <c r="Q233" s="9">
        <f t="shared" si="27"/>
        <v>11519.999999999944</v>
      </c>
      <c r="R233" s="10">
        <f t="shared" si="28"/>
        <v>552959999.99999726</v>
      </c>
      <c r="S233" s="9">
        <f t="shared" si="29"/>
        <v>-0.48000000000000048</v>
      </c>
      <c r="T233" s="9">
        <f t="shared" si="30"/>
        <v>-3.3306690738754696E-11</v>
      </c>
      <c r="U233" s="7">
        <f t="shared" si="31"/>
        <v>-1.5987211554602254E-6</v>
      </c>
      <c r="V233" s="2">
        <v>0.17</v>
      </c>
      <c r="X233" s="2">
        <v>0</v>
      </c>
      <c r="AO233" s="2"/>
      <c r="AP233" s="2"/>
    </row>
    <row r="234" spans="10:42" ht="13.5" x14ac:dyDescent="0.25">
      <c r="J234" s="4">
        <f t="shared" si="24"/>
        <v>68.08423614081704</v>
      </c>
      <c r="K234" s="5">
        <f t="shared" si="25"/>
        <v>-13355.959097120831</v>
      </c>
      <c r="M234" s="4">
        <v>231</v>
      </c>
      <c r="N234" s="4">
        <v>0.69</v>
      </c>
      <c r="O234" s="4">
        <v>0.42</v>
      </c>
      <c r="P234" s="9">
        <f t="shared" si="26"/>
        <v>-0.72000000000000064</v>
      </c>
      <c r="Q234" s="9">
        <f t="shared" si="27"/>
        <v>5760.0000000000082</v>
      </c>
      <c r="R234" s="10">
        <f t="shared" si="28"/>
        <v>-138239999.99999845</v>
      </c>
      <c r="S234" s="9">
        <f t="shared" si="29"/>
        <v>-0.48000000000000048</v>
      </c>
      <c r="T234" s="9">
        <f t="shared" si="30"/>
        <v>0</v>
      </c>
      <c r="U234" s="7">
        <f t="shared" si="31"/>
        <v>7.9936057773011271E-7</v>
      </c>
      <c r="V234" s="2">
        <v>0.18</v>
      </c>
      <c r="X234" s="2">
        <v>0</v>
      </c>
      <c r="AO234" s="2"/>
      <c r="AP234" s="2"/>
    </row>
    <row r="235" spans="10:42" ht="13.5" x14ac:dyDescent="0.25">
      <c r="J235" s="4">
        <f t="shared" si="24"/>
        <v>67.527737845103672</v>
      </c>
      <c r="K235" s="5">
        <f t="shared" si="25"/>
        <v>-13545.047721543711</v>
      </c>
      <c r="M235" s="4">
        <v>232</v>
      </c>
      <c r="N235" s="4">
        <v>0.65</v>
      </c>
      <c r="O235" s="4">
        <v>0.4</v>
      </c>
      <c r="P235" s="9">
        <f t="shared" si="26"/>
        <v>-0.95999999999999819</v>
      </c>
      <c r="Q235" s="9">
        <f t="shared" si="27"/>
        <v>-5759.9999999999418</v>
      </c>
      <c r="R235" s="10">
        <f t="shared" si="28"/>
        <v>-276479999.99999881</v>
      </c>
      <c r="S235" s="9">
        <f t="shared" si="29"/>
        <v>-0.47999999999999909</v>
      </c>
      <c r="T235" s="9">
        <f t="shared" si="30"/>
        <v>3.3306690738754696E-11</v>
      </c>
      <c r="U235" s="7">
        <f t="shared" si="31"/>
        <v>7.9936057773011271E-7</v>
      </c>
      <c r="V235" s="2">
        <v>0.18</v>
      </c>
      <c r="X235" s="2">
        <v>0</v>
      </c>
      <c r="AO235" s="2"/>
      <c r="AP235" s="2"/>
    </row>
    <row r="236" spans="10:42" ht="13.5" x14ac:dyDescent="0.25">
      <c r="J236" s="4">
        <f t="shared" si="24"/>
        <v>66.963360856706018</v>
      </c>
      <c r="K236" s="5">
        <f t="shared" si="25"/>
        <v>-13730.255899748159</v>
      </c>
      <c r="M236" s="4">
        <v>233</v>
      </c>
      <c r="N236" s="4">
        <v>0.62</v>
      </c>
      <c r="O236" s="4">
        <v>0.39</v>
      </c>
      <c r="P236" s="9">
        <f t="shared" si="26"/>
        <v>-0.72000000000000064</v>
      </c>
      <c r="Q236" s="9">
        <f t="shared" si="27"/>
        <v>5759.9999999999418</v>
      </c>
      <c r="R236" s="10">
        <f t="shared" si="28"/>
        <v>276479999.9999972</v>
      </c>
      <c r="S236" s="9">
        <f t="shared" si="29"/>
        <v>-0.24000000000000024</v>
      </c>
      <c r="T236" s="9">
        <f t="shared" si="30"/>
        <v>5759.9999999999727</v>
      </c>
      <c r="U236" s="7">
        <f t="shared" si="31"/>
        <v>138239999.99999854</v>
      </c>
      <c r="V236" s="2">
        <v>0.18</v>
      </c>
      <c r="X236" s="2">
        <v>0</v>
      </c>
      <c r="AO236" s="2"/>
      <c r="AP236" s="2"/>
    </row>
    <row r="237" spans="10:42" ht="13.5" x14ac:dyDescent="0.25">
      <c r="J237" s="4">
        <f t="shared" si="24"/>
        <v>66.391266860883178</v>
      </c>
      <c r="K237" s="5">
        <f t="shared" si="25"/>
        <v>-13911.52576785396</v>
      </c>
      <c r="M237" s="4">
        <v>234</v>
      </c>
      <c r="N237" s="4">
        <v>0.59</v>
      </c>
      <c r="O237" s="4">
        <v>0.38</v>
      </c>
      <c r="P237" s="9">
        <f t="shared" si="26"/>
        <v>-0.72000000000000064</v>
      </c>
      <c r="Q237" s="9">
        <f t="shared" si="27"/>
        <v>0</v>
      </c>
      <c r="R237" s="10">
        <f t="shared" si="28"/>
        <v>-138239999.9999986</v>
      </c>
      <c r="S237" s="9">
        <f t="shared" si="29"/>
        <v>-0.24000000000000024</v>
      </c>
      <c r="T237" s="9">
        <f t="shared" si="30"/>
        <v>0</v>
      </c>
      <c r="U237" s="7">
        <f t="shared" si="31"/>
        <v>-138239999.99999934</v>
      </c>
      <c r="V237" s="2">
        <v>0.19</v>
      </c>
      <c r="X237" s="2">
        <v>0</v>
      </c>
      <c r="AO237" s="2"/>
      <c r="AP237" s="2"/>
    </row>
    <row r="238" spans="10:42" ht="13.5" x14ac:dyDescent="0.25">
      <c r="J238" s="4">
        <f t="shared" si="24"/>
        <v>65.811619953889263</v>
      </c>
      <c r="K238" s="5">
        <f t="shared" si="25"/>
        <v>-14088.800338103283</v>
      </c>
      <c r="M238" s="4">
        <v>235</v>
      </c>
      <c r="N238" s="4">
        <v>0.56999999999999995</v>
      </c>
      <c r="O238" s="4">
        <v>0.36</v>
      </c>
      <c r="P238" s="9">
        <f t="shared" si="26"/>
        <v>-0.48000000000000048</v>
      </c>
      <c r="Q238" s="9">
        <f t="shared" si="27"/>
        <v>5760.0000000000036</v>
      </c>
      <c r="R238" s="10">
        <f t="shared" si="28"/>
        <v>138240000.00000009</v>
      </c>
      <c r="S238" s="9">
        <f t="shared" si="29"/>
        <v>-0.48000000000000048</v>
      </c>
      <c r="T238" s="9">
        <f t="shared" si="30"/>
        <v>-5760.0000000000064</v>
      </c>
      <c r="U238" s="7">
        <f t="shared" si="31"/>
        <v>-138240000.00000015</v>
      </c>
      <c r="V238" s="2">
        <v>0.19</v>
      </c>
      <c r="X238" s="2">
        <v>0</v>
      </c>
      <c r="AO238" s="2"/>
      <c r="AP238" s="2"/>
    </row>
    <row r="239" spans="10:42" ht="13.5" x14ac:dyDescent="0.25">
      <c r="J239" s="4">
        <f t="shared" si="24"/>
        <v>65.224586606468293</v>
      </c>
      <c r="K239" s="5">
        <f t="shared" si="25"/>
        <v>-14262.02351481004</v>
      </c>
      <c r="M239" s="4">
        <v>236</v>
      </c>
      <c r="N239" s="4">
        <v>0.55000000000000004</v>
      </c>
      <c r="O239" s="4">
        <v>0.34</v>
      </c>
      <c r="P239" s="9">
        <f t="shared" si="26"/>
        <v>-0.47999999999999776</v>
      </c>
      <c r="Q239" s="9">
        <f t="shared" si="27"/>
        <v>6.5281113847959205E-11</v>
      </c>
      <c r="R239" s="10">
        <f t="shared" si="28"/>
        <v>-138239999.99999851</v>
      </c>
      <c r="S239" s="9">
        <f t="shared" si="29"/>
        <v>-0.47999999999999909</v>
      </c>
      <c r="T239" s="9">
        <f t="shared" si="30"/>
        <v>3.3306690738754696E-11</v>
      </c>
      <c r="U239" s="7">
        <f t="shared" si="31"/>
        <v>138240000.00000095</v>
      </c>
      <c r="V239" s="2">
        <v>0.19</v>
      </c>
      <c r="X239" s="2">
        <v>0</v>
      </c>
      <c r="AO239" s="2"/>
      <c r="AP239" s="2"/>
    </row>
    <row r="240" spans="10:42" ht="13.5" x14ac:dyDescent="0.25">
      <c r="J240" s="4">
        <f t="shared" si="24"/>
        <v>64.630335626684541</v>
      </c>
      <c r="K240" s="5">
        <f t="shared" si="25"/>
        <v>-14431.140110559909</v>
      </c>
      <c r="M240" s="4">
        <v>237</v>
      </c>
      <c r="N240" s="4">
        <v>0.53</v>
      </c>
      <c r="O240" s="4">
        <v>0.32</v>
      </c>
      <c r="P240" s="9">
        <f t="shared" si="26"/>
        <v>-0.48000000000000048</v>
      </c>
      <c r="Q240" s="9">
        <f t="shared" si="27"/>
        <v>-6.5281113847959205E-11</v>
      </c>
      <c r="R240" s="10">
        <f t="shared" si="28"/>
        <v>-3.1334934647020418E-6</v>
      </c>
      <c r="S240" s="9">
        <f t="shared" si="29"/>
        <v>-0.48000000000000048</v>
      </c>
      <c r="T240" s="9">
        <f t="shared" si="30"/>
        <v>-3.3306690738754696E-11</v>
      </c>
      <c r="U240" s="7">
        <f t="shared" si="31"/>
        <v>-1.5987211554602254E-6</v>
      </c>
      <c r="V240" s="2">
        <v>0.19</v>
      </c>
      <c r="X240" s="2">
        <v>0</v>
      </c>
      <c r="AO240" s="2"/>
      <c r="AP240" s="2"/>
    </row>
    <row r="241" spans="10:42" ht="13.5" x14ac:dyDescent="0.25">
      <c r="J241" s="4">
        <f t="shared" si="24"/>
        <v>64.029038122077878</v>
      </c>
      <c r="K241" s="5">
        <f t="shared" si="25"/>
        <v>-14596.095862654751</v>
      </c>
      <c r="M241" s="4">
        <v>238</v>
      </c>
      <c r="N241" s="4">
        <v>0.51</v>
      </c>
      <c r="O241" s="4">
        <v>0.31</v>
      </c>
      <c r="P241" s="9">
        <f t="shared" si="26"/>
        <v>-0.48000000000000048</v>
      </c>
      <c r="Q241" s="9">
        <f t="shared" si="27"/>
        <v>0</v>
      </c>
      <c r="R241" s="10">
        <f t="shared" si="28"/>
        <v>1.5667467323510209E-6</v>
      </c>
      <c r="S241" s="9">
        <f t="shared" si="29"/>
        <v>-0.24000000000000024</v>
      </c>
      <c r="T241" s="9">
        <f t="shared" si="30"/>
        <v>5760.0000000000064</v>
      </c>
      <c r="U241" s="7">
        <f t="shared" si="31"/>
        <v>138240000.00000095</v>
      </c>
      <c r="V241" s="2">
        <v>0.2</v>
      </c>
      <c r="X241" s="2">
        <v>0</v>
      </c>
      <c r="AO241" s="2"/>
      <c r="AP241" s="2"/>
    </row>
    <row r="242" spans="10:42" ht="13.5" x14ac:dyDescent="0.25">
      <c r="J242" s="4">
        <f t="shared" si="24"/>
        <v>63.42086746113393</v>
      </c>
      <c r="K242" s="5">
        <f t="shared" si="25"/>
        <v>-14756.837449844512</v>
      </c>
      <c r="M242" s="4">
        <v>239</v>
      </c>
      <c r="N242" s="4">
        <v>0.49</v>
      </c>
      <c r="O242" s="4">
        <v>0.28999999999999998</v>
      </c>
      <c r="P242" s="9">
        <f t="shared" si="26"/>
        <v>-0.48000000000000048</v>
      </c>
      <c r="Q242" s="9">
        <f t="shared" si="27"/>
        <v>0</v>
      </c>
      <c r="R242" s="10">
        <f t="shared" si="28"/>
        <v>0</v>
      </c>
      <c r="S242" s="9">
        <f t="shared" si="29"/>
        <v>-0.48000000000000048</v>
      </c>
      <c r="T242" s="9">
        <f t="shared" si="30"/>
        <v>-5760.0000000000064</v>
      </c>
      <c r="U242" s="7">
        <f t="shared" si="31"/>
        <v>-276480000.0000003</v>
      </c>
      <c r="V242" s="2">
        <v>0.2</v>
      </c>
      <c r="X242" s="2">
        <v>0</v>
      </c>
      <c r="AO242" s="2"/>
      <c r="AP242" s="2"/>
    </row>
    <row r="243" spans="10:42" ht="13.5" x14ac:dyDescent="0.25">
      <c r="J243" s="4">
        <f t="shared" si="24"/>
        <v>62.805999234057076</v>
      </c>
      <c r="K243" s="5">
        <f t="shared" si="25"/>
        <v>-14913.312509341722</v>
      </c>
      <c r="M243" s="4">
        <v>240</v>
      </c>
      <c r="N243" s="4">
        <v>0.47</v>
      </c>
      <c r="O243" s="4">
        <v>0.28000000000000003</v>
      </c>
      <c r="P243" s="9">
        <f t="shared" si="26"/>
        <v>-0.48000000000000048</v>
      </c>
      <c r="Q243" s="9">
        <f t="shared" si="27"/>
        <v>0</v>
      </c>
      <c r="R243" s="10">
        <f t="shared" si="28"/>
        <v>0</v>
      </c>
      <c r="S243" s="9">
        <f t="shared" si="29"/>
        <v>-0.23999999999999888</v>
      </c>
      <c r="T243" s="9">
        <f t="shared" si="30"/>
        <v>5760.0000000000382</v>
      </c>
      <c r="U243" s="7">
        <f t="shared" si="31"/>
        <v>276480000.00000107</v>
      </c>
      <c r="V243" s="2">
        <v>0.2</v>
      </c>
      <c r="X243" s="2">
        <v>0</v>
      </c>
      <c r="AO243" s="2"/>
      <c r="AP243" s="2"/>
    </row>
    <row r="244" spans="10:42" ht="13.5" x14ac:dyDescent="0.25">
      <c r="J244" s="4">
        <f t="shared" si="24"/>
        <v>62.184611212834504</v>
      </c>
      <c r="K244" s="5">
        <f t="shared" si="25"/>
        <v>-15065.469654131506</v>
      </c>
      <c r="M244" s="4">
        <v>241</v>
      </c>
      <c r="N244" s="4">
        <v>0.45</v>
      </c>
      <c r="O244" s="4">
        <v>0.26</v>
      </c>
      <c r="P244" s="9">
        <f t="shared" si="26"/>
        <v>-0.47999999999999909</v>
      </c>
      <c r="Q244" s="9">
        <f t="shared" si="27"/>
        <v>3.3306690738754696E-11</v>
      </c>
      <c r="R244" s="10">
        <f t="shared" si="28"/>
        <v>7.9936057773011271E-7</v>
      </c>
      <c r="S244" s="9">
        <f t="shared" si="29"/>
        <v>-0.48000000000000048</v>
      </c>
      <c r="T244" s="9">
        <f t="shared" si="30"/>
        <v>-5760.0000000000382</v>
      </c>
      <c r="U244" s="7">
        <f t="shared" si="31"/>
        <v>-276480000.00000185</v>
      </c>
      <c r="V244" s="2">
        <v>0.21</v>
      </c>
      <c r="X244" s="2">
        <v>0</v>
      </c>
      <c r="AO244" s="2"/>
      <c r="AP244" s="2"/>
    </row>
    <row r="245" spans="10:42" ht="13.5" x14ac:dyDescent="0.25">
      <c r="J245" s="4">
        <f t="shared" si="24"/>
        <v>61.556883310579025</v>
      </c>
      <c r="K245" s="5">
        <f t="shared" si="25"/>
        <v>-15213.258490604574</v>
      </c>
      <c r="M245" s="4">
        <v>242</v>
      </c>
      <c r="N245" s="4">
        <v>0.43</v>
      </c>
      <c r="O245" s="4">
        <v>0.24</v>
      </c>
      <c r="P245" s="9">
        <f t="shared" si="26"/>
        <v>-0.48000000000000048</v>
      </c>
      <c r="Q245" s="9">
        <f t="shared" si="27"/>
        <v>-3.3306690738754696E-11</v>
      </c>
      <c r="R245" s="10">
        <f t="shared" si="28"/>
        <v>-1.5987211554602254E-6</v>
      </c>
      <c r="S245" s="9">
        <f t="shared" si="29"/>
        <v>-0.48000000000000048</v>
      </c>
      <c r="T245" s="9">
        <f t="shared" si="30"/>
        <v>0</v>
      </c>
      <c r="U245" s="7">
        <f t="shared" si="31"/>
        <v>138240000.00000092</v>
      </c>
      <c r="V245" s="2">
        <v>0.21</v>
      </c>
      <c r="X245" s="2">
        <v>0</v>
      </c>
      <c r="AO245" s="2"/>
      <c r="AP245" s="2"/>
    </row>
    <row r="246" spans="10:42" ht="13.5" x14ac:dyDescent="0.25">
      <c r="J246" s="4">
        <f t="shared" si="24"/>
        <v>60.922997540137168</v>
      </c>
      <c r="K246" s="5">
        <f t="shared" si="25"/>
        <v>-15356.629636494461</v>
      </c>
      <c r="M246" s="4">
        <v>243</v>
      </c>
      <c r="N246" s="4">
        <v>0.41</v>
      </c>
      <c r="O246" s="4">
        <v>0.23</v>
      </c>
      <c r="P246" s="9">
        <f t="shared" si="26"/>
        <v>-0.48000000000000048</v>
      </c>
      <c r="Q246" s="9">
        <f t="shared" si="27"/>
        <v>0</v>
      </c>
      <c r="R246" s="10">
        <f t="shared" si="28"/>
        <v>7.9936057773011271E-7</v>
      </c>
      <c r="S246" s="9">
        <f t="shared" si="29"/>
        <v>-0.23999999999999955</v>
      </c>
      <c r="T246" s="9">
        <f t="shared" si="30"/>
        <v>5760.0000000000227</v>
      </c>
      <c r="U246" s="7">
        <f t="shared" si="31"/>
        <v>138240000.00000054</v>
      </c>
      <c r="V246" s="2">
        <v>0.21</v>
      </c>
      <c r="X246" s="2">
        <v>0</v>
      </c>
      <c r="AO246" s="2"/>
      <c r="AP246" s="2"/>
    </row>
    <row r="247" spans="10:42" ht="13.5" x14ac:dyDescent="0.25">
      <c r="J247" s="4">
        <f t="shared" si="24"/>
        <v>60.283137971949898</v>
      </c>
      <c r="K247" s="5">
        <f t="shared" si="25"/>
        <v>-15495.534739154267</v>
      </c>
      <c r="M247" s="4">
        <v>244</v>
      </c>
      <c r="N247" s="4">
        <v>0.39</v>
      </c>
      <c r="O247" s="4">
        <v>0.21</v>
      </c>
      <c r="P247" s="9">
        <f t="shared" si="26"/>
        <v>-0.47999999999999909</v>
      </c>
      <c r="Q247" s="9">
        <f t="shared" si="27"/>
        <v>3.3306690738754696E-11</v>
      </c>
      <c r="R247" s="10">
        <f t="shared" si="28"/>
        <v>7.9936057773011271E-7</v>
      </c>
      <c r="S247" s="9">
        <f t="shared" si="29"/>
        <v>-0.48000000000000048</v>
      </c>
      <c r="T247" s="9">
        <f t="shared" si="30"/>
        <v>-5760.0000000000227</v>
      </c>
      <c r="U247" s="7">
        <f t="shared" si="31"/>
        <v>-276480000.00000107</v>
      </c>
      <c r="V247" s="2">
        <v>0.22</v>
      </c>
      <c r="X247" s="2">
        <v>0</v>
      </c>
      <c r="AO247" s="2"/>
      <c r="AP247" s="2"/>
    </row>
    <row r="248" spans="10:42" ht="13.5" x14ac:dyDescent="0.25">
      <c r="J248" s="4">
        <f t="shared" si="24"/>
        <v>59.637490691151804</v>
      </c>
      <c r="K248" s="5">
        <f t="shared" si="25"/>
        <v>-15629.926494154859</v>
      </c>
      <c r="M248" s="4">
        <v>245</v>
      </c>
      <c r="N248" s="4">
        <v>0.37</v>
      </c>
      <c r="O248" s="4">
        <v>0.19</v>
      </c>
      <c r="P248" s="9">
        <f t="shared" si="26"/>
        <v>-0.48000000000000048</v>
      </c>
      <c r="Q248" s="9">
        <f t="shared" si="27"/>
        <v>-3.3306690738754696E-11</v>
      </c>
      <c r="R248" s="10">
        <f t="shared" si="28"/>
        <v>-1.5987211554602254E-6</v>
      </c>
      <c r="S248" s="9">
        <f t="shared" si="29"/>
        <v>-0.47999999999999982</v>
      </c>
      <c r="T248" s="9">
        <f t="shared" si="30"/>
        <v>1.5987211554602254E-11</v>
      </c>
      <c r="U248" s="7">
        <f t="shared" si="31"/>
        <v>138240000.00000095</v>
      </c>
      <c r="V248" s="2">
        <v>0.22</v>
      </c>
      <c r="X248" s="2">
        <v>0</v>
      </c>
      <c r="AO248" s="2"/>
      <c r="AP248" s="2"/>
    </row>
    <row r="249" spans="10:42" ht="13.5" x14ac:dyDescent="0.25">
      <c r="J249" s="4">
        <f t="shared" si="24"/>
        <v>58.986243753895351</v>
      </c>
      <c r="K249" s="5">
        <f t="shared" si="25"/>
        <v>-15759.758664230107</v>
      </c>
      <c r="M249" s="4">
        <v>246</v>
      </c>
      <c r="N249" s="4">
        <v>0.35</v>
      </c>
      <c r="O249" s="4">
        <v>0.18</v>
      </c>
      <c r="P249" s="9">
        <f t="shared" si="26"/>
        <v>-0.48000000000000048</v>
      </c>
      <c r="Q249" s="9">
        <f t="shared" si="27"/>
        <v>0</v>
      </c>
      <c r="R249" s="10">
        <f t="shared" si="28"/>
        <v>7.9936057773011271E-7</v>
      </c>
      <c r="S249" s="9">
        <f t="shared" si="29"/>
        <v>-0.24000000000000024</v>
      </c>
      <c r="T249" s="9">
        <f t="shared" si="30"/>
        <v>5759.99999999999</v>
      </c>
      <c r="U249" s="7">
        <f t="shared" si="31"/>
        <v>138239999.99999937</v>
      </c>
      <c r="V249" s="2">
        <v>0.22</v>
      </c>
      <c r="X249" s="2">
        <v>0</v>
      </c>
      <c r="AO249" s="2"/>
      <c r="AP249" s="2"/>
    </row>
    <row r="250" spans="10:42" ht="13.5" x14ac:dyDescent="0.25">
      <c r="J250" s="4">
        <f t="shared" si="24"/>
        <v>58.329587142885764</v>
      </c>
      <c r="K250" s="5">
        <f t="shared" si="25"/>
        <v>-15884.986098543721</v>
      </c>
      <c r="M250" s="4">
        <v>247</v>
      </c>
      <c r="N250" s="4">
        <v>0.33</v>
      </c>
      <c r="O250" s="4">
        <v>0.16</v>
      </c>
      <c r="P250" s="9">
        <f t="shared" si="26"/>
        <v>-0.47999999999999909</v>
      </c>
      <c r="Q250" s="9">
        <f t="shared" si="27"/>
        <v>3.3306690738754696E-11</v>
      </c>
      <c r="R250" s="10">
        <f t="shared" si="28"/>
        <v>7.9936057773011271E-7</v>
      </c>
      <c r="S250" s="9">
        <f t="shared" si="29"/>
        <v>-0.47999999999999982</v>
      </c>
      <c r="T250" s="9">
        <f t="shared" si="30"/>
        <v>-5759.99999999999</v>
      </c>
      <c r="U250" s="7">
        <f t="shared" si="31"/>
        <v>-276479999.99999952</v>
      </c>
      <c r="V250" s="2">
        <v>0.22</v>
      </c>
      <c r="X250" s="2">
        <v>0</v>
      </c>
      <c r="AO250" s="2"/>
      <c r="AP250" s="2"/>
    </row>
    <row r="251" spans="10:42" ht="13.5" x14ac:dyDescent="0.25">
      <c r="J251" s="4">
        <f t="shared" si="24"/>
        <v>57.667712722113109</v>
      </c>
      <c r="K251" s="5">
        <f t="shared" si="25"/>
        <v>-16005.564752299733</v>
      </c>
      <c r="M251" s="4">
        <v>248</v>
      </c>
      <c r="N251" s="4">
        <v>0.31</v>
      </c>
      <c r="O251" s="4">
        <v>0.14000000000000001</v>
      </c>
      <c r="P251" s="9">
        <f t="shared" si="26"/>
        <v>-0.48000000000000048</v>
      </c>
      <c r="Q251" s="9">
        <f t="shared" si="27"/>
        <v>-3.3306690738754696E-11</v>
      </c>
      <c r="R251" s="10">
        <f t="shared" si="28"/>
        <v>-1.5987211554602254E-6</v>
      </c>
      <c r="S251" s="9">
        <f t="shared" si="29"/>
        <v>-0.47999999999999982</v>
      </c>
      <c r="T251" s="9">
        <f t="shared" si="30"/>
        <v>0</v>
      </c>
      <c r="U251" s="7">
        <f t="shared" si="31"/>
        <v>138239999.99999976</v>
      </c>
      <c r="V251" s="2">
        <v>0.23</v>
      </c>
      <c r="X251" s="2">
        <v>0</v>
      </c>
      <c r="AO251" s="2"/>
      <c r="AP251" s="2"/>
    </row>
    <row r="252" spans="10:42" ht="13.5" x14ac:dyDescent="0.25">
      <c r="J252" s="4">
        <f t="shared" si="24"/>
        <v>57.000814190767287</v>
      </c>
      <c r="K252" s="5">
        <f t="shared" si="25"/>
        <v>-16121.45170667833</v>
      </c>
      <c r="M252" s="4">
        <v>249</v>
      </c>
      <c r="N252" s="4">
        <v>0.3</v>
      </c>
      <c r="O252" s="4">
        <v>0.12</v>
      </c>
      <c r="P252" s="9">
        <f t="shared" si="26"/>
        <v>-0.24000000000000024</v>
      </c>
      <c r="Q252" s="9">
        <f t="shared" si="27"/>
        <v>5760.0000000000064</v>
      </c>
      <c r="R252" s="10">
        <f t="shared" si="28"/>
        <v>138240000.00000095</v>
      </c>
      <c r="S252" s="9">
        <f t="shared" si="29"/>
        <v>-0.48000000000000048</v>
      </c>
      <c r="T252" s="9">
        <f t="shared" si="30"/>
        <v>-1.5987211554602254E-11</v>
      </c>
      <c r="U252" s="7">
        <f t="shared" si="31"/>
        <v>-3.836930773104541E-7</v>
      </c>
      <c r="V252" s="2">
        <v>0.23</v>
      </c>
      <c r="X252" s="2">
        <v>0</v>
      </c>
      <c r="AO252" s="2"/>
      <c r="AP252" s="2"/>
    </row>
    <row r="253" spans="10:42" ht="13.5" x14ac:dyDescent="0.25">
      <c r="J253" s="4">
        <f t="shared" si="24"/>
        <v>56.329087036322356</v>
      </c>
      <c r="K253" s="5">
        <f t="shared" si="25"/>
        <v>-16232.605189089214</v>
      </c>
      <c r="M253" s="4">
        <v>250</v>
      </c>
      <c r="N253" s="4">
        <v>0.28000000000000003</v>
      </c>
      <c r="O253" s="4">
        <v>0.11</v>
      </c>
      <c r="P253" s="9">
        <f t="shared" si="26"/>
        <v>-0.47999999999999909</v>
      </c>
      <c r="Q253" s="9">
        <f t="shared" si="27"/>
        <v>-5759.9999999999727</v>
      </c>
      <c r="R253" s="10">
        <f t="shared" si="28"/>
        <v>-276479999.99999946</v>
      </c>
      <c r="S253" s="9">
        <f t="shared" si="29"/>
        <v>-0.23999999999999991</v>
      </c>
      <c r="T253" s="9">
        <f t="shared" si="30"/>
        <v>5760.0000000000136</v>
      </c>
      <c r="U253" s="7">
        <f t="shared" si="31"/>
        <v>138240000.00000072</v>
      </c>
      <c r="V253" s="2">
        <v>0.23</v>
      </c>
      <c r="X253" s="2">
        <v>0</v>
      </c>
      <c r="AO253" s="2"/>
      <c r="AP253" s="2"/>
    </row>
    <row r="254" spans="10:42" ht="13.5" x14ac:dyDescent="0.25">
      <c r="J254" s="4">
        <f t="shared" si="24"/>
        <v>55.652728486776972</v>
      </c>
      <c r="K254" s="5">
        <f t="shared" si="25"/>
        <v>-16338.984593752743</v>
      </c>
      <c r="M254" s="4">
        <v>251</v>
      </c>
      <c r="N254" s="4">
        <v>0.26</v>
      </c>
      <c r="O254" s="4">
        <v>0.1</v>
      </c>
      <c r="P254" s="9">
        <f t="shared" si="26"/>
        <v>-0.48000000000000048</v>
      </c>
      <c r="Q254" s="9">
        <f t="shared" si="27"/>
        <v>-3.3306690738754696E-11</v>
      </c>
      <c r="R254" s="10">
        <f t="shared" si="28"/>
        <v>138239999.99999854</v>
      </c>
      <c r="S254" s="9">
        <f t="shared" si="29"/>
        <v>-0.23999999999999991</v>
      </c>
      <c r="T254" s="9">
        <f t="shared" si="30"/>
        <v>0</v>
      </c>
      <c r="U254" s="7">
        <f t="shared" si="31"/>
        <v>-138240000.00000033</v>
      </c>
      <c r="V254" s="2">
        <v>0.23</v>
      </c>
      <c r="X254" s="2">
        <v>0</v>
      </c>
      <c r="AO254" s="2"/>
      <c r="AP254" s="2"/>
    </row>
    <row r="255" spans="10:42" ht="13.5" x14ac:dyDescent="0.25">
      <c r="J255" s="4">
        <f t="shared" si="24"/>
        <v>54.971937462037275</v>
      </c>
      <c r="K255" s="5">
        <f t="shared" si="25"/>
        <v>-16440.550502558835</v>
      </c>
      <c r="M255" s="4">
        <v>252</v>
      </c>
      <c r="N255" s="4">
        <v>0.24</v>
      </c>
      <c r="O255" s="4">
        <v>0.08</v>
      </c>
      <c r="P255" s="9">
        <f t="shared" si="26"/>
        <v>-0.48000000000000048</v>
      </c>
      <c r="Q255" s="9">
        <f t="shared" si="27"/>
        <v>0</v>
      </c>
      <c r="R255" s="10">
        <f t="shared" si="28"/>
        <v>7.9936057773011271E-7</v>
      </c>
      <c r="S255" s="9">
        <f t="shared" si="29"/>
        <v>-0.48000000000000015</v>
      </c>
      <c r="T255" s="9">
        <f t="shared" si="30"/>
        <v>-5760.0000000000064</v>
      </c>
      <c r="U255" s="7">
        <f t="shared" si="31"/>
        <v>-138240000.00000015</v>
      </c>
      <c r="V255" s="2">
        <v>0.24</v>
      </c>
      <c r="X255" s="2">
        <v>0</v>
      </c>
      <c r="AO255" s="2"/>
      <c r="AP255" s="2"/>
    </row>
    <row r="256" spans="10:42" ht="13.5" x14ac:dyDescent="0.25">
      <c r="J256" s="4">
        <f t="shared" si="24"/>
        <v>54.286914524430657</v>
      </c>
      <c r="K256" s="5">
        <f t="shared" si="25"/>
        <v>-16537.264706232861</v>
      </c>
      <c r="M256" s="4">
        <v>253</v>
      </c>
      <c r="N256" s="4">
        <v>0.22</v>
      </c>
      <c r="O256" s="4">
        <v>7.0000000000000007E-2</v>
      </c>
      <c r="P256" s="9">
        <f t="shared" si="26"/>
        <v>-0.47999999999999982</v>
      </c>
      <c r="Q256" s="9">
        <f t="shared" si="27"/>
        <v>1.5987211554602254E-11</v>
      </c>
      <c r="R256" s="10">
        <f t="shared" si="28"/>
        <v>3.836930773104541E-7</v>
      </c>
      <c r="S256" s="9">
        <f t="shared" si="29"/>
        <v>-0.23999999999999991</v>
      </c>
      <c r="T256" s="9">
        <f t="shared" si="30"/>
        <v>5760.0000000000064</v>
      </c>
      <c r="U256" s="7">
        <f t="shared" si="31"/>
        <v>276480000.0000003</v>
      </c>
      <c r="V256" s="2">
        <v>0.24</v>
      </c>
      <c r="X256" s="2">
        <v>0</v>
      </c>
      <c r="AO256" s="2"/>
      <c r="AP256" s="2"/>
    </row>
    <row r="257" spans="10:42" ht="13.5" x14ac:dyDescent="0.25">
      <c r="J257" s="4">
        <f t="shared" si="24"/>
        <v>53.597861828337621</v>
      </c>
      <c r="K257" s="5">
        <f t="shared" si="25"/>
        <v>-16629.090225745189</v>
      </c>
      <c r="M257" s="4">
        <v>254</v>
      </c>
      <c r="N257" s="4">
        <v>0.2</v>
      </c>
      <c r="O257" s="4">
        <v>7.0000000000000007E-2</v>
      </c>
      <c r="P257" s="9">
        <f t="shared" si="26"/>
        <v>-0.47999999999999982</v>
      </c>
      <c r="Q257" s="9">
        <f t="shared" si="27"/>
        <v>0</v>
      </c>
      <c r="R257" s="10">
        <f t="shared" si="28"/>
        <v>-3.836930773104541E-7</v>
      </c>
      <c r="S257" s="9">
        <f t="shared" si="29"/>
        <v>0</v>
      </c>
      <c r="T257" s="9">
        <f t="shared" si="30"/>
        <v>5759.9999999999982</v>
      </c>
      <c r="U257" s="7">
        <f t="shared" si="31"/>
        <v>-1.964508555829525E-7</v>
      </c>
      <c r="V257" s="2">
        <v>0.24</v>
      </c>
      <c r="X257" s="2">
        <v>0</v>
      </c>
      <c r="AO257" s="2"/>
      <c r="AP257" s="2"/>
    </row>
    <row r="258" spans="10:42" ht="13.5" x14ac:dyDescent="0.25">
      <c r="J258" s="4">
        <f t="shared" si="24"/>
        <v>52.904983068931571</v>
      </c>
      <c r="K258" s="5">
        <f t="shared" si="25"/>
        <v>-16715.991333995989</v>
      </c>
      <c r="M258" s="4">
        <v>255</v>
      </c>
      <c r="N258" s="4">
        <v>0.18</v>
      </c>
      <c r="O258" s="4">
        <v>0.06</v>
      </c>
      <c r="P258" s="9">
        <f t="shared" si="26"/>
        <v>-0.48000000000000048</v>
      </c>
      <c r="Q258" s="9">
        <f t="shared" si="27"/>
        <v>-1.5987211554602254E-11</v>
      </c>
      <c r="R258" s="10">
        <f t="shared" si="28"/>
        <v>-3.836930773104541E-7</v>
      </c>
      <c r="S258" s="9">
        <f t="shared" si="29"/>
        <v>-0.24000000000000024</v>
      </c>
      <c r="T258" s="9">
        <f t="shared" si="30"/>
        <v>-5760.0000000000064</v>
      </c>
      <c r="U258" s="7">
        <f t="shared" si="31"/>
        <v>-276480000.00000012</v>
      </c>
      <c r="V258" s="2">
        <v>0.24</v>
      </c>
      <c r="X258" s="2">
        <v>0</v>
      </c>
      <c r="AO258" s="2"/>
      <c r="AP258" s="2"/>
    </row>
    <row r="259" spans="10:42" ht="13.5" x14ac:dyDescent="0.25">
      <c r="J259" s="4">
        <f t="shared" si="24"/>
        <v>52.208483430015072</v>
      </c>
      <c r="K259" s="5">
        <f t="shared" si="25"/>
        <v>-16797.933577690346</v>
      </c>
      <c r="M259" s="4">
        <v>256</v>
      </c>
      <c r="N259" s="4">
        <v>0.16</v>
      </c>
      <c r="O259" s="4">
        <v>0.05</v>
      </c>
      <c r="P259" s="9">
        <f t="shared" si="26"/>
        <v>-0.47999999999999982</v>
      </c>
      <c r="Q259" s="9">
        <f t="shared" si="27"/>
        <v>1.5987211554602254E-11</v>
      </c>
      <c r="R259" s="10">
        <f t="shared" si="28"/>
        <v>7.673861546209082E-7</v>
      </c>
      <c r="S259" s="9">
        <f t="shared" si="29"/>
        <v>-0.23999999999999991</v>
      </c>
      <c r="T259" s="9">
        <f t="shared" si="30"/>
        <v>7.9936057773011271E-12</v>
      </c>
      <c r="U259" s="7">
        <f t="shared" si="31"/>
        <v>138240000.00000036</v>
      </c>
      <c r="V259" s="2">
        <v>0.25</v>
      </c>
      <c r="X259" s="2">
        <v>0</v>
      </c>
      <c r="AO259" s="2"/>
      <c r="AP259" s="2"/>
    </row>
    <row r="260" spans="10:42" ht="13.5" x14ac:dyDescent="0.25">
      <c r="J260" s="4">
        <f t="shared" si="24"/>
        <v>51.508569530944641</v>
      </c>
      <c r="K260" s="5">
        <f t="shared" si="25"/>
        <v>-16874.883799431303</v>
      </c>
      <c r="M260" s="4">
        <v>257</v>
      </c>
      <c r="N260" s="4">
        <v>0.15</v>
      </c>
      <c r="O260" s="4">
        <v>0.05</v>
      </c>
      <c r="P260" s="9">
        <f t="shared" si="26"/>
        <v>-0.24000000000000024</v>
      </c>
      <c r="Q260" s="9">
        <f t="shared" si="27"/>
        <v>5759.99999999999</v>
      </c>
      <c r="R260" s="10">
        <f t="shared" si="28"/>
        <v>138239999.99999937</v>
      </c>
      <c r="S260" s="9">
        <f t="shared" si="29"/>
        <v>0</v>
      </c>
      <c r="T260" s="9">
        <f t="shared" si="30"/>
        <v>5759.9999999999982</v>
      </c>
      <c r="U260" s="7">
        <f t="shared" si="31"/>
        <v>138239999.99999976</v>
      </c>
      <c r="V260" s="2">
        <v>0.25</v>
      </c>
      <c r="X260" s="2">
        <v>0</v>
      </c>
      <c r="AO260" s="2"/>
      <c r="AP260" s="2"/>
    </row>
    <row r="261" spans="10:42" ht="13.5" x14ac:dyDescent="0.25">
      <c r="J261" s="4">
        <f t="shared" ref="J261:J324" si="32" xml:space="preserve"> 41.55*(1 - COS(RADIANS(M261))) + 13.7*(1 - SQRT(1 - (4.155/13.7*SIN(RADIANS(M261)))^2))</f>
        <v>50.805449372635003</v>
      </c>
      <c r="K261" s="5">
        <f t="shared" ref="K261:K324" si="33" xml:space="preserve"> (J262 - J261) / (60/($F$10*360))</f>
        <v>-16946.810159968776</v>
      </c>
      <c r="M261" s="4">
        <v>258</v>
      </c>
      <c r="N261" s="4">
        <v>0.13</v>
      </c>
      <c r="O261" s="4">
        <v>0.05</v>
      </c>
      <c r="P261" s="9">
        <f t="shared" si="26"/>
        <v>-0.47999999999999982</v>
      </c>
      <c r="Q261" s="9">
        <f t="shared" si="27"/>
        <v>-5759.99999999999</v>
      </c>
      <c r="R261" s="10">
        <f t="shared" si="28"/>
        <v>-276479999.99999952</v>
      </c>
      <c r="S261" s="9">
        <f t="shared" si="29"/>
        <v>0</v>
      </c>
      <c r="T261" s="9">
        <f t="shared" si="30"/>
        <v>0</v>
      </c>
      <c r="U261" s="7">
        <f t="shared" si="31"/>
        <v>-138239999.99999997</v>
      </c>
      <c r="V261" s="2">
        <v>0.25</v>
      </c>
      <c r="X261" s="2">
        <v>0</v>
      </c>
      <c r="AO261" s="2"/>
      <c r="AP261" s="2"/>
    </row>
    <row r="262" spans="10:42" ht="13.5" x14ac:dyDescent="0.25">
      <c r="J262" s="4">
        <f t="shared" si="32"/>
        <v>50.099332282636304</v>
      </c>
      <c r="K262" s="5">
        <f t="shared" si="33"/>
        <v>-17013.682160582335</v>
      </c>
      <c r="M262" s="4">
        <v>259</v>
      </c>
      <c r="N262" s="4">
        <v>0.12</v>
      </c>
      <c r="O262" s="4">
        <v>0.05</v>
      </c>
      <c r="P262" s="9">
        <f t="shared" ref="P262:P325" si="34" xml:space="preserve"> (N262 - N261) /1000/ (60/($F$10*360))</f>
        <v>-0.24000000000000024</v>
      </c>
      <c r="Q262" s="9">
        <f t="shared" ref="Q262:Q325" si="35" xml:space="preserve"> (P262 - P261) / (60/($F$10*360))</f>
        <v>5759.99999999999</v>
      </c>
      <c r="R262" s="10">
        <f t="shared" ref="R262:R325" si="36" xml:space="preserve"> (Q262 - Q261) / (60/($F$10*360))</f>
        <v>276479999.99999952</v>
      </c>
      <c r="S262" s="9">
        <f t="shared" ref="S262:S325" si="37" xml:space="preserve"> (O262 - O261) /1000/ (60/($F$10*360))</f>
        <v>0</v>
      </c>
      <c r="T262" s="9">
        <f t="shared" ref="T262:T325" si="38" xml:space="preserve"> (S262 - S261) / (60/($F$10*360))</f>
        <v>0</v>
      </c>
      <c r="U262" s="7">
        <f t="shared" ref="U262:U325" si="39" xml:space="preserve"> (T262 - T261) / (60/($F$10*360))</f>
        <v>0</v>
      </c>
      <c r="V262" s="2">
        <v>0.25</v>
      </c>
      <c r="X262" s="2">
        <v>0</v>
      </c>
      <c r="AO262" s="2"/>
      <c r="AP262" s="2"/>
    </row>
    <row r="263" spans="10:42" ht="13.5" x14ac:dyDescent="0.25">
      <c r="J263" s="4">
        <f t="shared" si="32"/>
        <v>49.390428859278707</v>
      </c>
      <c r="K263" s="5">
        <f t="shared" si="33"/>
        <v>-17075.47066557072</v>
      </c>
      <c r="M263" s="4">
        <v>260</v>
      </c>
      <c r="N263" s="4">
        <v>0.11</v>
      </c>
      <c r="O263" s="4">
        <v>0.05</v>
      </c>
      <c r="P263" s="9">
        <f t="shared" si="34"/>
        <v>-0.23999999999999991</v>
      </c>
      <c r="Q263" s="9">
        <f t="shared" si="35"/>
        <v>7.9936057773011271E-12</v>
      </c>
      <c r="R263" s="10">
        <f t="shared" si="36"/>
        <v>-138239999.99999958</v>
      </c>
      <c r="S263" s="9">
        <f t="shared" si="37"/>
        <v>0</v>
      </c>
      <c r="T263" s="9">
        <f t="shared" si="38"/>
        <v>0</v>
      </c>
      <c r="U263" s="7">
        <f t="shared" si="39"/>
        <v>0</v>
      </c>
      <c r="V263" s="2">
        <v>0.25</v>
      </c>
      <c r="X263" s="2">
        <v>0</v>
      </c>
      <c r="AO263" s="2"/>
      <c r="AP263" s="2"/>
    </row>
    <row r="264" spans="10:42" ht="13.5" x14ac:dyDescent="0.25">
      <c r="J264" s="4">
        <f t="shared" si="32"/>
        <v>48.678950914879927</v>
      </c>
      <c r="K264" s="5">
        <f t="shared" si="33"/>
        <v>-17132.147924790672</v>
      </c>
      <c r="M264" s="4">
        <v>261</v>
      </c>
      <c r="N264" s="4">
        <v>0.1</v>
      </c>
      <c r="O264" s="4">
        <v>0.05</v>
      </c>
      <c r="P264" s="9">
        <f t="shared" si="34"/>
        <v>-0.23999999999999991</v>
      </c>
      <c r="Q264" s="9">
        <f t="shared" si="35"/>
        <v>0</v>
      </c>
      <c r="R264" s="10">
        <f t="shared" si="36"/>
        <v>-1.9184653865522705E-7</v>
      </c>
      <c r="S264" s="9">
        <f t="shared" si="37"/>
        <v>0</v>
      </c>
      <c r="T264" s="9">
        <f t="shared" si="38"/>
        <v>0</v>
      </c>
      <c r="U264" s="7">
        <f t="shared" si="39"/>
        <v>0</v>
      </c>
      <c r="V264" s="2">
        <v>0.25</v>
      </c>
      <c r="X264" s="2">
        <v>0</v>
      </c>
      <c r="AO264" s="2"/>
      <c r="AP264" s="2"/>
    </row>
    <row r="265" spans="10:42" ht="13.5" x14ac:dyDescent="0.25">
      <c r="J265" s="4">
        <f t="shared" si="32"/>
        <v>47.965111418013649</v>
      </c>
      <c r="K265" s="5">
        <f t="shared" si="33"/>
        <v>-17183.68759623155</v>
      </c>
      <c r="M265" s="4">
        <v>262</v>
      </c>
      <c r="N265" s="4">
        <v>0.09</v>
      </c>
      <c r="O265" s="4">
        <v>0.05</v>
      </c>
      <c r="P265" s="9">
        <f t="shared" si="34"/>
        <v>-0.24000000000000024</v>
      </c>
      <c r="Q265" s="9">
        <f t="shared" si="35"/>
        <v>-7.9936057773011271E-12</v>
      </c>
      <c r="R265" s="10">
        <f t="shared" si="36"/>
        <v>-1.9184653865522705E-7</v>
      </c>
      <c r="S265" s="9">
        <f t="shared" si="37"/>
        <v>0</v>
      </c>
      <c r="T265" s="9">
        <f t="shared" si="38"/>
        <v>0</v>
      </c>
      <c r="U265" s="7">
        <f t="shared" si="39"/>
        <v>0</v>
      </c>
      <c r="V265" s="2">
        <v>0.26</v>
      </c>
      <c r="X265" s="2">
        <v>0</v>
      </c>
      <c r="AO265" s="2"/>
      <c r="AP265" s="2"/>
    </row>
    <row r="266" spans="10:42" ht="13.5" x14ac:dyDescent="0.25">
      <c r="J266" s="4">
        <f t="shared" si="32"/>
        <v>47.249124434837334</v>
      </c>
      <c r="K266" s="5">
        <f t="shared" si="33"/>
        <v>-17230.064768552267</v>
      </c>
      <c r="M266" s="4">
        <v>263</v>
      </c>
      <c r="N266" s="4">
        <v>0.09</v>
      </c>
      <c r="O266" s="4">
        <v>0.05</v>
      </c>
      <c r="P266" s="9">
        <f t="shared" si="34"/>
        <v>0</v>
      </c>
      <c r="Q266" s="9">
        <f t="shared" si="35"/>
        <v>5760.0000000000064</v>
      </c>
      <c r="R266" s="10">
        <f t="shared" si="36"/>
        <v>138240000.00000036</v>
      </c>
      <c r="S266" s="9">
        <f t="shared" si="37"/>
        <v>0</v>
      </c>
      <c r="T266" s="9">
        <f t="shared" si="38"/>
        <v>0</v>
      </c>
      <c r="U266" s="7">
        <f t="shared" si="39"/>
        <v>0</v>
      </c>
      <c r="V266" s="2">
        <v>0.26</v>
      </c>
      <c r="X266" s="2">
        <v>0</v>
      </c>
      <c r="AO266" s="2"/>
      <c r="AP266" s="2"/>
    </row>
    <row r="267" spans="10:42" ht="13.5" x14ac:dyDescent="0.25">
      <c r="J267" s="4">
        <f t="shared" si="32"/>
        <v>46.53120506948099</v>
      </c>
      <c r="K267" s="5">
        <f t="shared" si="33"/>
        <v>-17271.2559835785</v>
      </c>
      <c r="M267" s="4">
        <v>264</v>
      </c>
      <c r="N267" s="4">
        <v>0.08</v>
      </c>
      <c r="O267" s="4">
        <v>0.05</v>
      </c>
      <c r="P267" s="9">
        <f t="shared" si="34"/>
        <v>-0.23999999999999991</v>
      </c>
      <c r="Q267" s="9">
        <f t="shared" si="35"/>
        <v>-5759.9999999999982</v>
      </c>
      <c r="R267" s="10">
        <f t="shared" si="36"/>
        <v>-276480000.00000012</v>
      </c>
      <c r="S267" s="9">
        <f t="shared" si="37"/>
        <v>0</v>
      </c>
      <c r="T267" s="9">
        <f t="shared" si="38"/>
        <v>0</v>
      </c>
      <c r="U267" s="7">
        <f t="shared" si="39"/>
        <v>0</v>
      </c>
      <c r="V267" s="2">
        <v>0.26</v>
      </c>
      <c r="X267" s="2">
        <v>0</v>
      </c>
      <c r="AO267" s="2"/>
      <c r="AP267" s="2"/>
    </row>
    <row r="268" spans="10:42" ht="13.5" x14ac:dyDescent="0.25">
      <c r="J268" s="4">
        <f t="shared" si="32"/>
        <v>45.811569403498552</v>
      </c>
      <c r="K268" s="5">
        <f t="shared" si="33"/>
        <v>-17307.239258666359</v>
      </c>
      <c r="M268" s="4">
        <v>265</v>
      </c>
      <c r="N268" s="4">
        <v>0.08</v>
      </c>
      <c r="O268" s="4">
        <v>0.05</v>
      </c>
      <c r="P268" s="9">
        <f t="shared" si="34"/>
        <v>0</v>
      </c>
      <c r="Q268" s="9">
        <f t="shared" si="35"/>
        <v>5759.9999999999982</v>
      </c>
      <c r="R268" s="10">
        <f t="shared" si="36"/>
        <v>276479999.99999994</v>
      </c>
      <c r="S268" s="9">
        <f t="shared" si="37"/>
        <v>0</v>
      </c>
      <c r="T268" s="9">
        <f t="shared" si="38"/>
        <v>0</v>
      </c>
      <c r="U268" s="7">
        <f t="shared" si="39"/>
        <v>0</v>
      </c>
      <c r="V268" s="2">
        <v>0.26</v>
      </c>
      <c r="X268" s="2">
        <v>0</v>
      </c>
      <c r="AO268" s="2"/>
      <c r="AP268" s="2"/>
    </row>
    <row r="269" spans="10:42" ht="13.5" x14ac:dyDescent="0.25">
      <c r="J269" s="4">
        <f t="shared" si="32"/>
        <v>45.090434434387454</v>
      </c>
      <c r="K269" s="5">
        <f t="shared" si="33"/>
        <v>-17337.994108925046</v>
      </c>
      <c r="M269" s="4">
        <v>266</v>
      </c>
      <c r="N269" s="4">
        <v>0.08</v>
      </c>
      <c r="O269" s="4">
        <v>0.05</v>
      </c>
      <c r="P269" s="9">
        <f t="shared" si="34"/>
        <v>0</v>
      </c>
      <c r="Q269" s="9">
        <f t="shared" si="35"/>
        <v>0</v>
      </c>
      <c r="R269" s="10">
        <f t="shared" si="36"/>
        <v>-138239999.99999997</v>
      </c>
      <c r="S269" s="9">
        <f t="shared" si="37"/>
        <v>0</v>
      </c>
      <c r="T269" s="9">
        <f t="shared" si="38"/>
        <v>0</v>
      </c>
      <c r="U269" s="7">
        <f t="shared" si="39"/>
        <v>0</v>
      </c>
      <c r="V269" s="2">
        <v>0.26</v>
      </c>
      <c r="X269" s="2">
        <v>0</v>
      </c>
      <c r="AO269" s="2"/>
      <c r="AP269" s="2"/>
    </row>
    <row r="270" spans="10:42" ht="13.5" x14ac:dyDescent="0.25">
      <c r="J270" s="4">
        <f t="shared" si="32"/>
        <v>44.368018013182244</v>
      </c>
      <c r="K270" s="5">
        <f t="shared" si="33"/>
        <v>-17363.501569223787</v>
      </c>
      <c r="M270" s="4">
        <v>267</v>
      </c>
      <c r="N270" s="4">
        <v>0.08</v>
      </c>
      <c r="O270" s="4">
        <v>0.05</v>
      </c>
      <c r="P270" s="9">
        <f t="shared" si="34"/>
        <v>0</v>
      </c>
      <c r="Q270" s="9">
        <f t="shared" si="35"/>
        <v>0</v>
      </c>
      <c r="R270" s="10">
        <f t="shared" si="36"/>
        <v>0</v>
      </c>
      <c r="S270" s="9">
        <f t="shared" si="37"/>
        <v>0</v>
      </c>
      <c r="T270" s="9">
        <f t="shared" si="38"/>
        <v>0</v>
      </c>
      <c r="U270" s="7">
        <f t="shared" si="39"/>
        <v>0</v>
      </c>
      <c r="V270" s="2">
        <v>0.26</v>
      </c>
      <c r="X270" s="2">
        <v>0</v>
      </c>
      <c r="AO270" s="2"/>
      <c r="AP270" s="2"/>
    </row>
    <row r="271" spans="10:42" ht="13.5" x14ac:dyDescent="0.25">
      <c r="J271" s="4">
        <f t="shared" si="32"/>
        <v>43.644538781131253</v>
      </c>
      <c r="K271" s="5">
        <f t="shared" si="33"/>
        <v>-17383.744215943978</v>
      </c>
      <c r="M271" s="4">
        <v>268</v>
      </c>
      <c r="N271" s="4">
        <v>0.08</v>
      </c>
      <c r="O271" s="4">
        <v>0.05</v>
      </c>
      <c r="P271" s="9">
        <f t="shared" si="34"/>
        <v>0</v>
      </c>
      <c r="Q271" s="9">
        <f t="shared" si="35"/>
        <v>0</v>
      </c>
      <c r="R271" s="10">
        <f t="shared" si="36"/>
        <v>0</v>
      </c>
      <c r="S271" s="9">
        <f t="shared" si="37"/>
        <v>0</v>
      </c>
      <c r="T271" s="9">
        <f t="shared" si="38"/>
        <v>0</v>
      </c>
      <c r="U271" s="7">
        <f t="shared" si="39"/>
        <v>0</v>
      </c>
      <c r="V271" s="2">
        <v>0.26</v>
      </c>
      <c r="X271" s="2">
        <v>0</v>
      </c>
      <c r="AO271" s="2"/>
      <c r="AP271" s="2"/>
    </row>
    <row r="272" spans="10:42" ht="13.5" x14ac:dyDescent="0.25">
      <c r="J272" s="4">
        <f t="shared" si="32"/>
        <v>42.92021610546692</v>
      </c>
      <c r="K272" s="5">
        <f t="shared" si="33"/>
        <v>-17398.706188433607</v>
      </c>
      <c r="M272" s="4">
        <v>269</v>
      </c>
      <c r="N272" s="4">
        <v>0.08</v>
      </c>
      <c r="O272" s="4">
        <v>0.05</v>
      </c>
      <c r="P272" s="9">
        <f t="shared" si="34"/>
        <v>0</v>
      </c>
      <c r="Q272" s="9">
        <f t="shared" si="35"/>
        <v>0</v>
      </c>
      <c r="R272" s="10">
        <f t="shared" si="36"/>
        <v>0</v>
      </c>
      <c r="S272" s="9">
        <f t="shared" si="37"/>
        <v>0</v>
      </c>
      <c r="T272" s="9">
        <f t="shared" si="38"/>
        <v>0</v>
      </c>
      <c r="U272" s="7">
        <f t="shared" si="39"/>
        <v>0</v>
      </c>
      <c r="V272" s="2">
        <v>0.27</v>
      </c>
      <c r="X272" s="2">
        <v>0</v>
      </c>
      <c r="AO272" s="2"/>
      <c r="AP272" s="2"/>
    </row>
    <row r="273" spans="10:42" ht="13.5" x14ac:dyDescent="0.25">
      <c r="J273" s="4">
        <f t="shared" si="32"/>
        <v>42.195270014282187</v>
      </c>
      <c r="K273" s="5">
        <f t="shared" si="33"/>
        <v>-17408.373210084108</v>
      </c>
      <c r="M273" s="4">
        <v>270</v>
      </c>
      <c r="N273" s="4">
        <v>7.0000000000000007E-2</v>
      </c>
      <c r="O273" s="4">
        <v>0.05</v>
      </c>
      <c r="P273" s="9">
        <f t="shared" si="34"/>
        <v>-0.23999999999999991</v>
      </c>
      <c r="Q273" s="9">
        <f t="shared" si="35"/>
        <v>-5759.9999999999982</v>
      </c>
      <c r="R273" s="10">
        <f t="shared" si="36"/>
        <v>-138239999.99999997</v>
      </c>
      <c r="S273" s="9">
        <f t="shared" si="37"/>
        <v>0</v>
      </c>
      <c r="T273" s="9">
        <f t="shared" si="38"/>
        <v>0</v>
      </c>
      <c r="U273" s="7">
        <f t="shared" si="39"/>
        <v>0</v>
      </c>
      <c r="V273" s="2">
        <v>0.27</v>
      </c>
      <c r="X273" s="2">
        <v>0</v>
      </c>
      <c r="AO273" s="2"/>
      <c r="AP273" s="2"/>
    </row>
    <row r="274" spans="10:42" ht="13.5" x14ac:dyDescent="0.25">
      <c r="J274" s="4">
        <f t="shared" si="32"/>
        <v>41.469921130528682</v>
      </c>
      <c r="K274" s="5">
        <f t="shared" si="33"/>
        <v>-17412.732609006129</v>
      </c>
      <c r="M274" s="4">
        <v>271</v>
      </c>
      <c r="N274" s="4">
        <v>7.0000000000000007E-2</v>
      </c>
      <c r="O274" s="4">
        <v>0.05</v>
      </c>
      <c r="P274" s="9">
        <f t="shared" si="34"/>
        <v>0</v>
      </c>
      <c r="Q274" s="9">
        <f t="shared" si="35"/>
        <v>5759.9999999999982</v>
      </c>
      <c r="R274" s="10">
        <f t="shared" si="36"/>
        <v>276479999.99999994</v>
      </c>
      <c r="S274" s="9">
        <f t="shared" si="37"/>
        <v>0</v>
      </c>
      <c r="T274" s="9">
        <f t="shared" si="38"/>
        <v>0</v>
      </c>
      <c r="U274" s="7">
        <f t="shared" si="39"/>
        <v>0</v>
      </c>
      <c r="V274" s="2">
        <v>0.27</v>
      </c>
      <c r="X274" s="2">
        <v>0</v>
      </c>
      <c r="AO274" s="2"/>
      <c r="AP274" s="2"/>
    </row>
    <row r="275" spans="10:42" ht="13.5" x14ac:dyDescent="0.25">
      <c r="J275" s="4">
        <f t="shared" si="32"/>
        <v>40.744390605153427</v>
      </c>
      <c r="K275" s="5">
        <f t="shared" si="33"/>
        <v>-17411.773338236344</v>
      </c>
      <c r="M275" s="4">
        <v>272</v>
      </c>
      <c r="N275" s="4">
        <v>7.0000000000000007E-2</v>
      </c>
      <c r="O275" s="4">
        <v>0.05</v>
      </c>
      <c r="P275" s="9">
        <f t="shared" si="34"/>
        <v>0</v>
      </c>
      <c r="Q275" s="9">
        <f t="shared" si="35"/>
        <v>0</v>
      </c>
      <c r="R275" s="10">
        <f t="shared" si="36"/>
        <v>-138239999.99999997</v>
      </c>
      <c r="S275" s="9">
        <f t="shared" si="37"/>
        <v>0</v>
      </c>
      <c r="T275" s="9">
        <f t="shared" si="38"/>
        <v>0</v>
      </c>
      <c r="U275" s="7">
        <f t="shared" si="39"/>
        <v>0</v>
      </c>
      <c r="V275" s="2">
        <v>0.27</v>
      </c>
      <c r="X275" s="2">
        <v>0</v>
      </c>
      <c r="AO275" s="2"/>
      <c r="AP275" s="2"/>
    </row>
    <row r="276" spans="10:42" ht="13.5" x14ac:dyDescent="0.25">
      <c r="J276" s="4">
        <f t="shared" si="32"/>
        <v>40.018900049393579</v>
      </c>
      <c r="K276" s="5">
        <f t="shared" si="33"/>
        <v>-17405.485995430809</v>
      </c>
      <c r="M276" s="4">
        <v>273</v>
      </c>
      <c r="N276" s="4">
        <v>7.0000000000000007E-2</v>
      </c>
      <c r="O276" s="4">
        <v>0.05</v>
      </c>
      <c r="P276" s="9">
        <f t="shared" si="34"/>
        <v>0</v>
      </c>
      <c r="Q276" s="9">
        <f t="shared" si="35"/>
        <v>0</v>
      </c>
      <c r="R276" s="10">
        <f t="shared" si="36"/>
        <v>0</v>
      </c>
      <c r="S276" s="9">
        <f t="shared" si="37"/>
        <v>0</v>
      </c>
      <c r="T276" s="9">
        <f t="shared" si="38"/>
        <v>0</v>
      </c>
      <c r="U276" s="7">
        <f t="shared" si="39"/>
        <v>0</v>
      </c>
      <c r="V276" s="2">
        <v>0.27</v>
      </c>
      <c r="X276" s="2">
        <v>0</v>
      </c>
      <c r="AO276" s="2"/>
      <c r="AP276" s="2"/>
    </row>
    <row r="277" spans="10:42" ht="13.5" x14ac:dyDescent="0.25">
      <c r="J277" s="4">
        <f t="shared" si="32"/>
        <v>39.293671466250629</v>
      </c>
      <c r="K277" s="5">
        <f t="shared" si="33"/>
        <v>-17393.862841979</v>
      </c>
      <c r="M277" s="4">
        <v>274</v>
      </c>
      <c r="N277" s="4">
        <v>0.06</v>
      </c>
      <c r="O277" s="4">
        <v>0.05</v>
      </c>
      <c r="P277" s="9">
        <f t="shared" si="34"/>
        <v>-0.24000000000000024</v>
      </c>
      <c r="Q277" s="9">
        <f t="shared" si="35"/>
        <v>-5760.0000000000064</v>
      </c>
      <c r="R277" s="10">
        <f t="shared" si="36"/>
        <v>-138240000.00000015</v>
      </c>
      <c r="S277" s="9">
        <f t="shared" si="37"/>
        <v>0</v>
      </c>
      <c r="T277" s="9">
        <f t="shared" si="38"/>
        <v>0</v>
      </c>
      <c r="U277" s="7">
        <f t="shared" si="39"/>
        <v>0</v>
      </c>
      <c r="V277" s="2">
        <v>0.27</v>
      </c>
      <c r="X277" s="2">
        <v>0</v>
      </c>
      <c r="AO277" s="2"/>
      <c r="AP277" s="2"/>
    </row>
    <row r="278" spans="10:42" ht="13.5" x14ac:dyDescent="0.25">
      <c r="J278" s="4">
        <f t="shared" si="32"/>
        <v>38.568927181168171</v>
      </c>
      <c r="K278" s="5">
        <f t="shared" si="33"/>
        <v>-17376.897821499882</v>
      </c>
      <c r="M278" s="4">
        <v>275</v>
      </c>
      <c r="N278" s="4">
        <v>0.06</v>
      </c>
      <c r="O278" s="4">
        <v>0.05</v>
      </c>
      <c r="P278" s="9">
        <f t="shared" si="34"/>
        <v>0</v>
      </c>
      <c r="Q278" s="9">
        <f t="shared" si="35"/>
        <v>5760.0000000000064</v>
      </c>
      <c r="R278" s="10">
        <f t="shared" si="36"/>
        <v>276480000.0000003</v>
      </c>
      <c r="S278" s="9">
        <f t="shared" si="37"/>
        <v>0</v>
      </c>
      <c r="T278" s="9">
        <f t="shared" si="38"/>
        <v>0</v>
      </c>
      <c r="U278" s="7">
        <f t="shared" si="39"/>
        <v>0</v>
      </c>
      <c r="V278" s="2">
        <v>0.27</v>
      </c>
      <c r="X278" s="2">
        <v>0</v>
      </c>
      <c r="AO278" s="2"/>
      <c r="AP278" s="2"/>
    </row>
    <row r="279" spans="10:42" ht="13.5" x14ac:dyDescent="0.25">
      <c r="J279" s="4">
        <f t="shared" si="32"/>
        <v>37.844889771939009</v>
      </c>
      <c r="K279" s="5">
        <f t="shared" si="33"/>
        <v>-17354.586577666225</v>
      </c>
      <c r="M279" s="4">
        <v>276</v>
      </c>
      <c r="N279" s="4">
        <v>0.06</v>
      </c>
      <c r="O279" s="4">
        <v>0.05</v>
      </c>
      <c r="P279" s="9">
        <f t="shared" si="34"/>
        <v>0</v>
      </c>
      <c r="Q279" s="9">
        <f t="shared" si="35"/>
        <v>0</v>
      </c>
      <c r="R279" s="10">
        <f t="shared" si="36"/>
        <v>-138240000.00000015</v>
      </c>
      <c r="S279" s="9">
        <f t="shared" si="37"/>
        <v>0</v>
      </c>
      <c r="T279" s="9">
        <f t="shared" si="38"/>
        <v>0</v>
      </c>
      <c r="U279" s="7">
        <f t="shared" si="39"/>
        <v>0</v>
      </c>
      <c r="V279" s="2">
        <v>0.27</v>
      </c>
      <c r="X279" s="2">
        <v>0</v>
      </c>
      <c r="AO279" s="2"/>
      <c r="AP279" s="2"/>
    </row>
    <row r="280" spans="10:42" ht="13.5" x14ac:dyDescent="0.25">
      <c r="J280" s="4">
        <f t="shared" si="32"/>
        <v>37.121781997869583</v>
      </c>
      <c r="K280" s="5">
        <f t="shared" si="33"/>
        <v>-17326.926471297385</v>
      </c>
      <c r="M280" s="4">
        <v>277</v>
      </c>
      <c r="N280" s="4">
        <v>0.06</v>
      </c>
      <c r="O280" s="4">
        <v>0.05</v>
      </c>
      <c r="P280" s="9">
        <f t="shared" si="34"/>
        <v>0</v>
      </c>
      <c r="Q280" s="9">
        <f t="shared" si="35"/>
        <v>0</v>
      </c>
      <c r="R280" s="10">
        <f t="shared" si="36"/>
        <v>0</v>
      </c>
      <c r="S280" s="9">
        <f t="shared" si="37"/>
        <v>0</v>
      </c>
      <c r="T280" s="9">
        <f t="shared" si="38"/>
        <v>0</v>
      </c>
      <c r="U280" s="7">
        <f t="shared" si="39"/>
        <v>0</v>
      </c>
      <c r="V280" s="2">
        <v>0.27</v>
      </c>
      <c r="X280" s="2">
        <v>0</v>
      </c>
      <c r="AO280" s="2"/>
      <c r="AP280" s="2"/>
    </row>
    <row r="281" spans="10:42" ht="13.5" x14ac:dyDescent="0.25">
      <c r="J281" s="4">
        <f t="shared" si="32"/>
        <v>36.399826728232192</v>
      </c>
      <c r="K281" s="5">
        <f t="shared" si="33"/>
        <v>-17293.916596690622</v>
      </c>
      <c r="M281" s="4">
        <v>278</v>
      </c>
      <c r="N281" s="4">
        <v>0.05</v>
      </c>
      <c r="O281" s="4">
        <v>0.05</v>
      </c>
      <c r="P281" s="9">
        <f t="shared" si="34"/>
        <v>-0.23999999999999991</v>
      </c>
      <c r="Q281" s="9">
        <f t="shared" si="35"/>
        <v>-5759.9999999999982</v>
      </c>
      <c r="R281" s="10">
        <f t="shared" si="36"/>
        <v>-138239999.99999997</v>
      </c>
      <c r="S281" s="9">
        <f t="shared" si="37"/>
        <v>0</v>
      </c>
      <c r="T281" s="9">
        <f t="shared" si="38"/>
        <v>0</v>
      </c>
      <c r="U281" s="7">
        <f t="shared" si="39"/>
        <v>0</v>
      </c>
      <c r="V281" s="2">
        <v>0.27</v>
      </c>
      <c r="X281" s="2">
        <v>0</v>
      </c>
      <c r="AO281" s="2"/>
      <c r="AP281" s="2"/>
    </row>
    <row r="282" spans="10:42" ht="13.5" x14ac:dyDescent="0.25">
      <c r="J282" s="4">
        <f t="shared" si="32"/>
        <v>35.679246870036749</v>
      </c>
      <c r="K282" s="5">
        <f t="shared" si="33"/>
        <v>-17255.55779711857</v>
      </c>
      <c r="M282" s="4">
        <v>279</v>
      </c>
      <c r="N282" s="4">
        <v>0.05</v>
      </c>
      <c r="O282" s="4">
        <v>0.05</v>
      </c>
      <c r="P282" s="9">
        <f t="shared" si="34"/>
        <v>0</v>
      </c>
      <c r="Q282" s="9">
        <f t="shared" si="35"/>
        <v>5759.9999999999982</v>
      </c>
      <c r="R282" s="10">
        <f t="shared" si="36"/>
        <v>276479999.99999994</v>
      </c>
      <c r="S282" s="9">
        <f t="shared" si="37"/>
        <v>0</v>
      </c>
      <c r="T282" s="9">
        <f t="shared" si="38"/>
        <v>0</v>
      </c>
      <c r="U282" s="7">
        <f t="shared" si="39"/>
        <v>0</v>
      </c>
      <c r="V282" s="2">
        <v>0.27</v>
      </c>
      <c r="X282" s="2">
        <v>0</v>
      </c>
      <c r="AO282" s="2"/>
      <c r="AP282" s="2"/>
    </row>
    <row r="283" spans="10:42" ht="13.5" x14ac:dyDescent="0.25">
      <c r="J283" s="4">
        <f t="shared" si="32"/>
        <v>34.960265295156809</v>
      </c>
      <c r="K283" s="5">
        <f t="shared" si="33"/>
        <v>-17211.85267947317</v>
      </c>
      <c r="M283" s="4">
        <v>280</v>
      </c>
      <c r="N283" s="4">
        <v>0.05</v>
      </c>
      <c r="O283" s="4">
        <v>0.05</v>
      </c>
      <c r="P283" s="9">
        <f t="shared" si="34"/>
        <v>0</v>
      </c>
      <c r="Q283" s="9">
        <f t="shared" si="35"/>
        <v>0</v>
      </c>
      <c r="R283" s="10">
        <f t="shared" si="36"/>
        <v>-138239999.99999997</v>
      </c>
      <c r="S283" s="9">
        <f t="shared" si="37"/>
        <v>0</v>
      </c>
      <c r="T283" s="9">
        <f t="shared" si="38"/>
        <v>0</v>
      </c>
      <c r="U283" s="7">
        <f t="shared" si="39"/>
        <v>0</v>
      </c>
      <c r="V283" s="2">
        <v>0.27</v>
      </c>
      <c r="X283" s="2">
        <v>0</v>
      </c>
      <c r="AO283" s="2"/>
      <c r="AP283" s="2"/>
    </row>
    <row r="284" spans="10:42" ht="13.5" x14ac:dyDescent="0.25">
      <c r="J284" s="4">
        <f t="shared" si="32"/>
        <v>34.243104766845427</v>
      </c>
      <c r="K284" s="5">
        <f t="shared" si="33"/>
        <v>-17162.805627989939</v>
      </c>
      <c r="M284" s="4">
        <v>281</v>
      </c>
      <c r="N284" s="4">
        <v>0.05</v>
      </c>
      <c r="O284" s="4">
        <v>0.05</v>
      </c>
      <c r="P284" s="9">
        <f t="shared" si="34"/>
        <v>0</v>
      </c>
      <c r="Q284" s="9">
        <f t="shared" si="35"/>
        <v>0</v>
      </c>
      <c r="R284" s="10">
        <f t="shared" si="36"/>
        <v>0</v>
      </c>
      <c r="S284" s="9">
        <f t="shared" si="37"/>
        <v>0</v>
      </c>
      <c r="T284" s="9">
        <f t="shared" si="38"/>
        <v>0</v>
      </c>
      <c r="U284" s="7">
        <f t="shared" si="39"/>
        <v>0</v>
      </c>
      <c r="V284" s="2">
        <v>0.28000000000000003</v>
      </c>
      <c r="X284" s="2">
        <v>0</v>
      </c>
      <c r="AO284" s="2"/>
      <c r="AP284" s="2"/>
    </row>
    <row r="285" spans="10:42" ht="13.5" x14ac:dyDescent="0.25">
      <c r="J285" s="4">
        <f t="shared" si="32"/>
        <v>33.527987865679179</v>
      </c>
      <c r="K285" s="5">
        <f t="shared" si="33"/>
        <v>-17108.422817033501</v>
      </c>
      <c r="M285" s="4">
        <v>282</v>
      </c>
      <c r="N285" s="4">
        <v>0.05</v>
      </c>
      <c r="O285" s="4">
        <v>0.05</v>
      </c>
      <c r="P285" s="9">
        <f t="shared" si="34"/>
        <v>0</v>
      </c>
      <c r="Q285" s="9">
        <f t="shared" si="35"/>
        <v>0</v>
      </c>
      <c r="R285" s="10">
        <f t="shared" si="36"/>
        <v>0</v>
      </c>
      <c r="S285" s="9">
        <f t="shared" si="37"/>
        <v>0</v>
      </c>
      <c r="T285" s="9">
        <f t="shared" si="38"/>
        <v>0</v>
      </c>
      <c r="U285" s="7">
        <f t="shared" si="39"/>
        <v>0</v>
      </c>
      <c r="V285" s="2">
        <v>0.28000000000000003</v>
      </c>
      <c r="X285" s="2">
        <v>0</v>
      </c>
      <c r="AO285" s="2"/>
      <c r="AP285" s="2"/>
    </row>
    <row r="286" spans="10:42" ht="13.5" x14ac:dyDescent="0.25">
      <c r="J286" s="4">
        <f t="shared" si="32"/>
        <v>32.81513691496945</v>
      </c>
      <c r="K286" s="5">
        <f t="shared" si="33"/>
        <v>-17048.712222882215</v>
      </c>
      <c r="M286" s="4">
        <v>283</v>
      </c>
      <c r="N286" s="4">
        <v>0.04</v>
      </c>
      <c r="O286" s="4">
        <v>0.05</v>
      </c>
      <c r="P286" s="9">
        <f t="shared" si="34"/>
        <v>-0.24000000000000007</v>
      </c>
      <c r="Q286" s="9">
        <f t="shared" si="35"/>
        <v>-5760.0000000000018</v>
      </c>
      <c r="R286" s="10">
        <f t="shared" si="36"/>
        <v>-138240000.00000006</v>
      </c>
      <c r="S286" s="9">
        <f t="shared" si="37"/>
        <v>0</v>
      </c>
      <c r="T286" s="9">
        <f t="shared" si="38"/>
        <v>0</v>
      </c>
      <c r="U286" s="7">
        <f t="shared" si="39"/>
        <v>0</v>
      </c>
      <c r="V286" s="2">
        <v>0.28000000000000003</v>
      </c>
      <c r="X286" s="2">
        <v>0</v>
      </c>
      <c r="AO286" s="2"/>
      <c r="AP286" s="2"/>
    </row>
    <row r="287" spans="10:42" ht="13.5" x14ac:dyDescent="0.25">
      <c r="J287" s="4">
        <f t="shared" si="32"/>
        <v>32.104773905682691</v>
      </c>
      <c r="K287" s="5">
        <f t="shared" si="33"/>
        <v>-16983.6836344937</v>
      </c>
      <c r="M287" s="4">
        <v>284</v>
      </c>
      <c r="N287" s="4">
        <v>0.04</v>
      </c>
      <c r="O287" s="4">
        <v>0.05</v>
      </c>
      <c r="P287" s="9">
        <f t="shared" si="34"/>
        <v>0</v>
      </c>
      <c r="Q287" s="9">
        <f t="shared" si="35"/>
        <v>5760.0000000000018</v>
      </c>
      <c r="R287" s="10">
        <f t="shared" si="36"/>
        <v>276480000.00000012</v>
      </c>
      <c r="S287" s="9">
        <f t="shared" si="37"/>
        <v>0</v>
      </c>
      <c r="T287" s="9">
        <f t="shared" si="38"/>
        <v>0</v>
      </c>
      <c r="U287" s="7">
        <f t="shared" si="39"/>
        <v>0</v>
      </c>
      <c r="V287" s="2">
        <v>0.28000000000000003</v>
      </c>
      <c r="X287" s="2">
        <v>0</v>
      </c>
      <c r="AO287" s="2"/>
      <c r="AP287" s="2"/>
    </row>
    <row r="288" spans="10:42" ht="13.5" x14ac:dyDescent="0.25">
      <c r="J288" s="4">
        <f t="shared" si="32"/>
        <v>31.39712042091212</v>
      </c>
      <c r="K288" s="5">
        <f t="shared" si="33"/>
        <v>-16913.348663210883</v>
      </c>
      <c r="M288" s="4">
        <v>285</v>
      </c>
      <c r="N288" s="4">
        <v>0.04</v>
      </c>
      <c r="O288" s="4">
        <v>0.05</v>
      </c>
      <c r="P288" s="9">
        <f t="shared" si="34"/>
        <v>0</v>
      </c>
      <c r="Q288" s="9">
        <f t="shared" si="35"/>
        <v>0</v>
      </c>
      <c r="R288" s="10">
        <f t="shared" si="36"/>
        <v>-138240000.00000006</v>
      </c>
      <c r="S288" s="9">
        <f t="shared" si="37"/>
        <v>0</v>
      </c>
      <c r="T288" s="9">
        <f t="shared" si="38"/>
        <v>0</v>
      </c>
      <c r="U288" s="7">
        <f t="shared" si="39"/>
        <v>0</v>
      </c>
      <c r="V288" s="2">
        <v>0.28999999999999998</v>
      </c>
      <c r="X288" s="2">
        <v>0</v>
      </c>
      <c r="AO288" s="2"/>
      <c r="AP288" s="2"/>
    </row>
    <row r="289" spans="10:42" ht="13.5" x14ac:dyDescent="0.25">
      <c r="J289" s="4">
        <f t="shared" si="32"/>
        <v>30.692397559945</v>
      </c>
      <c r="K289" s="5">
        <f t="shared" si="33"/>
        <v>-16837.720751371053</v>
      </c>
      <c r="M289" s="4">
        <v>286</v>
      </c>
      <c r="N289" s="4">
        <v>0.03</v>
      </c>
      <c r="O289" s="4">
        <v>0.05</v>
      </c>
      <c r="P289" s="9">
        <f t="shared" si="34"/>
        <v>-0.24000000000000007</v>
      </c>
      <c r="Q289" s="9">
        <f t="shared" si="35"/>
        <v>-5760.0000000000018</v>
      </c>
      <c r="R289" s="10">
        <f t="shared" si="36"/>
        <v>-138240000.00000006</v>
      </c>
      <c r="S289" s="9">
        <f t="shared" si="37"/>
        <v>0</v>
      </c>
      <c r="T289" s="9">
        <f t="shared" si="38"/>
        <v>0</v>
      </c>
      <c r="U289" s="7">
        <f t="shared" si="39"/>
        <v>0</v>
      </c>
      <c r="V289" s="2">
        <v>0.3</v>
      </c>
      <c r="X289" s="2">
        <v>0</v>
      </c>
      <c r="AO289" s="2"/>
      <c r="AP289" s="2"/>
    </row>
    <row r="290" spans="10:42" ht="13.5" x14ac:dyDescent="0.25">
      <c r="J290" s="4">
        <f t="shared" si="32"/>
        <v>29.990825861971206</v>
      </c>
      <c r="K290" s="5">
        <f t="shared" si="33"/>
        <v>-16756.81517980928</v>
      </c>
      <c r="M290" s="4">
        <v>287</v>
      </c>
      <c r="N290" s="4">
        <v>0.03</v>
      </c>
      <c r="O290" s="4">
        <v>0.05</v>
      </c>
      <c r="P290" s="9">
        <f t="shared" si="34"/>
        <v>0</v>
      </c>
      <c r="Q290" s="9">
        <f t="shared" si="35"/>
        <v>5760.0000000000018</v>
      </c>
      <c r="R290" s="10">
        <f t="shared" si="36"/>
        <v>276480000.00000012</v>
      </c>
      <c r="S290" s="9">
        <f t="shared" si="37"/>
        <v>0</v>
      </c>
      <c r="T290" s="9">
        <f t="shared" si="38"/>
        <v>0</v>
      </c>
      <c r="U290" s="7">
        <f t="shared" si="39"/>
        <v>0</v>
      </c>
      <c r="V290" s="2">
        <v>0.31</v>
      </c>
      <c r="X290" s="2">
        <v>0</v>
      </c>
      <c r="AO290" s="2"/>
      <c r="AP290" s="2"/>
    </row>
    <row r="291" spans="10:42" ht="13.5" x14ac:dyDescent="0.25">
      <c r="J291" s="4">
        <f t="shared" si="32"/>
        <v>29.292625229479153</v>
      </c>
      <c r="K291" s="5">
        <f t="shared" si="33"/>
        <v>-16670.649074205132</v>
      </c>
      <c r="M291" s="4">
        <v>288</v>
      </c>
      <c r="N291" s="4">
        <v>0.03</v>
      </c>
      <c r="O291" s="4">
        <v>0.05</v>
      </c>
      <c r="P291" s="9">
        <f t="shared" si="34"/>
        <v>0</v>
      </c>
      <c r="Q291" s="9">
        <f t="shared" si="35"/>
        <v>0</v>
      </c>
      <c r="R291" s="10">
        <f t="shared" si="36"/>
        <v>-138240000.00000006</v>
      </c>
      <c r="S291" s="9">
        <f t="shared" si="37"/>
        <v>0</v>
      </c>
      <c r="T291" s="9">
        <f t="shared" si="38"/>
        <v>0</v>
      </c>
      <c r="U291" s="7">
        <f t="shared" si="39"/>
        <v>0</v>
      </c>
      <c r="V291" s="2">
        <v>0.32</v>
      </c>
      <c r="X291" s="2">
        <v>0</v>
      </c>
      <c r="AO291" s="2"/>
      <c r="AP291" s="2"/>
    </row>
    <row r="292" spans="10:42" ht="13.5" x14ac:dyDescent="0.25">
      <c r="J292" s="4">
        <f t="shared" si="32"/>
        <v>28.598014851387273</v>
      </c>
      <c r="K292" s="5">
        <f t="shared" si="33"/>
        <v>-16579.241410271636</v>
      </c>
      <c r="M292" s="4">
        <v>289</v>
      </c>
      <c r="N292" s="4">
        <v>0.02</v>
      </c>
      <c r="O292" s="4">
        <v>0.05</v>
      </c>
      <c r="P292" s="9">
        <f t="shared" si="34"/>
        <v>-0.24</v>
      </c>
      <c r="Q292" s="9">
        <f t="shared" si="35"/>
        <v>-5760</v>
      </c>
      <c r="R292" s="10">
        <f t="shared" si="36"/>
        <v>-138240000</v>
      </c>
      <c r="S292" s="9">
        <f t="shared" si="37"/>
        <v>0</v>
      </c>
      <c r="T292" s="9">
        <f t="shared" si="38"/>
        <v>0</v>
      </c>
      <c r="U292" s="7">
        <f t="shared" si="39"/>
        <v>0</v>
      </c>
      <c r="V292" s="2">
        <v>0.33</v>
      </c>
      <c r="X292" s="2">
        <v>0.01</v>
      </c>
      <c r="AO292" s="2"/>
      <c r="AP292" s="2"/>
    </row>
    <row r="293" spans="10:42" ht="13.5" x14ac:dyDescent="0.25">
      <c r="J293" s="4">
        <f t="shared" si="32"/>
        <v>27.907213125959288</v>
      </c>
      <c r="K293" s="5">
        <f t="shared" si="33"/>
        <v>-16482.613017755426</v>
      </c>
      <c r="M293" s="4">
        <v>290</v>
      </c>
      <c r="N293" s="4">
        <v>0.02</v>
      </c>
      <c r="O293" s="4">
        <v>0.05</v>
      </c>
      <c r="P293" s="9">
        <f t="shared" si="34"/>
        <v>0</v>
      </c>
      <c r="Q293" s="9">
        <f t="shared" si="35"/>
        <v>5760</v>
      </c>
      <c r="R293" s="10">
        <f t="shared" si="36"/>
        <v>276480000</v>
      </c>
      <c r="S293" s="9">
        <f t="shared" si="37"/>
        <v>0</v>
      </c>
      <c r="T293" s="9">
        <f t="shared" si="38"/>
        <v>0</v>
      </c>
      <c r="U293" s="7">
        <f t="shared" si="39"/>
        <v>0</v>
      </c>
      <c r="V293" s="2">
        <v>0.35</v>
      </c>
      <c r="X293" s="2">
        <v>0.04</v>
      </c>
      <c r="AO293" s="2"/>
      <c r="AP293" s="2"/>
    </row>
    <row r="294" spans="10:42" ht="13.5" x14ac:dyDescent="0.25">
      <c r="J294" s="4">
        <f t="shared" si="32"/>
        <v>27.220437583552812</v>
      </c>
      <c r="K294" s="5">
        <f t="shared" si="33"/>
        <v>-16380.786583248097</v>
      </c>
      <c r="M294" s="4">
        <v>291</v>
      </c>
      <c r="N294" s="4">
        <v>0.02</v>
      </c>
      <c r="O294" s="4">
        <v>0.05</v>
      </c>
      <c r="P294" s="9">
        <f t="shared" si="34"/>
        <v>0</v>
      </c>
      <c r="Q294" s="9">
        <f t="shared" si="35"/>
        <v>0</v>
      </c>
      <c r="R294" s="10">
        <f t="shared" si="36"/>
        <v>-138240000</v>
      </c>
      <c r="S294" s="9">
        <f t="shared" si="37"/>
        <v>0</v>
      </c>
      <c r="T294" s="9">
        <f t="shared" si="38"/>
        <v>0</v>
      </c>
      <c r="U294" s="7">
        <f t="shared" si="39"/>
        <v>0</v>
      </c>
      <c r="V294" s="2">
        <v>0.36</v>
      </c>
      <c r="X294" s="2">
        <v>0.05</v>
      </c>
      <c r="AO294" s="2"/>
      <c r="AP294" s="2"/>
    </row>
    <row r="295" spans="10:42" ht="13.5" x14ac:dyDescent="0.25">
      <c r="J295" s="4">
        <f t="shared" si="32"/>
        <v>26.537904809250808</v>
      </c>
      <c r="K295" s="5">
        <f t="shared" si="33"/>
        <v>-16273.786651768547</v>
      </c>
      <c r="M295" s="4">
        <v>292</v>
      </c>
      <c r="N295" s="4">
        <v>0.01</v>
      </c>
      <c r="O295" s="4">
        <v>0.05</v>
      </c>
      <c r="P295" s="9">
        <f t="shared" si="34"/>
        <v>-0.24000000000000002</v>
      </c>
      <c r="Q295" s="9">
        <f t="shared" si="35"/>
        <v>-5760.0000000000009</v>
      </c>
      <c r="R295" s="10">
        <f t="shared" si="36"/>
        <v>-138240000.00000003</v>
      </c>
      <c r="S295" s="9">
        <f t="shared" si="37"/>
        <v>0</v>
      </c>
      <c r="T295" s="9">
        <f t="shared" si="38"/>
        <v>0</v>
      </c>
      <c r="U295" s="7">
        <f t="shared" si="39"/>
        <v>0</v>
      </c>
      <c r="V295" s="2">
        <v>0.38</v>
      </c>
      <c r="X295" s="2">
        <v>7.0000000000000007E-2</v>
      </c>
      <c r="AO295" s="2"/>
      <c r="AP295" s="2"/>
    </row>
    <row r="296" spans="10:42" ht="13.5" x14ac:dyDescent="0.25">
      <c r="J296" s="4">
        <f t="shared" si="32"/>
        <v>25.859830365427118</v>
      </c>
      <c r="K296" s="5">
        <f t="shared" si="33"/>
        <v>-16161.639627137902</v>
      </c>
      <c r="M296" s="4">
        <v>293</v>
      </c>
      <c r="N296" s="4">
        <v>0.01</v>
      </c>
      <c r="O296" s="4">
        <v>0.05</v>
      </c>
      <c r="P296" s="9">
        <f t="shared" si="34"/>
        <v>0</v>
      </c>
      <c r="Q296" s="9">
        <f t="shared" si="35"/>
        <v>5760.0000000000009</v>
      </c>
      <c r="R296" s="10">
        <f t="shared" si="36"/>
        <v>276480000.00000006</v>
      </c>
      <c r="S296" s="9">
        <f t="shared" si="37"/>
        <v>0</v>
      </c>
      <c r="T296" s="9">
        <f t="shared" si="38"/>
        <v>0</v>
      </c>
      <c r="U296" s="7">
        <f t="shared" si="39"/>
        <v>0</v>
      </c>
      <c r="V296" s="2">
        <v>0.39</v>
      </c>
      <c r="X296" s="2">
        <v>0.09</v>
      </c>
      <c r="AO296" s="2"/>
      <c r="AP296" s="2"/>
    </row>
    <row r="297" spans="10:42" ht="13.5" x14ac:dyDescent="0.25">
      <c r="J297" s="4">
        <f t="shared" si="32"/>
        <v>25.186428714296373</v>
      </c>
      <c r="K297" s="5">
        <f t="shared" si="33"/>
        <v>-16044.373771120632</v>
      </c>
      <c r="M297" s="4">
        <v>294</v>
      </c>
      <c r="N297" s="4">
        <v>0.01</v>
      </c>
      <c r="O297" s="4">
        <v>0.05</v>
      </c>
      <c r="P297" s="9">
        <f t="shared" si="34"/>
        <v>0</v>
      </c>
      <c r="Q297" s="9">
        <f t="shared" si="35"/>
        <v>0</v>
      </c>
      <c r="R297" s="10">
        <f t="shared" si="36"/>
        <v>-138240000.00000003</v>
      </c>
      <c r="S297" s="9">
        <f t="shared" si="37"/>
        <v>0</v>
      </c>
      <c r="T297" s="9">
        <f t="shared" si="38"/>
        <v>0</v>
      </c>
      <c r="U297" s="7">
        <f t="shared" si="39"/>
        <v>0</v>
      </c>
      <c r="V297" s="2">
        <v>0.41</v>
      </c>
      <c r="X297" s="2">
        <v>0.1</v>
      </c>
      <c r="AO297" s="2"/>
      <c r="AP297" s="2"/>
    </row>
    <row r="298" spans="10:42" ht="13.5" x14ac:dyDescent="0.25">
      <c r="J298" s="4">
        <f t="shared" si="32"/>
        <v>24.51791314049968</v>
      </c>
      <c r="K298" s="5">
        <f t="shared" si="33"/>
        <v>-15922.019201331041</v>
      </c>
      <c r="M298" s="4">
        <v>295</v>
      </c>
      <c r="N298" s="4">
        <v>0.01</v>
      </c>
      <c r="O298" s="4">
        <v>0.05</v>
      </c>
      <c r="P298" s="9">
        <f t="shared" si="34"/>
        <v>0</v>
      </c>
      <c r="Q298" s="9">
        <f t="shared" si="35"/>
        <v>0</v>
      </c>
      <c r="R298" s="10">
        <f t="shared" si="36"/>
        <v>0</v>
      </c>
      <c r="S298" s="9">
        <f t="shared" si="37"/>
        <v>0</v>
      </c>
      <c r="T298" s="9">
        <f t="shared" si="38"/>
        <v>0</v>
      </c>
      <c r="U298" s="7">
        <f t="shared" si="39"/>
        <v>0</v>
      </c>
      <c r="V298" s="2">
        <v>0.43</v>
      </c>
      <c r="X298" s="2">
        <v>0.12</v>
      </c>
      <c r="AO298" s="2"/>
      <c r="AP298" s="2"/>
    </row>
    <row r="299" spans="10:42" ht="13.5" x14ac:dyDescent="0.25">
      <c r="J299" s="4">
        <f t="shared" si="32"/>
        <v>23.854495673777553</v>
      </c>
      <c r="K299" s="5">
        <f t="shared" si="33"/>
        <v>-15794.607887921302</v>
      </c>
      <c r="M299" s="4">
        <v>296</v>
      </c>
      <c r="N299" s="4">
        <v>0</v>
      </c>
      <c r="O299" s="4">
        <v>0.05</v>
      </c>
      <c r="P299" s="9">
        <f t="shared" si="34"/>
        <v>-0.24000000000000002</v>
      </c>
      <c r="Q299" s="9">
        <f t="shared" si="35"/>
        <v>-5760.0000000000009</v>
      </c>
      <c r="R299" s="10">
        <f t="shared" si="36"/>
        <v>-138240000.00000003</v>
      </c>
      <c r="S299" s="9">
        <f t="shared" si="37"/>
        <v>0</v>
      </c>
      <c r="T299" s="9">
        <f t="shared" si="38"/>
        <v>0</v>
      </c>
      <c r="U299" s="7">
        <f t="shared" si="39"/>
        <v>0</v>
      </c>
      <c r="V299" s="2">
        <v>0.44</v>
      </c>
      <c r="X299" s="2">
        <v>0.14000000000000001</v>
      </c>
      <c r="AO299" s="2"/>
      <c r="AP299" s="2"/>
    </row>
    <row r="300" spans="10:42" ht="13.5" x14ac:dyDescent="0.25">
      <c r="J300" s="4">
        <f t="shared" si="32"/>
        <v>23.196387011780832</v>
      </c>
      <c r="K300" s="5">
        <f t="shared" si="33"/>
        <v>-15662.173649023458</v>
      </c>
      <c r="M300" s="4">
        <v>297</v>
      </c>
      <c r="N300" s="4">
        <v>0</v>
      </c>
      <c r="O300" s="4">
        <v>0.05</v>
      </c>
      <c r="P300" s="9">
        <f t="shared" si="34"/>
        <v>0</v>
      </c>
      <c r="Q300" s="9">
        <f t="shared" si="35"/>
        <v>5760.0000000000009</v>
      </c>
      <c r="R300" s="10">
        <f t="shared" si="36"/>
        <v>276480000.00000006</v>
      </c>
      <c r="S300" s="9">
        <f t="shared" si="37"/>
        <v>0</v>
      </c>
      <c r="T300" s="9">
        <f t="shared" si="38"/>
        <v>0</v>
      </c>
      <c r="U300" s="7">
        <f t="shared" si="39"/>
        <v>0</v>
      </c>
      <c r="V300" s="2">
        <v>0.46</v>
      </c>
      <c r="X300" s="2">
        <v>0.16</v>
      </c>
      <c r="AO300" s="2"/>
      <c r="AP300" s="2"/>
    </row>
    <row r="301" spans="10:42" ht="13.5" x14ac:dyDescent="0.25">
      <c r="J301" s="4">
        <f t="shared" si="32"/>
        <v>22.543796443071521</v>
      </c>
      <c r="K301" s="5">
        <f t="shared" si="33"/>
        <v>-15524.752144983013</v>
      </c>
      <c r="M301" s="4">
        <v>298</v>
      </c>
      <c r="N301" s="4">
        <v>0</v>
      </c>
      <c r="O301" s="4">
        <v>0.05</v>
      </c>
      <c r="P301" s="9">
        <f t="shared" si="34"/>
        <v>0</v>
      </c>
      <c r="Q301" s="9">
        <f t="shared" si="35"/>
        <v>0</v>
      </c>
      <c r="R301" s="10">
        <f t="shared" si="36"/>
        <v>-138240000.00000003</v>
      </c>
      <c r="S301" s="9">
        <f t="shared" si="37"/>
        <v>0</v>
      </c>
      <c r="T301" s="9">
        <f t="shared" si="38"/>
        <v>0</v>
      </c>
      <c r="U301" s="7">
        <f t="shared" si="39"/>
        <v>0</v>
      </c>
      <c r="V301" s="2">
        <v>0.47</v>
      </c>
      <c r="X301" s="2">
        <v>0.17</v>
      </c>
      <c r="AO301" s="2"/>
      <c r="AP301" s="2"/>
    </row>
    <row r="302" spans="10:42" ht="13.5" x14ac:dyDescent="0.25">
      <c r="J302" s="4">
        <f t="shared" si="32"/>
        <v>21.896931770363896</v>
      </c>
      <c r="K302" s="5">
        <f t="shared" si="33"/>
        <v>-15382.380871364121</v>
      </c>
      <c r="M302" s="4">
        <v>299</v>
      </c>
      <c r="N302" s="4">
        <v>0</v>
      </c>
      <c r="O302" s="4">
        <v>0.05</v>
      </c>
      <c r="P302" s="9">
        <f t="shared" si="34"/>
        <v>0</v>
      </c>
      <c r="Q302" s="9">
        <f t="shared" si="35"/>
        <v>0</v>
      </c>
      <c r="R302" s="10">
        <f t="shared" si="36"/>
        <v>0</v>
      </c>
      <c r="S302" s="9">
        <f t="shared" si="37"/>
        <v>0</v>
      </c>
      <c r="T302" s="9">
        <f t="shared" si="38"/>
        <v>0</v>
      </c>
      <c r="U302" s="7">
        <f t="shared" si="39"/>
        <v>0</v>
      </c>
      <c r="V302" s="2">
        <v>0.49</v>
      </c>
      <c r="X302" s="2">
        <v>0.19</v>
      </c>
      <c r="AO302" s="2"/>
      <c r="AP302" s="2"/>
    </row>
    <row r="303" spans="10:42" ht="13.5" x14ac:dyDescent="0.25">
      <c r="J303" s="4">
        <f t="shared" si="32"/>
        <v>21.255999234057057</v>
      </c>
      <c r="K303" s="5">
        <f t="shared" si="33"/>
        <v>-15235.099150767297</v>
      </c>
      <c r="M303" s="4">
        <v>300</v>
      </c>
      <c r="N303" s="4">
        <v>0</v>
      </c>
      <c r="O303" s="4">
        <v>0.05</v>
      </c>
      <c r="P303" s="9">
        <f t="shared" si="34"/>
        <v>0</v>
      </c>
      <c r="Q303" s="9">
        <f t="shared" si="35"/>
        <v>0</v>
      </c>
      <c r="R303" s="10">
        <f t="shared" si="36"/>
        <v>0</v>
      </c>
      <c r="S303" s="9">
        <f t="shared" si="37"/>
        <v>0</v>
      </c>
      <c r="T303" s="9">
        <f t="shared" si="38"/>
        <v>0</v>
      </c>
      <c r="U303" s="7">
        <f t="shared" si="39"/>
        <v>0</v>
      </c>
      <c r="V303" s="2">
        <v>0.5</v>
      </c>
      <c r="X303" s="2">
        <v>0.21</v>
      </c>
      <c r="AO303" s="2"/>
      <c r="AP303" s="2"/>
    </row>
    <row r="304" spans="10:42" ht="13.5" x14ac:dyDescent="0.25">
      <c r="J304" s="4">
        <f t="shared" si="32"/>
        <v>20.62120343610842</v>
      </c>
      <c r="K304" s="5">
        <f t="shared" si="33"/>
        <v>-15082.948123436779</v>
      </c>
      <c r="M304" s="4">
        <v>301</v>
      </c>
      <c r="N304" s="4">
        <v>0</v>
      </c>
      <c r="O304" s="4">
        <v>0.05</v>
      </c>
      <c r="P304" s="9">
        <f t="shared" si="34"/>
        <v>0</v>
      </c>
      <c r="Q304" s="9">
        <f t="shared" si="35"/>
        <v>0</v>
      </c>
      <c r="R304" s="10">
        <f t="shared" si="36"/>
        <v>0</v>
      </c>
      <c r="S304" s="9">
        <f t="shared" si="37"/>
        <v>0</v>
      </c>
      <c r="T304" s="9">
        <f t="shared" si="38"/>
        <v>0</v>
      </c>
      <c r="U304" s="7">
        <f t="shared" si="39"/>
        <v>0</v>
      </c>
      <c r="V304" s="2">
        <v>0.52</v>
      </c>
      <c r="X304" s="2">
        <v>0.23</v>
      </c>
      <c r="AO304" s="2"/>
      <c r="AP304" s="2"/>
    </row>
    <row r="305" spans="10:42" ht="13.5" x14ac:dyDescent="0.25">
      <c r="J305" s="4">
        <f t="shared" si="32"/>
        <v>19.992747264298554</v>
      </c>
      <c r="K305" s="5">
        <f t="shared" si="33"/>
        <v>-14925.970736705807</v>
      </c>
      <c r="M305" s="4">
        <v>302</v>
      </c>
      <c r="N305" s="4">
        <v>0</v>
      </c>
      <c r="O305" s="4">
        <v>0.05</v>
      </c>
      <c r="P305" s="9">
        <f t="shared" si="34"/>
        <v>0</v>
      </c>
      <c r="Q305" s="9">
        <f t="shared" si="35"/>
        <v>0</v>
      </c>
      <c r="R305" s="10">
        <f t="shared" si="36"/>
        <v>0</v>
      </c>
      <c r="S305" s="9">
        <f t="shared" si="37"/>
        <v>0</v>
      </c>
      <c r="T305" s="9">
        <f t="shared" si="38"/>
        <v>0</v>
      </c>
      <c r="U305" s="7">
        <f t="shared" si="39"/>
        <v>0</v>
      </c>
      <c r="V305" s="2">
        <v>0.54</v>
      </c>
      <c r="X305" s="2">
        <v>0.25</v>
      </c>
      <c r="AO305" s="2"/>
      <c r="AP305" s="2"/>
    </row>
    <row r="306" spans="10:42" ht="13.5" x14ac:dyDescent="0.25">
      <c r="J306" s="4">
        <f t="shared" si="32"/>
        <v>19.370831816935812</v>
      </c>
      <c r="K306" s="5">
        <f t="shared" si="33"/>
        <v>-14764.211733277705</v>
      </c>
      <c r="M306" s="4">
        <v>303</v>
      </c>
      <c r="N306" s="4">
        <v>0</v>
      </c>
      <c r="O306" s="4">
        <v>0.05</v>
      </c>
      <c r="P306" s="9">
        <f t="shared" si="34"/>
        <v>0</v>
      </c>
      <c r="Q306" s="9">
        <f t="shared" si="35"/>
        <v>0</v>
      </c>
      <c r="R306" s="10">
        <f t="shared" si="36"/>
        <v>0</v>
      </c>
      <c r="S306" s="9">
        <f t="shared" si="37"/>
        <v>0</v>
      </c>
      <c r="T306" s="9">
        <f t="shared" si="38"/>
        <v>0</v>
      </c>
      <c r="U306" s="7">
        <f t="shared" si="39"/>
        <v>0</v>
      </c>
      <c r="V306" s="2">
        <v>0.55000000000000004</v>
      </c>
      <c r="X306" s="2">
        <v>0.26</v>
      </c>
      <c r="AO306" s="2"/>
      <c r="AP306" s="2"/>
    </row>
    <row r="307" spans="10:42" ht="13.5" x14ac:dyDescent="0.25">
      <c r="J307" s="4">
        <f t="shared" si="32"/>
        <v>18.755656328049241</v>
      </c>
      <c r="K307" s="5">
        <f t="shared" si="33"/>
        <v>-14597.717638365935</v>
      </c>
      <c r="M307" s="4">
        <v>304</v>
      </c>
      <c r="N307" s="4">
        <v>0</v>
      </c>
      <c r="O307" s="4">
        <v>0.05</v>
      </c>
      <c r="P307" s="9">
        <f t="shared" si="34"/>
        <v>0</v>
      </c>
      <c r="Q307" s="9">
        <f t="shared" si="35"/>
        <v>0</v>
      </c>
      <c r="R307" s="10">
        <f t="shared" si="36"/>
        <v>0</v>
      </c>
      <c r="S307" s="9">
        <f t="shared" si="37"/>
        <v>0</v>
      </c>
      <c r="T307" s="9">
        <f t="shared" si="38"/>
        <v>0</v>
      </c>
      <c r="U307" s="7">
        <f t="shared" si="39"/>
        <v>0</v>
      </c>
      <c r="V307" s="2">
        <v>0.56999999999999995</v>
      </c>
      <c r="X307" s="2">
        <v>0.28000000000000003</v>
      </c>
      <c r="AO307" s="2"/>
      <c r="AP307" s="2"/>
    </row>
    <row r="308" spans="10:42" ht="13.5" x14ac:dyDescent="0.25">
      <c r="J308" s="4">
        <f t="shared" si="32"/>
        <v>18.147418093117327</v>
      </c>
      <c r="K308" s="5">
        <f t="shared" si="33"/>
        <v>-14426.53674572793</v>
      </c>
      <c r="M308" s="4">
        <v>305</v>
      </c>
      <c r="N308" s="4">
        <v>0</v>
      </c>
      <c r="O308" s="4">
        <v>0.05</v>
      </c>
      <c r="P308" s="9">
        <f t="shared" si="34"/>
        <v>0</v>
      </c>
      <c r="Q308" s="9">
        <f t="shared" si="35"/>
        <v>0</v>
      </c>
      <c r="R308" s="10">
        <f t="shared" si="36"/>
        <v>0</v>
      </c>
      <c r="S308" s="9">
        <f t="shared" si="37"/>
        <v>0</v>
      </c>
      <c r="T308" s="9">
        <f t="shared" si="38"/>
        <v>0</v>
      </c>
      <c r="U308" s="7">
        <f t="shared" si="39"/>
        <v>0</v>
      </c>
      <c r="V308" s="2">
        <v>0.59</v>
      </c>
      <c r="X308" s="2">
        <v>0.3</v>
      </c>
      <c r="AO308" s="2"/>
      <c r="AP308" s="2"/>
    </row>
    <row r="309" spans="10:42" ht="13.5" x14ac:dyDescent="0.25">
      <c r="J309" s="4">
        <f t="shared" si="32"/>
        <v>17.546312395378663</v>
      </c>
      <c r="K309" s="5">
        <f t="shared" si="33"/>
        <v>-14250.719102588164</v>
      </c>
      <c r="M309" s="4">
        <v>306</v>
      </c>
      <c r="N309" s="4">
        <v>0</v>
      </c>
      <c r="O309" s="4">
        <v>0.05</v>
      </c>
      <c r="P309" s="9">
        <f t="shared" si="34"/>
        <v>0</v>
      </c>
      <c r="Q309" s="9">
        <f t="shared" si="35"/>
        <v>0</v>
      </c>
      <c r="R309" s="10">
        <f t="shared" si="36"/>
        <v>0</v>
      </c>
      <c r="S309" s="9">
        <f t="shared" si="37"/>
        <v>0</v>
      </c>
      <c r="T309" s="9">
        <f t="shared" si="38"/>
        <v>0</v>
      </c>
      <c r="U309" s="7">
        <f t="shared" si="39"/>
        <v>0</v>
      </c>
      <c r="V309" s="2">
        <v>0.61</v>
      </c>
      <c r="X309" s="2">
        <v>0.32</v>
      </c>
      <c r="AO309" s="2"/>
      <c r="AP309" s="2"/>
    </row>
    <row r="310" spans="10:42" ht="13.5" x14ac:dyDescent="0.25">
      <c r="J310" s="4">
        <f t="shared" si="32"/>
        <v>16.952532432770823</v>
      </c>
      <c r="K310" s="5">
        <f t="shared" si="33"/>
        <v>-14070.316493504464</v>
      </c>
      <c r="M310" s="4">
        <v>307</v>
      </c>
      <c r="N310" s="4">
        <v>0</v>
      </c>
      <c r="O310" s="4">
        <v>0.05</v>
      </c>
      <c r="P310" s="9">
        <f t="shared" si="34"/>
        <v>0</v>
      </c>
      <c r="Q310" s="9">
        <f t="shared" si="35"/>
        <v>0</v>
      </c>
      <c r="R310" s="10">
        <f t="shared" si="36"/>
        <v>0</v>
      </c>
      <c r="S310" s="9">
        <f t="shared" si="37"/>
        <v>0</v>
      </c>
      <c r="T310" s="9">
        <f t="shared" si="38"/>
        <v>0</v>
      </c>
      <c r="U310" s="7">
        <f t="shared" si="39"/>
        <v>0</v>
      </c>
      <c r="V310" s="2">
        <v>0.62</v>
      </c>
      <c r="X310" s="2">
        <v>0.34</v>
      </c>
      <c r="AO310" s="2"/>
      <c r="AP310" s="2"/>
    </row>
    <row r="311" spans="10:42" ht="13.5" x14ac:dyDescent="0.25">
      <c r="J311" s="4">
        <f t="shared" si="32"/>
        <v>16.366269245541471</v>
      </c>
      <c r="K311" s="5">
        <f t="shared" si="33"/>
        <v>-13885.382423182478</v>
      </c>
      <c r="M311" s="4">
        <v>308</v>
      </c>
      <c r="N311" s="4">
        <v>0</v>
      </c>
      <c r="O311" s="4">
        <v>0.05</v>
      </c>
      <c r="P311" s="9">
        <f t="shared" si="34"/>
        <v>0</v>
      </c>
      <c r="Q311" s="9">
        <f t="shared" si="35"/>
        <v>0</v>
      </c>
      <c r="R311" s="10">
        <f t="shared" si="36"/>
        <v>0</v>
      </c>
      <c r="S311" s="9">
        <f t="shared" si="37"/>
        <v>0</v>
      </c>
      <c r="T311" s="9">
        <f t="shared" si="38"/>
        <v>0</v>
      </c>
      <c r="U311" s="7">
        <f t="shared" si="39"/>
        <v>0</v>
      </c>
      <c r="V311" s="2">
        <v>0.65</v>
      </c>
      <c r="X311" s="2">
        <v>0.36</v>
      </c>
      <c r="AO311" s="2"/>
      <c r="AP311" s="2"/>
    </row>
    <row r="312" spans="10:42" ht="13.5" x14ac:dyDescent="0.25">
      <c r="J312" s="4">
        <f t="shared" si="32"/>
        <v>15.787711644575534</v>
      </c>
      <c r="K312" s="5">
        <f t="shared" si="33"/>
        <v>-13695.972098282567</v>
      </c>
      <c r="M312" s="4">
        <v>309</v>
      </c>
      <c r="N312" s="4">
        <v>0</v>
      </c>
      <c r="O312" s="4">
        <v>0.05</v>
      </c>
      <c r="P312" s="9">
        <f t="shared" si="34"/>
        <v>0</v>
      </c>
      <c r="Q312" s="9">
        <f t="shared" si="35"/>
        <v>0</v>
      </c>
      <c r="R312" s="10">
        <f t="shared" si="36"/>
        <v>0</v>
      </c>
      <c r="S312" s="9">
        <f t="shared" si="37"/>
        <v>0</v>
      </c>
      <c r="T312" s="9">
        <f t="shared" si="38"/>
        <v>0</v>
      </c>
      <c r="U312" s="7">
        <f t="shared" si="39"/>
        <v>0</v>
      </c>
      <c r="V312" s="2">
        <v>0.68</v>
      </c>
      <c r="X312" s="2">
        <v>0.39</v>
      </c>
      <c r="AO312" s="2"/>
      <c r="AP312" s="2"/>
    </row>
    <row r="313" spans="10:42" ht="13.5" x14ac:dyDescent="0.25">
      <c r="J313" s="4">
        <f t="shared" si="32"/>
        <v>15.217046140480427</v>
      </c>
      <c r="K313" s="5">
        <f t="shared" si="33"/>
        <v>-13502.142408225907</v>
      </c>
      <c r="M313" s="4">
        <v>310</v>
      </c>
      <c r="N313" s="4">
        <v>0</v>
      </c>
      <c r="O313" s="4">
        <v>0.05</v>
      </c>
      <c r="P313" s="9">
        <f t="shared" si="34"/>
        <v>0</v>
      </c>
      <c r="Q313" s="9">
        <f t="shared" si="35"/>
        <v>0</v>
      </c>
      <c r="R313" s="10">
        <f t="shared" si="36"/>
        <v>0</v>
      </c>
      <c r="S313" s="9">
        <f t="shared" si="37"/>
        <v>0</v>
      </c>
      <c r="T313" s="9">
        <f t="shared" si="38"/>
        <v>0</v>
      </c>
      <c r="U313" s="7">
        <f t="shared" si="39"/>
        <v>0</v>
      </c>
      <c r="V313" s="2">
        <v>0.7</v>
      </c>
      <c r="X313" s="2">
        <v>0.42</v>
      </c>
      <c r="AO313" s="2"/>
      <c r="AP313" s="2"/>
    </row>
    <row r="314" spans="10:42" ht="13.5" x14ac:dyDescent="0.25">
      <c r="J314" s="4">
        <f t="shared" si="32"/>
        <v>14.654456873471014</v>
      </c>
      <c r="K314" s="5">
        <f t="shared" si="33"/>
        <v>-13303.951905050639</v>
      </c>
      <c r="M314" s="4">
        <v>311</v>
      </c>
      <c r="N314" s="4">
        <v>0</v>
      </c>
      <c r="O314" s="4">
        <v>0.05</v>
      </c>
      <c r="P314" s="9">
        <f t="shared" si="34"/>
        <v>0</v>
      </c>
      <c r="Q314" s="9">
        <f t="shared" si="35"/>
        <v>0</v>
      </c>
      <c r="R314" s="10">
        <f t="shared" si="36"/>
        <v>0</v>
      </c>
      <c r="S314" s="9">
        <f t="shared" si="37"/>
        <v>0</v>
      </c>
      <c r="T314" s="9">
        <f t="shared" si="38"/>
        <v>0</v>
      </c>
      <c r="U314" s="7">
        <f t="shared" si="39"/>
        <v>0</v>
      </c>
      <c r="V314" s="2">
        <v>0.73</v>
      </c>
      <c r="X314" s="2">
        <v>0.46</v>
      </c>
      <c r="AO314" s="2"/>
      <c r="AP314" s="2"/>
    </row>
    <row r="315" spans="10:42" ht="13.5" x14ac:dyDescent="0.25">
      <c r="J315" s="4">
        <f t="shared" si="32"/>
        <v>14.100125544093904</v>
      </c>
      <c r="K315" s="5">
        <f t="shared" si="33"/>
        <v>-13101.460782334969</v>
      </c>
      <c r="M315" s="4">
        <v>312</v>
      </c>
      <c r="N315" s="4">
        <v>0</v>
      </c>
      <c r="O315" s="4">
        <v>0.05</v>
      </c>
      <c r="P315" s="9">
        <f t="shared" si="34"/>
        <v>0</v>
      </c>
      <c r="Q315" s="9">
        <f t="shared" si="35"/>
        <v>0</v>
      </c>
      <c r="R315" s="10">
        <f t="shared" si="36"/>
        <v>0</v>
      </c>
      <c r="S315" s="9">
        <f t="shared" si="37"/>
        <v>0</v>
      </c>
      <c r="T315" s="9">
        <f t="shared" si="38"/>
        <v>0</v>
      </c>
      <c r="U315" s="7">
        <f t="shared" si="39"/>
        <v>0</v>
      </c>
      <c r="V315" s="2">
        <v>0.77</v>
      </c>
      <c r="X315" s="2">
        <v>0.5</v>
      </c>
      <c r="AO315" s="2"/>
      <c r="AP315" s="2"/>
    </row>
    <row r="316" spans="10:42" ht="13.5" x14ac:dyDescent="0.25">
      <c r="J316" s="4">
        <f t="shared" si="32"/>
        <v>13.554231344829947</v>
      </c>
      <c r="K316" s="5">
        <f t="shared" si="33"/>
        <v>-12894.730853216799</v>
      </c>
      <c r="M316" s="4">
        <v>313</v>
      </c>
      <c r="N316" s="4">
        <v>0</v>
      </c>
      <c r="O316" s="4">
        <v>0.05</v>
      </c>
      <c r="P316" s="9">
        <f t="shared" si="34"/>
        <v>0</v>
      </c>
      <c r="Q316" s="9">
        <f t="shared" si="35"/>
        <v>0</v>
      </c>
      <c r="R316" s="10">
        <f t="shared" si="36"/>
        <v>0</v>
      </c>
      <c r="S316" s="9">
        <f t="shared" si="37"/>
        <v>0</v>
      </c>
      <c r="T316" s="9">
        <f t="shared" si="38"/>
        <v>0</v>
      </c>
      <c r="U316" s="7">
        <f t="shared" si="39"/>
        <v>0</v>
      </c>
      <c r="V316" s="2">
        <v>0.82</v>
      </c>
      <c r="X316" s="2">
        <v>0.55000000000000004</v>
      </c>
      <c r="AO316" s="2"/>
      <c r="AP316" s="2"/>
    </row>
    <row r="317" spans="10:42" ht="13.5" x14ac:dyDescent="0.25">
      <c r="J317" s="4">
        <f t="shared" si="32"/>
        <v>13.016950892612581</v>
      </c>
      <c r="K317" s="5">
        <f t="shared" si="33"/>
        <v>-12683.825527555386</v>
      </c>
      <c r="M317" s="4">
        <v>314</v>
      </c>
      <c r="N317" s="4">
        <v>0</v>
      </c>
      <c r="O317" s="4">
        <v>0.05</v>
      </c>
      <c r="P317" s="9">
        <f t="shared" si="34"/>
        <v>0</v>
      </c>
      <c r="Q317" s="9">
        <f t="shared" si="35"/>
        <v>0</v>
      </c>
      <c r="R317" s="10">
        <f t="shared" si="36"/>
        <v>0</v>
      </c>
      <c r="S317" s="9">
        <f t="shared" si="37"/>
        <v>0</v>
      </c>
      <c r="T317" s="9">
        <f t="shared" si="38"/>
        <v>0</v>
      </c>
      <c r="U317" s="7">
        <f t="shared" si="39"/>
        <v>0</v>
      </c>
      <c r="V317" s="2">
        <v>0.86</v>
      </c>
      <c r="X317" s="2">
        <v>0.6</v>
      </c>
      <c r="AO317" s="2"/>
      <c r="AP317" s="2"/>
    </row>
    <row r="318" spans="10:42" ht="13.5" x14ac:dyDescent="0.25">
      <c r="J318" s="4">
        <f t="shared" si="32"/>
        <v>12.488458162297773</v>
      </c>
      <c r="K318" s="5">
        <f t="shared" si="33"/>
        <v>-12468.809788241388</v>
      </c>
      <c r="M318" s="4">
        <v>315</v>
      </c>
      <c r="N318" s="4">
        <v>0</v>
      </c>
      <c r="O318" s="4">
        <v>0.05</v>
      </c>
      <c r="P318" s="9">
        <f t="shared" si="34"/>
        <v>0</v>
      </c>
      <c r="Q318" s="9">
        <f t="shared" si="35"/>
        <v>0</v>
      </c>
      <c r="R318" s="10">
        <f t="shared" si="36"/>
        <v>0</v>
      </c>
      <c r="S318" s="9">
        <f t="shared" si="37"/>
        <v>0</v>
      </c>
      <c r="T318" s="9">
        <f t="shared" si="38"/>
        <v>0</v>
      </c>
      <c r="U318" s="7">
        <f t="shared" si="39"/>
        <v>0</v>
      </c>
      <c r="V318" s="2">
        <v>0.92</v>
      </c>
      <c r="X318" s="2">
        <v>0.65</v>
      </c>
      <c r="AO318" s="2"/>
      <c r="AP318" s="2"/>
    </row>
    <row r="319" spans="10:42" ht="13.5" x14ac:dyDescent="0.25">
      <c r="J319" s="4">
        <f t="shared" si="32"/>
        <v>11.968924421121049</v>
      </c>
      <c r="K319" s="5">
        <f t="shared" si="33"/>
        <v>-12249.75016671023</v>
      </c>
      <c r="M319" s="4">
        <v>316</v>
      </c>
      <c r="N319" s="4">
        <v>0</v>
      </c>
      <c r="O319" s="4">
        <v>0.05</v>
      </c>
      <c r="P319" s="9">
        <f t="shared" si="34"/>
        <v>0</v>
      </c>
      <c r="Q319" s="9">
        <f t="shared" si="35"/>
        <v>0</v>
      </c>
      <c r="R319" s="10">
        <f t="shared" si="36"/>
        <v>0</v>
      </c>
      <c r="S319" s="9">
        <f t="shared" si="37"/>
        <v>0</v>
      </c>
      <c r="T319" s="9">
        <f t="shared" si="38"/>
        <v>0</v>
      </c>
      <c r="U319" s="7">
        <f t="shared" si="39"/>
        <v>0</v>
      </c>
      <c r="V319" s="2">
        <v>0.98</v>
      </c>
      <c r="X319" s="2">
        <v>0.72</v>
      </c>
      <c r="AO319" s="2"/>
      <c r="AP319" s="2"/>
    </row>
    <row r="320" spans="10:42" ht="13.5" x14ac:dyDescent="0.25">
      <c r="J320" s="4">
        <f t="shared" si="32"/>
        <v>11.458518164174789</v>
      </c>
      <c r="K320" s="5">
        <f t="shared" si="33"/>
        <v>-12026.714717674367</v>
      </c>
      <c r="M320" s="4">
        <v>317</v>
      </c>
      <c r="N320" s="4">
        <v>0</v>
      </c>
      <c r="O320" s="4">
        <v>0.05</v>
      </c>
      <c r="P320" s="9">
        <f t="shared" si="34"/>
        <v>0</v>
      </c>
      <c r="Q320" s="9">
        <f t="shared" si="35"/>
        <v>0</v>
      </c>
      <c r="R320" s="10">
        <f t="shared" si="36"/>
        <v>0</v>
      </c>
      <c r="S320" s="9">
        <f t="shared" si="37"/>
        <v>0</v>
      </c>
      <c r="T320" s="9">
        <f t="shared" si="38"/>
        <v>0</v>
      </c>
      <c r="U320" s="7">
        <f t="shared" si="39"/>
        <v>0</v>
      </c>
      <c r="V320" s="2">
        <v>1.04</v>
      </c>
      <c r="X320" s="2">
        <v>0.8</v>
      </c>
      <c r="AO320" s="2"/>
      <c r="AP320" s="2"/>
    </row>
    <row r="321" spans="10:42" ht="13.5" x14ac:dyDescent="0.25">
      <c r="J321" s="4">
        <f t="shared" si="32"/>
        <v>10.957405050938357</v>
      </c>
      <c r="K321" s="5">
        <f t="shared" si="33"/>
        <v>-11799.772993118964</v>
      </c>
      <c r="M321" s="4">
        <v>318</v>
      </c>
      <c r="N321" s="4">
        <v>0</v>
      </c>
      <c r="O321" s="4">
        <v>0.05</v>
      </c>
      <c r="P321" s="9">
        <f t="shared" si="34"/>
        <v>0</v>
      </c>
      <c r="Q321" s="9">
        <f t="shared" si="35"/>
        <v>0</v>
      </c>
      <c r="R321" s="10">
        <f t="shared" si="36"/>
        <v>0</v>
      </c>
      <c r="S321" s="9">
        <f t="shared" si="37"/>
        <v>0</v>
      </c>
      <c r="T321" s="9">
        <f t="shared" si="38"/>
        <v>0</v>
      </c>
      <c r="U321" s="7">
        <f t="shared" si="39"/>
        <v>0</v>
      </c>
      <c r="V321" s="2">
        <v>1.1200000000000001</v>
      </c>
      <c r="X321" s="2">
        <v>0.87</v>
      </c>
      <c r="AO321" s="2"/>
      <c r="AP321" s="2"/>
    </row>
    <row r="322" spans="10:42" ht="13.5" x14ac:dyDescent="0.25">
      <c r="J322" s="4">
        <f t="shared" si="32"/>
        <v>10.465747842891734</v>
      </c>
      <c r="K322" s="5">
        <f t="shared" si="33"/>
        <v>-11568.99601557268</v>
      </c>
      <c r="M322" s="4">
        <v>319</v>
      </c>
      <c r="N322" s="4">
        <v>0</v>
      </c>
      <c r="O322" s="4">
        <v>0.05</v>
      </c>
      <c r="P322" s="9">
        <f t="shared" si="34"/>
        <v>0</v>
      </c>
      <c r="Q322" s="9">
        <f t="shared" si="35"/>
        <v>0</v>
      </c>
      <c r="R322" s="10">
        <f t="shared" si="36"/>
        <v>0</v>
      </c>
      <c r="S322" s="9">
        <f t="shared" si="37"/>
        <v>0</v>
      </c>
      <c r="T322" s="9">
        <f t="shared" si="38"/>
        <v>0</v>
      </c>
      <c r="U322" s="7">
        <f t="shared" si="39"/>
        <v>0</v>
      </c>
      <c r="V322" s="2">
        <v>1.21</v>
      </c>
      <c r="X322" s="2">
        <v>0.94</v>
      </c>
      <c r="AO322" s="2"/>
      <c r="AP322" s="2"/>
    </row>
    <row r="323" spans="10:42" ht="13.5" x14ac:dyDescent="0.25">
      <c r="J323" s="4">
        <f t="shared" si="32"/>
        <v>9.983706342242872</v>
      </c>
      <c r="K323" s="5">
        <f t="shared" si="33"/>
        <v>-11334.456250706908</v>
      </c>
      <c r="M323" s="4">
        <v>320</v>
      </c>
      <c r="N323" s="4">
        <v>0</v>
      </c>
      <c r="O323" s="4">
        <v>0.04</v>
      </c>
      <c r="P323" s="9">
        <f t="shared" si="34"/>
        <v>0</v>
      </c>
      <c r="Q323" s="9">
        <f t="shared" si="35"/>
        <v>0</v>
      </c>
      <c r="R323" s="10">
        <f t="shared" si="36"/>
        <v>0</v>
      </c>
      <c r="S323" s="9">
        <f t="shared" si="37"/>
        <v>-0.24000000000000007</v>
      </c>
      <c r="T323" s="9">
        <f t="shared" si="38"/>
        <v>-5760.0000000000018</v>
      </c>
      <c r="U323" s="7">
        <f t="shared" si="39"/>
        <v>-138240000.00000006</v>
      </c>
      <c r="V323" s="2">
        <v>1.29</v>
      </c>
      <c r="X323" s="2">
        <v>1.02</v>
      </c>
      <c r="AO323" s="2"/>
      <c r="AP323" s="2"/>
    </row>
    <row r="324" spans="10:42" ht="13.5" x14ac:dyDescent="0.25">
      <c r="J324" s="4">
        <f t="shared" si="32"/>
        <v>9.5114373317967509</v>
      </c>
      <c r="K324" s="5">
        <f t="shared" si="33"/>
        <v>-11096.227579276516</v>
      </c>
      <c r="M324" s="4">
        <v>321</v>
      </c>
      <c r="N324" s="4">
        <v>0</v>
      </c>
      <c r="O324" s="4">
        <v>0.04</v>
      </c>
      <c r="P324" s="9">
        <f t="shared" si="34"/>
        <v>0</v>
      </c>
      <c r="Q324" s="9">
        <f t="shared" si="35"/>
        <v>0</v>
      </c>
      <c r="R324" s="10">
        <f t="shared" si="36"/>
        <v>0</v>
      </c>
      <c r="S324" s="9">
        <f t="shared" si="37"/>
        <v>0</v>
      </c>
      <c r="T324" s="9">
        <f t="shared" si="38"/>
        <v>5760.0000000000018</v>
      </c>
      <c r="U324" s="7">
        <f t="shared" si="39"/>
        <v>276480000.00000012</v>
      </c>
      <c r="V324" s="2">
        <v>1.36</v>
      </c>
      <c r="X324" s="2">
        <v>1.1100000000000001</v>
      </c>
      <c r="AO324" s="2"/>
      <c r="AP324" s="2"/>
    </row>
    <row r="325" spans="10:42" ht="13.5" x14ac:dyDescent="0.25">
      <c r="J325" s="4">
        <f t="shared" ref="J325:J364" si="40" xml:space="preserve"> 41.55*(1 - COS(RADIANS(M325))) + 13.7*(1 - SQRT(1 - (4.155/13.7*SIN(RADIANS(M325)))^2))</f>
        <v>9.0490945159935627</v>
      </c>
      <c r="K325" s="5">
        <f t="shared" ref="K325:K363" si="41" xml:space="preserve"> (J326 - J325) / (60/($F$10*360))</f>
        <v>-10854.38526843896</v>
      </c>
      <c r="M325" s="4">
        <v>322</v>
      </c>
      <c r="N325" s="4">
        <v>0</v>
      </c>
      <c r="O325" s="4">
        <v>0.04</v>
      </c>
      <c r="P325" s="9">
        <f t="shared" si="34"/>
        <v>0</v>
      </c>
      <c r="Q325" s="9">
        <f t="shared" si="35"/>
        <v>0</v>
      </c>
      <c r="R325" s="10">
        <f t="shared" si="36"/>
        <v>0</v>
      </c>
      <c r="S325" s="9">
        <f t="shared" si="37"/>
        <v>0</v>
      </c>
      <c r="T325" s="9">
        <f t="shared" si="38"/>
        <v>0</v>
      </c>
      <c r="U325" s="7">
        <f t="shared" si="39"/>
        <v>-138240000.00000006</v>
      </c>
      <c r="V325" s="2">
        <v>1.44</v>
      </c>
      <c r="X325" s="2">
        <v>1.2</v>
      </c>
      <c r="AO325" s="2"/>
      <c r="AP325" s="2"/>
    </row>
    <row r="326" spans="10:42" ht="13.5" x14ac:dyDescent="0.25">
      <c r="J326" s="4">
        <f t="shared" si="40"/>
        <v>8.5968284631419394</v>
      </c>
      <c r="K326" s="5">
        <f t="shared" si="41"/>
        <v>-10609.005942485197</v>
      </c>
      <c r="M326" s="4">
        <v>323</v>
      </c>
      <c r="N326" s="4">
        <v>0</v>
      </c>
      <c r="O326" s="4">
        <v>0.04</v>
      </c>
      <c r="P326" s="9">
        <f t="shared" ref="P326:P363" si="42" xml:space="preserve"> (N326 - N325) /1000/ (60/($F$10*360))</f>
        <v>0</v>
      </c>
      <c r="Q326" s="9">
        <f t="shared" ref="Q326:Q363" si="43" xml:space="preserve"> (P326 - P325) / (60/($F$10*360))</f>
        <v>0</v>
      </c>
      <c r="R326" s="10">
        <f t="shared" ref="R326:R363" si="44" xml:space="preserve"> (Q326 - Q325) / (60/($F$10*360))</f>
        <v>0</v>
      </c>
      <c r="S326" s="9">
        <f t="shared" ref="S326:S363" si="45" xml:space="preserve"> (O326 - O325) /1000/ (60/($F$10*360))</f>
        <v>0</v>
      </c>
      <c r="T326" s="9">
        <f t="shared" ref="T326:T363" si="46" xml:space="preserve"> (S326 - S325) / (60/($F$10*360))</f>
        <v>0</v>
      </c>
      <c r="U326" s="7">
        <f t="shared" ref="U326:U363" si="47" xml:space="preserve"> (T326 - T325) / (60/($F$10*360))</f>
        <v>0</v>
      </c>
      <c r="V326" s="2">
        <v>1.54</v>
      </c>
      <c r="X326" s="2">
        <v>1.29</v>
      </c>
      <c r="AO326" s="2"/>
      <c r="AP326" s="2"/>
    </row>
    <row r="327" spans="10:42" ht="13.5" x14ac:dyDescent="0.25">
      <c r="J327" s="4">
        <f t="shared" si="40"/>
        <v>8.1547865488717228</v>
      </c>
      <c r="K327" s="5">
        <f t="shared" si="41"/>
        <v>-10360.167552998846</v>
      </c>
      <c r="M327" s="4">
        <v>324</v>
      </c>
      <c r="N327" s="4">
        <v>0</v>
      </c>
      <c r="O327" s="4">
        <v>0.03</v>
      </c>
      <c r="P327" s="9">
        <f t="shared" si="42"/>
        <v>0</v>
      </c>
      <c r="Q327" s="9">
        <f t="shared" si="43"/>
        <v>0</v>
      </c>
      <c r="R327" s="10">
        <f t="shared" si="44"/>
        <v>0</v>
      </c>
      <c r="S327" s="9">
        <f t="shared" si="45"/>
        <v>-0.24000000000000007</v>
      </c>
      <c r="T327" s="9">
        <f t="shared" si="46"/>
        <v>-5760.0000000000018</v>
      </c>
      <c r="U327" s="7">
        <f t="shared" si="47"/>
        <v>-138240000.00000006</v>
      </c>
      <c r="V327" s="2">
        <v>1.64</v>
      </c>
      <c r="X327" s="2">
        <v>1.39</v>
      </c>
      <c r="AO327" s="2"/>
      <c r="AP327" s="2"/>
    </row>
    <row r="328" spans="10:42" ht="13.5" x14ac:dyDescent="0.25">
      <c r="J328" s="4">
        <f t="shared" si="40"/>
        <v>7.7231129008301043</v>
      </c>
      <c r="K328" s="5">
        <f t="shared" si="41"/>
        <v>-10107.949348485754</v>
      </c>
      <c r="M328" s="4">
        <v>325</v>
      </c>
      <c r="N328" s="4">
        <v>0</v>
      </c>
      <c r="O328" s="4">
        <v>0.03</v>
      </c>
      <c r="P328" s="9">
        <f t="shared" si="42"/>
        <v>0</v>
      </c>
      <c r="Q328" s="9">
        <f t="shared" si="43"/>
        <v>0</v>
      </c>
      <c r="R328" s="10">
        <f t="shared" si="44"/>
        <v>0</v>
      </c>
      <c r="S328" s="9">
        <f t="shared" si="45"/>
        <v>0</v>
      </c>
      <c r="T328" s="9">
        <f t="shared" si="46"/>
        <v>5760.0000000000018</v>
      </c>
      <c r="U328" s="7">
        <f t="shared" si="47"/>
        <v>276480000.00000012</v>
      </c>
      <c r="V328" s="2">
        <v>1.75</v>
      </c>
      <c r="X328" s="2">
        <v>1.5</v>
      </c>
      <c r="AO328" s="2"/>
      <c r="AP328" s="2"/>
    </row>
    <row r="329" spans="10:42" ht="13.5" x14ac:dyDescent="0.25">
      <c r="J329" s="4">
        <f t="shared" si="40"/>
        <v>7.3019483446431979</v>
      </c>
      <c r="K329" s="5">
        <f t="shared" si="41"/>
        <v>-9852.4318434889647</v>
      </c>
      <c r="M329" s="4">
        <v>326</v>
      </c>
      <c r="N329" s="4">
        <v>0</v>
      </c>
      <c r="O329" s="4">
        <v>0.03</v>
      </c>
      <c r="P329" s="9">
        <f t="shared" si="42"/>
        <v>0</v>
      </c>
      <c r="Q329" s="9">
        <f t="shared" si="43"/>
        <v>0</v>
      </c>
      <c r="R329" s="10">
        <f t="shared" si="44"/>
        <v>0</v>
      </c>
      <c r="S329" s="9">
        <f t="shared" si="45"/>
        <v>0</v>
      </c>
      <c r="T329" s="9">
        <f t="shared" si="46"/>
        <v>0</v>
      </c>
      <c r="U329" s="7">
        <f t="shared" si="47"/>
        <v>-138240000.00000006</v>
      </c>
      <c r="V329" s="2">
        <v>1.86</v>
      </c>
      <c r="X329" s="2">
        <v>1.63</v>
      </c>
      <c r="AO329" s="2"/>
      <c r="AP329" s="2"/>
    </row>
    <row r="330" spans="10:42" ht="13.5" x14ac:dyDescent="0.25">
      <c r="J330" s="4">
        <f t="shared" si="40"/>
        <v>6.891430351164491</v>
      </c>
      <c r="K330" s="5">
        <f t="shared" si="41"/>
        <v>-9593.6967872306777</v>
      </c>
      <c r="M330" s="4">
        <v>327</v>
      </c>
      <c r="N330" s="4">
        <v>0</v>
      </c>
      <c r="O330" s="4">
        <v>0.03</v>
      </c>
      <c r="P330" s="9">
        <f t="shared" si="42"/>
        <v>0</v>
      </c>
      <c r="Q330" s="9">
        <f t="shared" si="43"/>
        <v>0</v>
      </c>
      <c r="R330" s="10">
        <f t="shared" si="44"/>
        <v>0</v>
      </c>
      <c r="S330" s="9">
        <f t="shared" si="45"/>
        <v>0</v>
      </c>
      <c r="T330" s="9">
        <f t="shared" si="46"/>
        <v>0</v>
      </c>
      <c r="U330" s="7">
        <f t="shared" si="47"/>
        <v>0</v>
      </c>
      <c r="V330" s="2">
        <v>1.98</v>
      </c>
      <c r="X330" s="2">
        <v>1.74</v>
      </c>
      <c r="AO330" s="2"/>
      <c r="AP330" s="2"/>
    </row>
    <row r="331" spans="10:42" ht="13.5" x14ac:dyDescent="0.25">
      <c r="J331" s="4">
        <f t="shared" si="40"/>
        <v>6.4916929850298795</v>
      </c>
      <c r="K331" s="5">
        <f t="shared" si="41"/>
        <v>-9331.8271317869239</v>
      </c>
      <c r="M331" s="4">
        <v>328</v>
      </c>
      <c r="N331" s="4">
        <v>0</v>
      </c>
      <c r="O331" s="4">
        <v>0.03</v>
      </c>
      <c r="P331" s="9">
        <f t="shared" si="42"/>
        <v>0</v>
      </c>
      <c r="Q331" s="9">
        <f t="shared" si="43"/>
        <v>0</v>
      </c>
      <c r="R331" s="10">
        <f t="shared" si="44"/>
        <v>0</v>
      </c>
      <c r="S331" s="9">
        <f t="shared" si="45"/>
        <v>0</v>
      </c>
      <c r="T331" s="9">
        <f t="shared" si="46"/>
        <v>0</v>
      </c>
      <c r="U331" s="7">
        <f t="shared" si="47"/>
        <v>0</v>
      </c>
      <c r="V331" s="2">
        <v>2.1</v>
      </c>
      <c r="X331" s="2">
        <v>1.88</v>
      </c>
      <c r="AO331" s="2"/>
      <c r="AP331" s="2"/>
    </row>
    <row r="332" spans="10:42" ht="13.5" x14ac:dyDescent="0.25">
      <c r="J332" s="4">
        <f t="shared" si="40"/>
        <v>6.1028668545387577</v>
      </c>
      <c r="K332" s="5">
        <f t="shared" si="41"/>
        <v>-9066.9069998403065</v>
      </c>
      <c r="M332" s="4">
        <v>329</v>
      </c>
      <c r="N332" s="4">
        <v>0</v>
      </c>
      <c r="O332" s="4">
        <v>0.03</v>
      </c>
      <c r="P332" s="9">
        <f t="shared" si="42"/>
        <v>0</v>
      </c>
      <c r="Q332" s="9">
        <f t="shared" si="43"/>
        <v>0</v>
      </c>
      <c r="R332" s="10">
        <f t="shared" si="44"/>
        <v>0</v>
      </c>
      <c r="S332" s="9">
        <f t="shared" si="45"/>
        <v>0</v>
      </c>
      <c r="T332" s="9">
        <f t="shared" si="46"/>
        <v>0</v>
      </c>
      <c r="U332" s="7">
        <f t="shared" si="47"/>
        <v>0</v>
      </c>
      <c r="V332" s="2">
        <v>2.2200000000000002</v>
      </c>
      <c r="X332" s="2">
        <v>2.0099999999999998</v>
      </c>
      <c r="AO332" s="2"/>
      <c r="AP332" s="2"/>
    </row>
    <row r="333" spans="10:42" ht="13.5" x14ac:dyDescent="0.25">
      <c r="J333" s="4">
        <f t="shared" si="40"/>
        <v>5.7250790628787449</v>
      </c>
      <c r="K333" s="5">
        <f t="shared" si="41"/>
        <v>-8799.0216520210615</v>
      </c>
      <c r="M333" s="4">
        <v>330</v>
      </c>
      <c r="N333" s="4">
        <v>0</v>
      </c>
      <c r="O333" s="4">
        <v>0.03</v>
      </c>
      <c r="P333" s="9">
        <f t="shared" si="42"/>
        <v>0</v>
      </c>
      <c r="Q333" s="9">
        <f t="shared" si="43"/>
        <v>0</v>
      </c>
      <c r="R333" s="10">
        <f t="shared" si="44"/>
        <v>0</v>
      </c>
      <c r="S333" s="9">
        <f t="shared" si="45"/>
        <v>0</v>
      </c>
      <c r="T333" s="9">
        <f t="shared" si="46"/>
        <v>0</v>
      </c>
      <c r="U333" s="7">
        <f t="shared" si="47"/>
        <v>0</v>
      </c>
      <c r="V333" s="2">
        <v>2.3199999999999998</v>
      </c>
      <c r="X333" s="2">
        <v>2.14</v>
      </c>
      <c r="AO333" s="2"/>
      <c r="AP333" s="2"/>
    </row>
    <row r="334" spans="10:42" ht="13.5" x14ac:dyDescent="0.25">
      <c r="J334" s="4">
        <f t="shared" si="40"/>
        <v>5.3584531607112007</v>
      </c>
      <c r="K334" s="5">
        <f t="shared" si="41"/>
        <v>-8528.2574538653516</v>
      </c>
      <c r="M334" s="4">
        <v>331</v>
      </c>
      <c r="N334" s="4">
        <v>0</v>
      </c>
      <c r="O334" s="4">
        <v>0.03</v>
      </c>
      <c r="P334" s="9">
        <f t="shared" si="42"/>
        <v>0</v>
      </c>
      <c r="Q334" s="9">
        <f t="shared" si="43"/>
        <v>0</v>
      </c>
      <c r="R334" s="10">
        <f t="shared" si="44"/>
        <v>0</v>
      </c>
      <c r="S334" s="9">
        <f t="shared" si="45"/>
        <v>0</v>
      </c>
      <c r="T334" s="9">
        <f t="shared" si="46"/>
        <v>0</v>
      </c>
      <c r="U334" s="7">
        <f t="shared" si="47"/>
        <v>0</v>
      </c>
      <c r="V334" s="2">
        <v>2.46</v>
      </c>
      <c r="X334" s="2">
        <v>2.2799999999999998</v>
      </c>
      <c r="AO334" s="2"/>
      <c r="AP334" s="2"/>
    </row>
    <row r="335" spans="10:42" ht="13.5" x14ac:dyDescent="0.25">
      <c r="J335" s="4">
        <f t="shared" si="40"/>
        <v>5.0031091001334778</v>
      </c>
      <c r="K335" s="5">
        <f t="shared" si="41"/>
        <v>-8254.7018424172547</v>
      </c>
      <c r="M335" s="4">
        <v>332</v>
      </c>
      <c r="N335" s="4">
        <v>0</v>
      </c>
      <c r="O335" s="4">
        <v>0.03</v>
      </c>
      <c r="P335" s="9">
        <f t="shared" si="42"/>
        <v>0</v>
      </c>
      <c r="Q335" s="9">
        <f t="shared" si="43"/>
        <v>0</v>
      </c>
      <c r="R335" s="10">
        <f t="shared" si="44"/>
        <v>0</v>
      </c>
      <c r="S335" s="9">
        <f t="shared" si="45"/>
        <v>0</v>
      </c>
      <c r="T335" s="9">
        <f t="shared" si="46"/>
        <v>0</v>
      </c>
      <c r="U335" s="7">
        <f t="shared" si="47"/>
        <v>0</v>
      </c>
      <c r="V335" s="2">
        <v>2.68</v>
      </c>
      <c r="X335" s="2">
        <v>2.4300000000000002</v>
      </c>
      <c r="AO335" s="2"/>
      <c r="AP335" s="2"/>
    </row>
    <row r="336" spans="10:42" ht="13.5" x14ac:dyDescent="0.25">
      <c r="J336" s="4">
        <f t="shared" si="40"/>
        <v>4.6591631900327588</v>
      </c>
      <c r="K336" s="5">
        <f t="shared" si="41"/>
        <v>-7978.4432924835191</v>
      </c>
      <c r="M336" s="4">
        <v>333</v>
      </c>
      <c r="N336" s="4">
        <v>0</v>
      </c>
      <c r="O336" s="4">
        <v>0.02</v>
      </c>
      <c r="P336" s="9">
        <f t="shared" si="42"/>
        <v>0</v>
      </c>
      <c r="Q336" s="9">
        <f t="shared" si="43"/>
        <v>0</v>
      </c>
      <c r="R336" s="10">
        <f t="shared" si="44"/>
        <v>0</v>
      </c>
      <c r="S336" s="9">
        <f t="shared" si="45"/>
        <v>-0.24</v>
      </c>
      <c r="T336" s="9">
        <f t="shared" si="46"/>
        <v>-5760</v>
      </c>
      <c r="U336" s="7">
        <f t="shared" si="47"/>
        <v>-138240000</v>
      </c>
      <c r="V336" s="2">
        <v>2.79</v>
      </c>
      <c r="X336" s="2">
        <v>2.61</v>
      </c>
      <c r="AO336" s="2"/>
      <c r="AP336" s="2"/>
    </row>
    <row r="337" spans="10:42" ht="13.5" x14ac:dyDescent="0.25">
      <c r="J337" s="4">
        <f t="shared" si="40"/>
        <v>4.3267280528459455</v>
      </c>
      <c r="K337" s="5">
        <f t="shared" si="41"/>
        <v>-7699.5712825776154</v>
      </c>
      <c r="M337" s="4">
        <v>334</v>
      </c>
      <c r="N337" s="4">
        <v>0</v>
      </c>
      <c r="O337" s="4">
        <v>0.02</v>
      </c>
      <c r="P337" s="9">
        <f t="shared" si="42"/>
        <v>0</v>
      </c>
      <c r="Q337" s="9">
        <f t="shared" si="43"/>
        <v>0</v>
      </c>
      <c r="R337" s="10">
        <f t="shared" si="44"/>
        <v>0</v>
      </c>
      <c r="S337" s="9">
        <f t="shared" si="45"/>
        <v>0</v>
      </c>
      <c r="T337" s="9">
        <f t="shared" si="46"/>
        <v>5760</v>
      </c>
      <c r="U337" s="7">
        <f t="shared" si="47"/>
        <v>276480000</v>
      </c>
      <c r="V337" s="2">
        <v>2.98</v>
      </c>
      <c r="X337" s="2">
        <v>2.76</v>
      </c>
      <c r="AO337" s="2"/>
      <c r="AP337" s="2"/>
    </row>
    <row r="338" spans="10:42" ht="13.5" x14ac:dyDescent="0.25">
      <c r="J338" s="4">
        <f t="shared" si="40"/>
        <v>4.0059125827385449</v>
      </c>
      <c r="K338" s="5">
        <f t="shared" si="41"/>
        <v>-7418.1762605592003</v>
      </c>
      <c r="M338" s="4">
        <v>335</v>
      </c>
      <c r="N338" s="4">
        <v>0</v>
      </c>
      <c r="O338" s="4">
        <v>0.02</v>
      </c>
      <c r="P338" s="9">
        <f t="shared" si="42"/>
        <v>0</v>
      </c>
      <c r="Q338" s="9">
        <f t="shared" si="43"/>
        <v>0</v>
      </c>
      <c r="R338" s="10">
        <f t="shared" si="44"/>
        <v>0</v>
      </c>
      <c r="S338" s="9">
        <f t="shared" si="45"/>
        <v>0</v>
      </c>
      <c r="T338" s="9">
        <f t="shared" si="46"/>
        <v>0</v>
      </c>
      <c r="U338" s="7">
        <f t="shared" si="47"/>
        <v>-138240000</v>
      </c>
      <c r="V338" s="2">
        <v>3.09</v>
      </c>
      <c r="X338" s="2">
        <v>2.94</v>
      </c>
      <c r="AO338" s="2"/>
      <c r="AP338" s="2"/>
    </row>
    <row r="339" spans="10:42" ht="13.5" x14ac:dyDescent="0.25">
      <c r="J339" s="4">
        <f t="shared" si="40"/>
        <v>3.6968219052152449</v>
      </c>
      <c r="K339" s="5">
        <f t="shared" si="41"/>
        <v>-7134.3496090007256</v>
      </c>
      <c r="M339" s="4">
        <v>336</v>
      </c>
      <c r="N339" s="4">
        <v>0</v>
      </c>
      <c r="O339" s="4">
        <v>0.02</v>
      </c>
      <c r="P339" s="9">
        <f t="shared" si="42"/>
        <v>0</v>
      </c>
      <c r="Q339" s="9">
        <f t="shared" si="43"/>
        <v>0</v>
      </c>
      <c r="R339" s="10">
        <f t="shared" si="44"/>
        <v>0</v>
      </c>
      <c r="S339" s="9">
        <f t="shared" si="45"/>
        <v>0</v>
      </c>
      <c r="T339" s="9">
        <f t="shared" si="46"/>
        <v>0</v>
      </c>
      <c r="U339" s="7">
        <f t="shared" si="47"/>
        <v>0</v>
      </c>
      <c r="V339" s="2">
        <v>3.27</v>
      </c>
      <c r="X339" s="2">
        <v>3.12</v>
      </c>
      <c r="AO339" s="2"/>
      <c r="AP339" s="2"/>
    </row>
    <row r="340" spans="10:42" ht="13.5" x14ac:dyDescent="0.25">
      <c r="J340" s="4">
        <f t="shared" si="40"/>
        <v>3.399557338173548</v>
      </c>
      <c r="K340" s="5">
        <f t="shared" si="41"/>
        <v>-6848.1836102865509</v>
      </c>
      <c r="M340" s="4">
        <v>337</v>
      </c>
      <c r="N340" s="4">
        <v>0</v>
      </c>
      <c r="O340" s="4">
        <v>0.02</v>
      </c>
      <c r="P340" s="9">
        <f t="shared" si="42"/>
        <v>0</v>
      </c>
      <c r="Q340" s="9">
        <f t="shared" si="43"/>
        <v>0</v>
      </c>
      <c r="R340" s="10">
        <f t="shared" si="44"/>
        <v>0</v>
      </c>
      <c r="S340" s="9">
        <f t="shared" si="45"/>
        <v>0</v>
      </c>
      <c r="T340" s="9">
        <f t="shared" si="46"/>
        <v>0</v>
      </c>
      <c r="U340" s="7">
        <f t="shared" si="47"/>
        <v>0</v>
      </c>
      <c r="V340" s="2">
        <v>3.46</v>
      </c>
      <c r="X340" s="2">
        <v>3.32</v>
      </c>
      <c r="AO340" s="2"/>
      <c r="AP340" s="2"/>
    </row>
    <row r="341" spans="10:42" ht="13.5" x14ac:dyDescent="0.25">
      <c r="J341" s="4">
        <f t="shared" si="40"/>
        <v>3.1142163544116084</v>
      </c>
      <c r="K341" s="5">
        <f t="shared" si="41"/>
        <v>-6559.7714114714272</v>
      </c>
      <c r="M341" s="4">
        <v>338</v>
      </c>
      <c r="N341" s="4">
        <v>0</v>
      </c>
      <c r="O341" s="4">
        <v>0.02</v>
      </c>
      <c r="P341" s="9">
        <f t="shared" si="42"/>
        <v>0</v>
      </c>
      <c r="Q341" s="9">
        <f t="shared" si="43"/>
        <v>0</v>
      </c>
      <c r="R341" s="10">
        <f t="shared" si="44"/>
        <v>0</v>
      </c>
      <c r="S341" s="9">
        <f t="shared" si="45"/>
        <v>0</v>
      </c>
      <c r="T341" s="9">
        <f t="shared" si="46"/>
        <v>0</v>
      </c>
      <c r="U341" s="7">
        <f t="shared" si="47"/>
        <v>0</v>
      </c>
      <c r="V341" s="2">
        <v>3.63</v>
      </c>
      <c r="X341" s="2">
        <v>3.52</v>
      </c>
      <c r="AO341" s="2"/>
      <c r="AP341" s="2"/>
    </row>
    <row r="342" spans="10:42" ht="13.5" x14ac:dyDescent="0.25">
      <c r="J342" s="4">
        <f t="shared" si="40"/>
        <v>2.8408925456002989</v>
      </c>
      <c r="K342" s="5">
        <f t="shared" si="41"/>
        <v>-6269.2069889129307</v>
      </c>
      <c r="M342" s="4">
        <v>339</v>
      </c>
      <c r="N342" s="4">
        <v>0</v>
      </c>
      <c r="O342" s="4">
        <v>0.02</v>
      </c>
      <c r="P342" s="9">
        <f t="shared" si="42"/>
        <v>0</v>
      </c>
      <c r="Q342" s="9">
        <f t="shared" si="43"/>
        <v>0</v>
      </c>
      <c r="R342" s="10">
        <f t="shared" si="44"/>
        <v>0</v>
      </c>
      <c r="S342" s="9">
        <f t="shared" si="45"/>
        <v>0</v>
      </c>
      <c r="T342" s="9">
        <f t="shared" si="46"/>
        <v>0</v>
      </c>
      <c r="U342" s="7">
        <f t="shared" si="47"/>
        <v>0</v>
      </c>
      <c r="V342" s="2">
        <v>3.82</v>
      </c>
      <c r="X342" s="2">
        <v>3.72</v>
      </c>
      <c r="AO342" s="2"/>
      <c r="AP342" s="2"/>
    </row>
    <row r="343" spans="10:42" ht="13.5" x14ac:dyDescent="0.25">
      <c r="J343" s="4">
        <f t="shared" si="40"/>
        <v>2.5796755877289268</v>
      </c>
      <c r="K343" s="5">
        <f t="shared" si="41"/>
        <v>-5976.5851126880425</v>
      </c>
      <c r="M343" s="4">
        <v>340</v>
      </c>
      <c r="N343" s="4">
        <v>0</v>
      </c>
      <c r="O343" s="4">
        <v>0.02</v>
      </c>
      <c r="P343" s="9">
        <f t="shared" si="42"/>
        <v>0</v>
      </c>
      <c r="Q343" s="9">
        <f t="shared" si="43"/>
        <v>0</v>
      </c>
      <c r="R343" s="10">
        <f t="shared" si="44"/>
        <v>0</v>
      </c>
      <c r="S343" s="9">
        <f t="shared" si="45"/>
        <v>0</v>
      </c>
      <c r="T343" s="9">
        <f t="shared" si="46"/>
        <v>0</v>
      </c>
      <c r="U343" s="7">
        <f t="shared" si="47"/>
        <v>0</v>
      </c>
      <c r="V343" s="2">
        <v>4.0199999999999996</v>
      </c>
      <c r="X343" s="2">
        <v>4</v>
      </c>
      <c r="AO343" s="2"/>
      <c r="AP343" s="2"/>
    </row>
    <row r="344" spans="10:42" ht="13.5" x14ac:dyDescent="0.25">
      <c r="J344" s="4">
        <f t="shared" si="40"/>
        <v>2.3306512080335917</v>
      </c>
      <c r="K344" s="5">
        <f t="shared" si="41"/>
        <v>-5682.0013108201201</v>
      </c>
      <c r="M344" s="4">
        <v>341</v>
      </c>
      <c r="N344" s="4">
        <v>0</v>
      </c>
      <c r="O344" s="4">
        <v>0.02</v>
      </c>
      <c r="P344" s="9">
        <f t="shared" si="42"/>
        <v>0</v>
      </c>
      <c r="Q344" s="9">
        <f t="shared" si="43"/>
        <v>0</v>
      </c>
      <c r="R344" s="10">
        <f t="shared" si="44"/>
        <v>0</v>
      </c>
      <c r="S344" s="9">
        <f t="shared" si="45"/>
        <v>0</v>
      </c>
      <c r="T344" s="9">
        <f t="shared" si="46"/>
        <v>0</v>
      </c>
      <c r="U344" s="7">
        <f t="shared" si="47"/>
        <v>0</v>
      </c>
      <c r="V344" s="2">
        <v>4.2300000000000004</v>
      </c>
      <c r="X344" s="2">
        <v>4.24</v>
      </c>
      <c r="AO344" s="2"/>
      <c r="AP344" s="2"/>
    </row>
    <row r="345" spans="10:42" ht="13.5" x14ac:dyDescent="0.25">
      <c r="J345" s="4">
        <f t="shared" si="40"/>
        <v>2.0939011534160867</v>
      </c>
      <c r="K345" s="5">
        <f t="shared" si="41"/>
        <v>-5385.5518333166419</v>
      </c>
      <c r="M345" s="4">
        <v>342</v>
      </c>
      <c r="N345" s="4">
        <v>0</v>
      </c>
      <c r="O345" s="4">
        <v>0.02</v>
      </c>
      <c r="P345" s="9">
        <f t="shared" si="42"/>
        <v>0</v>
      </c>
      <c r="Q345" s="9">
        <f t="shared" si="43"/>
        <v>0</v>
      </c>
      <c r="R345" s="10">
        <f t="shared" si="44"/>
        <v>0</v>
      </c>
      <c r="S345" s="9">
        <f t="shared" si="45"/>
        <v>0</v>
      </c>
      <c r="T345" s="9">
        <f t="shared" si="46"/>
        <v>0</v>
      </c>
      <c r="U345" s="7">
        <f t="shared" si="47"/>
        <v>0</v>
      </c>
      <c r="V345" s="2">
        <v>4.45</v>
      </c>
      <c r="X345" s="2">
        <v>4.53</v>
      </c>
      <c r="AO345" s="2"/>
      <c r="AP345" s="2"/>
    </row>
    <row r="346" spans="10:42" ht="13.5" x14ac:dyDescent="0.25">
      <c r="J346" s="4">
        <f t="shared" si="40"/>
        <v>1.8695031603612267</v>
      </c>
      <c r="K346" s="5">
        <f t="shared" si="41"/>
        <v>-5087.3336160435147</v>
      </c>
      <c r="M346" s="4">
        <v>343</v>
      </c>
      <c r="N346" s="4">
        <v>0</v>
      </c>
      <c r="O346" s="4">
        <v>0.02</v>
      </c>
      <c r="P346" s="9">
        <f t="shared" si="42"/>
        <v>0</v>
      </c>
      <c r="Q346" s="9">
        <f t="shared" si="43"/>
        <v>0</v>
      </c>
      <c r="R346" s="10">
        <f t="shared" si="44"/>
        <v>0</v>
      </c>
      <c r="S346" s="9">
        <f t="shared" si="45"/>
        <v>0</v>
      </c>
      <c r="T346" s="9">
        <f t="shared" si="46"/>
        <v>0</v>
      </c>
      <c r="U346" s="7">
        <f t="shared" si="47"/>
        <v>0</v>
      </c>
      <c r="V346" s="2">
        <v>4.68</v>
      </c>
      <c r="X346" s="2">
        <v>4.76</v>
      </c>
      <c r="AO346" s="2"/>
      <c r="AP346" s="2"/>
    </row>
    <row r="347" spans="10:42" ht="13.5" x14ac:dyDescent="0.25">
      <c r="J347" s="4">
        <f t="shared" si="40"/>
        <v>1.6575309263594136</v>
      </c>
      <c r="K347" s="5">
        <f t="shared" si="41"/>
        <v>-4787.4442444394736</v>
      </c>
      <c r="M347" s="4">
        <v>344</v>
      </c>
      <c r="N347" s="4">
        <v>0</v>
      </c>
      <c r="O347" s="4">
        <v>0.02</v>
      </c>
      <c r="P347" s="9">
        <f t="shared" si="42"/>
        <v>0</v>
      </c>
      <c r="Q347" s="9">
        <f t="shared" si="43"/>
        <v>0</v>
      </c>
      <c r="R347" s="10">
        <f t="shared" si="44"/>
        <v>0</v>
      </c>
      <c r="S347" s="9">
        <f t="shared" si="45"/>
        <v>0</v>
      </c>
      <c r="T347" s="9">
        <f t="shared" si="46"/>
        <v>0</v>
      </c>
      <c r="U347" s="7">
        <f t="shared" si="47"/>
        <v>0</v>
      </c>
      <c r="V347" s="2">
        <v>4.9000000000000004</v>
      </c>
      <c r="X347" s="2">
        <v>5.01</v>
      </c>
      <c r="AO347" s="2"/>
      <c r="AP347" s="2"/>
    </row>
    <row r="348" spans="10:42" ht="13.5" x14ac:dyDescent="0.25">
      <c r="J348" s="4">
        <f t="shared" si="40"/>
        <v>1.4580540828411022</v>
      </c>
      <c r="K348" s="5">
        <f t="shared" si="41"/>
        <v>-4485.9819170923847</v>
      </c>
      <c r="M348" s="4">
        <v>345</v>
      </c>
      <c r="N348" s="4">
        <v>0</v>
      </c>
      <c r="O348" s="4">
        <v>0.01</v>
      </c>
      <c r="P348" s="9">
        <f t="shared" si="42"/>
        <v>0</v>
      </c>
      <c r="Q348" s="9">
        <f t="shared" si="43"/>
        <v>0</v>
      </c>
      <c r="R348" s="10">
        <f t="shared" si="44"/>
        <v>0</v>
      </c>
      <c r="S348" s="9">
        <f t="shared" si="45"/>
        <v>-0.24000000000000002</v>
      </c>
      <c r="T348" s="9">
        <f t="shared" si="46"/>
        <v>-5760.0000000000009</v>
      </c>
      <c r="U348" s="7">
        <f t="shared" si="47"/>
        <v>-138240000.00000003</v>
      </c>
      <c r="V348" s="2">
        <v>5.15</v>
      </c>
      <c r="X348" s="2">
        <v>5.3</v>
      </c>
      <c r="AO348" s="2"/>
      <c r="AP348" s="2"/>
    </row>
    <row r="349" spans="10:42" ht="13.5" x14ac:dyDescent="0.25">
      <c r="J349" s="4">
        <f t="shared" si="40"/>
        <v>1.2711381696289195</v>
      </c>
      <c r="K349" s="5">
        <f t="shared" si="41"/>
        <v>-4183.0454091779393</v>
      </c>
      <c r="M349" s="4">
        <v>346</v>
      </c>
      <c r="N349" s="4">
        <v>0</v>
      </c>
      <c r="O349" s="4">
        <v>0.01</v>
      </c>
      <c r="P349" s="9">
        <f t="shared" si="42"/>
        <v>0</v>
      </c>
      <c r="Q349" s="9">
        <f t="shared" si="43"/>
        <v>0</v>
      </c>
      <c r="R349" s="10">
        <f t="shared" si="44"/>
        <v>0</v>
      </c>
      <c r="S349" s="9">
        <f t="shared" si="45"/>
        <v>0</v>
      </c>
      <c r="T349" s="9">
        <f t="shared" si="46"/>
        <v>5760.0000000000009</v>
      </c>
      <c r="U349" s="7">
        <f t="shared" si="47"/>
        <v>276480000.00000006</v>
      </c>
      <c r="V349" s="2">
        <v>5.37</v>
      </c>
      <c r="X349" s="2">
        <v>5.57</v>
      </c>
      <c r="AO349" s="2"/>
      <c r="AP349" s="2"/>
    </row>
    <row r="350" spans="10:42" ht="13.5" x14ac:dyDescent="0.25">
      <c r="J350" s="4">
        <f t="shared" si="40"/>
        <v>1.096844610913172</v>
      </c>
      <c r="K350" s="5">
        <f t="shared" si="41"/>
        <v>-3878.7340357808616</v>
      </c>
      <c r="M350" s="4">
        <v>347</v>
      </c>
      <c r="N350" s="4">
        <v>0</v>
      </c>
      <c r="O350" s="4">
        <v>0.01</v>
      </c>
      <c r="P350" s="9">
        <f t="shared" si="42"/>
        <v>0</v>
      </c>
      <c r="Q350" s="9">
        <f t="shared" si="43"/>
        <v>0</v>
      </c>
      <c r="R350" s="10">
        <f t="shared" si="44"/>
        <v>0</v>
      </c>
      <c r="S350" s="9">
        <f t="shared" si="45"/>
        <v>0</v>
      </c>
      <c r="T350" s="9">
        <f t="shared" si="46"/>
        <v>0</v>
      </c>
      <c r="U350" s="7">
        <f t="shared" si="47"/>
        <v>-138240000.00000003</v>
      </c>
      <c r="V350" s="2">
        <v>5.69</v>
      </c>
      <c r="X350" s="2">
        <v>5.86</v>
      </c>
      <c r="AO350" s="2"/>
      <c r="AP350" s="2"/>
    </row>
    <row r="351" spans="10:42" ht="13.5" x14ac:dyDescent="0.25">
      <c r="J351" s="4">
        <f t="shared" si="40"/>
        <v>0.93523069275563608</v>
      </c>
      <c r="K351" s="5">
        <f t="shared" si="41"/>
        <v>-3573.1476151042198</v>
      </c>
      <c r="M351" s="4">
        <v>348</v>
      </c>
      <c r="N351" s="4">
        <v>0</v>
      </c>
      <c r="O351" s="4">
        <v>0.01</v>
      </c>
      <c r="P351" s="9">
        <f t="shared" si="42"/>
        <v>0</v>
      </c>
      <c r="Q351" s="9">
        <f t="shared" si="43"/>
        <v>0</v>
      </c>
      <c r="R351" s="10">
        <f t="shared" si="44"/>
        <v>0</v>
      </c>
      <c r="S351" s="9">
        <f t="shared" si="45"/>
        <v>0</v>
      </c>
      <c r="T351" s="9">
        <f t="shared" si="46"/>
        <v>0</v>
      </c>
      <c r="U351" s="7">
        <f t="shared" si="47"/>
        <v>0</v>
      </c>
      <c r="V351" s="2">
        <v>5.89</v>
      </c>
      <c r="X351" s="2">
        <v>6.11</v>
      </c>
      <c r="AO351" s="2"/>
      <c r="AP351" s="2"/>
    </row>
    <row r="352" spans="10:42" ht="13.5" x14ac:dyDescent="0.25">
      <c r="J352" s="4">
        <f t="shared" si="40"/>
        <v>0.7863495421262936</v>
      </c>
      <c r="K352" s="5">
        <f t="shared" si="41"/>
        <v>-3266.3864315786054</v>
      </c>
      <c r="M352" s="4">
        <v>349</v>
      </c>
      <c r="N352" s="4">
        <v>0</v>
      </c>
      <c r="O352" s="4">
        <v>0.01</v>
      </c>
      <c r="P352" s="9">
        <f t="shared" si="42"/>
        <v>0</v>
      </c>
      <c r="Q352" s="9">
        <f t="shared" si="43"/>
        <v>0</v>
      </c>
      <c r="R352" s="10">
        <f t="shared" si="44"/>
        <v>0</v>
      </c>
      <c r="S352" s="9">
        <f t="shared" si="45"/>
        <v>0</v>
      </c>
      <c r="T352" s="9">
        <f t="shared" si="46"/>
        <v>0</v>
      </c>
      <c r="U352" s="7">
        <f t="shared" si="47"/>
        <v>0</v>
      </c>
      <c r="V352" s="2">
        <v>6.15</v>
      </c>
      <c r="X352" s="2">
        <v>6.39</v>
      </c>
      <c r="AO352" s="2"/>
      <c r="AP352" s="2"/>
    </row>
    <row r="353" spans="10:42" ht="13.5" x14ac:dyDescent="0.25">
      <c r="J353" s="4">
        <f t="shared" si="40"/>
        <v>0.65025010747718504</v>
      </c>
      <c r="K353" s="5">
        <f t="shared" si="41"/>
        <v>-2958.5511988808471</v>
      </c>
      <c r="M353" s="4">
        <v>350</v>
      </c>
      <c r="N353" s="4">
        <v>0</v>
      </c>
      <c r="O353" s="4">
        <v>0.01</v>
      </c>
      <c r="P353" s="9">
        <f t="shared" si="42"/>
        <v>0</v>
      </c>
      <c r="Q353" s="9">
        <f t="shared" si="43"/>
        <v>0</v>
      </c>
      <c r="R353" s="10">
        <f t="shared" si="44"/>
        <v>0</v>
      </c>
      <c r="S353" s="9">
        <f t="shared" si="45"/>
        <v>0</v>
      </c>
      <c r="T353" s="9">
        <f t="shared" si="46"/>
        <v>0</v>
      </c>
      <c r="U353" s="7">
        <f t="shared" si="47"/>
        <v>0</v>
      </c>
      <c r="V353" s="2">
        <v>6.45</v>
      </c>
      <c r="X353" s="2">
        <v>6.63</v>
      </c>
      <c r="AO353" s="2"/>
      <c r="AP353" s="2"/>
    </row>
    <row r="354" spans="10:42" ht="13.5" x14ac:dyDescent="0.25">
      <c r="J354" s="4">
        <f t="shared" si="40"/>
        <v>0.52697714085714975</v>
      </c>
      <c r="K354" s="5">
        <f t="shared" si="41"/>
        <v>-2649.743022868186</v>
      </c>
      <c r="M354" s="4">
        <v>351</v>
      </c>
      <c r="N354" s="4">
        <v>0</v>
      </c>
      <c r="O354" s="4">
        <v>0.01</v>
      </c>
      <c r="P354" s="9">
        <f t="shared" si="42"/>
        <v>0</v>
      </c>
      <c r="Q354" s="9">
        <f t="shared" si="43"/>
        <v>0</v>
      </c>
      <c r="R354" s="10">
        <f t="shared" si="44"/>
        <v>0</v>
      </c>
      <c r="S354" s="9">
        <f t="shared" si="45"/>
        <v>0</v>
      </c>
      <c r="T354" s="9">
        <f t="shared" si="46"/>
        <v>0</v>
      </c>
      <c r="U354" s="7">
        <f t="shared" si="47"/>
        <v>0</v>
      </c>
      <c r="V354" s="2">
        <v>6.75</v>
      </c>
      <c r="X354" s="2">
        <v>7.05</v>
      </c>
      <c r="AO354" s="2"/>
      <c r="AP354" s="2"/>
    </row>
    <row r="355" spans="10:42" ht="13.5" x14ac:dyDescent="0.25">
      <c r="J355" s="4">
        <f t="shared" si="40"/>
        <v>0.41657118157097534</v>
      </c>
      <c r="K355" s="5">
        <f t="shared" si="41"/>
        <v>-2340.0633644413892</v>
      </c>
      <c r="M355" s="4">
        <v>352</v>
      </c>
      <c r="N355" s="4">
        <v>0</v>
      </c>
      <c r="O355" s="4">
        <v>0.01</v>
      </c>
      <c r="P355" s="9">
        <f t="shared" si="42"/>
        <v>0</v>
      </c>
      <c r="Q355" s="9">
        <f t="shared" si="43"/>
        <v>0</v>
      </c>
      <c r="R355" s="10">
        <f t="shared" si="44"/>
        <v>0</v>
      </c>
      <c r="S355" s="9">
        <f t="shared" si="45"/>
        <v>0</v>
      </c>
      <c r="T355" s="9">
        <f t="shared" si="46"/>
        <v>0</v>
      </c>
      <c r="U355" s="7">
        <f t="shared" si="47"/>
        <v>0</v>
      </c>
      <c r="V355" s="2">
        <v>6.98</v>
      </c>
      <c r="X355" s="2">
        <v>7.28</v>
      </c>
      <c r="AO355" s="2"/>
      <c r="AP355" s="2"/>
    </row>
    <row r="356" spans="10:42" ht="13.5" x14ac:dyDescent="0.25">
      <c r="J356" s="4">
        <f t="shared" si="40"/>
        <v>0.31906854138591745</v>
      </c>
      <c r="K356" s="5">
        <f t="shared" si="41"/>
        <v>-2029.6140023401756</v>
      </c>
      <c r="M356" s="4">
        <v>353</v>
      </c>
      <c r="N356" s="4">
        <v>0</v>
      </c>
      <c r="O356" s="4">
        <v>0.01</v>
      </c>
      <c r="P356" s="9">
        <f t="shared" si="42"/>
        <v>0</v>
      </c>
      <c r="Q356" s="9">
        <f t="shared" si="43"/>
        <v>0</v>
      </c>
      <c r="R356" s="10">
        <f t="shared" si="44"/>
        <v>0</v>
      </c>
      <c r="S356" s="9">
        <f t="shared" si="45"/>
        <v>0</v>
      </c>
      <c r="T356" s="9">
        <f t="shared" si="46"/>
        <v>0</v>
      </c>
      <c r="U356" s="7">
        <f t="shared" si="47"/>
        <v>0</v>
      </c>
      <c r="V356" s="2">
        <v>7.29</v>
      </c>
      <c r="X356" s="2">
        <v>7.5</v>
      </c>
      <c r="AO356" s="2"/>
      <c r="AP356" s="2"/>
    </row>
    <row r="357" spans="10:42" ht="13.5" x14ac:dyDescent="0.25">
      <c r="J357" s="4">
        <f t="shared" si="40"/>
        <v>0.23450129128841013</v>
      </c>
      <c r="K357" s="5">
        <f t="shared" si="41"/>
        <v>-1718.4969958837348</v>
      </c>
      <c r="M357" s="4">
        <v>354</v>
      </c>
      <c r="N357" s="4">
        <v>0</v>
      </c>
      <c r="O357" s="4">
        <v>0</v>
      </c>
      <c r="P357" s="9">
        <f t="shared" si="42"/>
        <v>0</v>
      </c>
      <c r="Q357" s="9">
        <f t="shared" si="43"/>
        <v>0</v>
      </c>
      <c r="R357" s="10">
        <f t="shared" si="44"/>
        <v>0</v>
      </c>
      <c r="S357" s="9">
        <f t="shared" si="45"/>
        <v>-0.24000000000000002</v>
      </c>
      <c r="T357" s="9">
        <f t="shared" si="46"/>
        <v>-5760.0000000000009</v>
      </c>
      <c r="U357" s="7">
        <f t="shared" si="47"/>
        <v>-138240000.00000003</v>
      </c>
      <c r="V357" s="2">
        <v>7.6</v>
      </c>
      <c r="X357" s="2">
        <v>7.7</v>
      </c>
      <c r="AO357" s="2"/>
      <c r="AP357" s="2"/>
    </row>
    <row r="358" spans="10:42" ht="13.5" x14ac:dyDescent="0.25">
      <c r="J358" s="4">
        <f t="shared" si="40"/>
        <v>0.16289724979325451</v>
      </c>
      <c r="K358" s="5">
        <f t="shared" si="41"/>
        <v>-1406.8146476567795</v>
      </c>
      <c r="M358" s="4">
        <v>355</v>
      </c>
      <c r="N358" s="4">
        <v>0</v>
      </c>
      <c r="O358" s="4">
        <v>0</v>
      </c>
      <c r="P358" s="9">
        <f t="shared" si="42"/>
        <v>0</v>
      </c>
      <c r="Q358" s="9">
        <f t="shared" si="43"/>
        <v>0</v>
      </c>
      <c r="R358" s="10">
        <f t="shared" si="44"/>
        <v>0</v>
      </c>
      <c r="S358" s="9">
        <f t="shared" si="45"/>
        <v>0</v>
      </c>
      <c r="T358" s="9">
        <f t="shared" si="46"/>
        <v>5760.0000000000009</v>
      </c>
      <c r="U358" s="7">
        <f t="shared" si="47"/>
        <v>276480000.00000006</v>
      </c>
      <c r="V358" s="2">
        <v>7.89</v>
      </c>
      <c r="X358" s="2">
        <v>7.87</v>
      </c>
      <c r="AO358" s="2"/>
      <c r="AP358" s="2"/>
    </row>
    <row r="359" spans="10:42" ht="13.5" x14ac:dyDescent="0.25">
      <c r="J359" s="4">
        <f t="shared" si="40"/>
        <v>0.10427997280755537</v>
      </c>
      <c r="K359" s="5">
        <f t="shared" si="41"/>
        <v>-1094.6694661575073</v>
      </c>
      <c r="M359" s="4">
        <v>356</v>
      </c>
      <c r="N359" s="4">
        <v>0</v>
      </c>
      <c r="O359" s="4">
        <v>0</v>
      </c>
      <c r="P359" s="9">
        <f t="shared" si="42"/>
        <v>0</v>
      </c>
      <c r="Q359" s="9">
        <f t="shared" si="43"/>
        <v>0</v>
      </c>
      <c r="R359" s="10">
        <f t="shared" si="44"/>
        <v>0</v>
      </c>
      <c r="S359" s="9">
        <f t="shared" si="45"/>
        <v>0</v>
      </c>
      <c r="T359" s="9">
        <f t="shared" si="46"/>
        <v>0</v>
      </c>
      <c r="U359" s="7">
        <f t="shared" si="47"/>
        <v>-138240000.00000003</v>
      </c>
      <c r="V359" s="2">
        <v>8.16</v>
      </c>
      <c r="X359" s="2">
        <v>7.96</v>
      </c>
      <c r="AO359" s="2"/>
      <c r="AP359" s="2"/>
    </row>
    <row r="360" spans="10:42" ht="13.5" x14ac:dyDescent="0.25">
      <c r="J360" s="4">
        <f t="shared" si="40"/>
        <v>5.8668745050992566E-2</v>
      </c>
      <c r="K360" s="5">
        <f t="shared" si="41"/>
        <v>-782.16412840561986</v>
      </c>
      <c r="M360" s="4">
        <v>357</v>
      </c>
      <c r="N360" s="4">
        <v>0</v>
      </c>
      <c r="O360" s="4">
        <v>0</v>
      </c>
      <c r="P360" s="9">
        <f t="shared" si="42"/>
        <v>0</v>
      </c>
      <c r="Q360" s="9">
        <f t="shared" si="43"/>
        <v>0</v>
      </c>
      <c r="R360" s="10">
        <f t="shared" si="44"/>
        <v>0</v>
      </c>
      <c r="S360" s="9">
        <f t="shared" si="45"/>
        <v>0</v>
      </c>
      <c r="T360" s="9">
        <f t="shared" si="46"/>
        <v>0</v>
      </c>
      <c r="U360" s="7">
        <f t="shared" si="47"/>
        <v>0</v>
      </c>
      <c r="V360" s="2">
        <v>8.43</v>
      </c>
      <c r="X360" s="2">
        <v>8.01</v>
      </c>
      <c r="AO360" s="2"/>
      <c r="AP360" s="2"/>
    </row>
    <row r="361" spans="10:42" ht="13.5" x14ac:dyDescent="0.25">
      <c r="J361" s="4">
        <f t="shared" si="40"/>
        <v>2.6078573034091737E-2</v>
      </c>
      <c r="K361" s="5">
        <f t="shared" si="41"/>
        <v>-469.40144252349353</v>
      </c>
      <c r="M361" s="4">
        <v>358</v>
      </c>
      <c r="N361" s="4">
        <v>0</v>
      </c>
      <c r="O361" s="4">
        <v>0</v>
      </c>
      <c r="P361" s="9">
        <f t="shared" si="42"/>
        <v>0</v>
      </c>
      <c r="Q361" s="9">
        <f t="shared" si="43"/>
        <v>0</v>
      </c>
      <c r="R361" s="10">
        <f t="shared" si="44"/>
        <v>0</v>
      </c>
      <c r="S361" s="9">
        <f t="shared" si="45"/>
        <v>0</v>
      </c>
      <c r="T361" s="9">
        <f t="shared" si="46"/>
        <v>0</v>
      </c>
      <c r="U361" s="7">
        <f t="shared" si="47"/>
        <v>0</v>
      </c>
      <c r="V361" s="2">
        <v>8.75</v>
      </c>
      <c r="X361" s="2">
        <v>8.02</v>
      </c>
      <c r="AO361" s="2"/>
      <c r="AP361" s="2"/>
    </row>
    <row r="362" spans="10:42" ht="13.5" x14ac:dyDescent="0.25">
      <c r="J362" s="4">
        <f t="shared" si="40"/>
        <v>6.5201795956128404E-3</v>
      </c>
      <c r="K362" s="5">
        <f t="shared" si="41"/>
        <v>-156.48431029470817</v>
      </c>
      <c r="M362" s="4">
        <v>359</v>
      </c>
      <c r="N362" s="4">
        <v>0</v>
      </c>
      <c r="O362" s="4">
        <v>0</v>
      </c>
      <c r="P362" s="9">
        <f t="shared" si="42"/>
        <v>0</v>
      </c>
      <c r="Q362" s="9">
        <f t="shared" si="43"/>
        <v>0</v>
      </c>
      <c r="R362" s="10">
        <f t="shared" si="44"/>
        <v>0</v>
      </c>
      <c r="S362" s="9">
        <f t="shared" si="45"/>
        <v>0</v>
      </c>
      <c r="T362" s="9">
        <f t="shared" si="46"/>
        <v>0</v>
      </c>
      <c r="U362" s="7">
        <f t="shared" si="47"/>
        <v>0</v>
      </c>
      <c r="V362" s="2">
        <v>9</v>
      </c>
      <c r="X362" s="2">
        <v>7.91</v>
      </c>
      <c r="AO362" s="2"/>
      <c r="AP362" s="2"/>
    </row>
    <row r="363" spans="10:42" ht="13.5" x14ac:dyDescent="0.25">
      <c r="J363" s="4">
        <f t="shared" si="40"/>
        <v>0</v>
      </c>
      <c r="K363" s="5">
        <f t="shared" si="41"/>
        <v>0</v>
      </c>
      <c r="M363" s="4">
        <v>360</v>
      </c>
      <c r="N363" s="4">
        <v>0</v>
      </c>
      <c r="O363" s="4">
        <v>0</v>
      </c>
      <c r="P363" s="9">
        <f t="shared" si="42"/>
        <v>0</v>
      </c>
      <c r="Q363" s="9">
        <f t="shared" si="43"/>
        <v>0</v>
      </c>
      <c r="R363" s="10">
        <f t="shared" si="44"/>
        <v>0</v>
      </c>
      <c r="S363" s="9">
        <f t="shared" si="45"/>
        <v>0</v>
      </c>
      <c r="T363" s="9">
        <f t="shared" si="46"/>
        <v>0</v>
      </c>
      <c r="U363" s="7">
        <f t="shared" si="47"/>
        <v>0</v>
      </c>
      <c r="V363" s="2">
        <v>9.18</v>
      </c>
      <c r="X363" s="2">
        <v>7.79</v>
      </c>
      <c r="AO363" s="2"/>
      <c r="AP363" s="2"/>
    </row>
    <row r="364" spans="10:42" ht="13.5" x14ac:dyDescent="0.25">
      <c r="J364" s="4">
        <f t="shared" si="40"/>
        <v>0</v>
      </c>
      <c r="K364" s="4"/>
      <c r="V364" s="2">
        <v>9.26</v>
      </c>
      <c r="X364" s="2">
        <v>7.67</v>
      </c>
      <c r="AO364" s="2"/>
      <c r="AP364" s="2"/>
    </row>
  </sheetData>
  <mergeCells count="5">
    <mergeCell ref="E2:F2"/>
    <mergeCell ref="B22:D22"/>
    <mergeCell ref="C24:D24"/>
    <mergeCell ref="B2:C2"/>
    <mergeCell ref="B3:C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part 2</vt:lpstr>
      <vt:lpstr>Part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Alexandros Griffiths (2403677)</dc:creator>
  <cp:lastModifiedBy>Dominic Walton (2404454)</cp:lastModifiedBy>
  <dcterms:created xsi:type="dcterms:W3CDTF">2025-12-07T02:36:35Z</dcterms:created>
  <dcterms:modified xsi:type="dcterms:W3CDTF">2025-12-07T21:52:17Z</dcterms:modified>
</cp:coreProperties>
</file>