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8400"/>
  </bookViews>
  <sheets>
    <sheet name="Cash Budget" sheetId="1" r:id="rId1"/>
    <sheet name="Workings" sheetId="2" r:id="rId2"/>
    <sheet name="Calculations" sheetId="17" r:id="rId3"/>
    <sheet name="Occupancy" sheetId="18" r:id="rId4"/>
    <sheet name="Freehold &amp; Payment to suppliers" sheetId="4" r:id="rId5"/>
    <sheet name="Sheet5" sheetId="5" r:id="rId6"/>
    <sheet name="Sheet6" sheetId="6" r:id="rId7"/>
    <sheet name="Sheet7" sheetId="7" r:id="rId8"/>
    <sheet name="Sheet8" sheetId="8" r:id="rId9"/>
    <sheet name="Sheet9" sheetId="9" r:id="rId10"/>
    <sheet name="Sheet10" sheetId="10" r:id="rId11"/>
    <sheet name="Sheet11" sheetId="11" r:id="rId12"/>
    <sheet name="Sheet12" sheetId="12" r:id="rId13"/>
    <sheet name="Sheet13" sheetId="13" r:id="rId14"/>
    <sheet name="Sheet14" sheetId="14" r:id="rId15"/>
    <sheet name="Sheet15" sheetId="15" r:id="rId16"/>
    <sheet name="Sheet16" sheetId="16" r:id="rId17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9" i="2" l="1"/>
  <c r="F34" i="2"/>
  <c r="E34" i="2"/>
  <c r="G31" i="2"/>
  <c r="I31" i="2"/>
  <c r="K31" i="2"/>
  <c r="M31" i="2"/>
  <c r="O31" i="2"/>
  <c r="E31" i="2"/>
  <c r="F114" i="2"/>
  <c r="G114" i="2"/>
  <c r="H114" i="2"/>
  <c r="I114" i="2"/>
  <c r="J114" i="2"/>
  <c r="K114" i="2"/>
  <c r="L114" i="2"/>
  <c r="M114" i="2"/>
  <c r="N114" i="2"/>
  <c r="O114" i="2"/>
  <c r="P114" i="2"/>
  <c r="E114" i="2"/>
  <c r="F85" i="2"/>
  <c r="G85" i="2"/>
  <c r="H85" i="2"/>
  <c r="I85" i="2"/>
  <c r="J85" i="2"/>
  <c r="K85" i="2"/>
  <c r="L85" i="2"/>
  <c r="M85" i="2"/>
  <c r="N85" i="2"/>
  <c r="O85" i="2"/>
  <c r="P85" i="2"/>
  <c r="E85" i="2"/>
  <c r="L13" i="1" l="1"/>
  <c r="G13" i="1"/>
  <c r="D34" i="1" l="1"/>
  <c r="I32" i="1"/>
  <c r="J32" i="1"/>
  <c r="K32" i="1"/>
  <c r="L32" i="1"/>
  <c r="P21" i="1"/>
  <c r="P22" i="1"/>
  <c r="P23" i="1"/>
  <c r="P24" i="1"/>
  <c r="P26" i="1"/>
  <c r="P27" i="1"/>
  <c r="P28" i="1"/>
  <c r="P29" i="1"/>
  <c r="P30" i="1"/>
  <c r="P31" i="1"/>
  <c r="P32" i="1"/>
  <c r="D33" i="1"/>
  <c r="E33" i="1"/>
  <c r="F33" i="1"/>
  <c r="H33" i="1"/>
  <c r="I33" i="1"/>
  <c r="J33" i="1"/>
  <c r="K33" i="1"/>
  <c r="M33" i="1"/>
  <c r="N33" i="1"/>
  <c r="O33" i="1"/>
  <c r="D31" i="1"/>
  <c r="E31" i="1"/>
  <c r="F31" i="1"/>
  <c r="O31" i="1"/>
  <c r="D32" i="1"/>
  <c r="E32" i="1"/>
  <c r="F32" i="1"/>
  <c r="G32" i="1"/>
  <c r="H32" i="1"/>
  <c r="M32" i="1"/>
  <c r="N32" i="1"/>
  <c r="O32" i="1"/>
  <c r="E29" i="1"/>
  <c r="F29" i="1"/>
  <c r="G29" i="1"/>
  <c r="H29" i="1"/>
  <c r="I29" i="1"/>
  <c r="J29" i="1"/>
  <c r="K29" i="1"/>
  <c r="L29" i="1"/>
  <c r="M29" i="1"/>
  <c r="N29" i="1"/>
  <c r="O29" i="1"/>
  <c r="D29" i="1"/>
  <c r="D25" i="1"/>
  <c r="E24" i="1"/>
  <c r="G24" i="1"/>
  <c r="H24" i="1"/>
  <c r="J24" i="1"/>
  <c r="K24" i="1"/>
  <c r="M24" i="1"/>
  <c r="N24" i="1"/>
  <c r="D24" i="1"/>
  <c r="F23" i="1"/>
  <c r="G23" i="1"/>
  <c r="I23" i="1"/>
  <c r="J23" i="1"/>
  <c r="L23" i="1"/>
  <c r="M23" i="1"/>
  <c r="O23" i="1"/>
  <c r="D23" i="1"/>
  <c r="G22" i="1"/>
  <c r="E21" i="1"/>
  <c r="K21" i="1"/>
  <c r="N21" i="1"/>
  <c r="D21" i="1"/>
  <c r="D29" i="17"/>
  <c r="E27" i="4"/>
  <c r="Q18" i="4"/>
  <c r="Q17" i="4"/>
  <c r="E24" i="17" l="1"/>
  <c r="E20" i="1" s="1"/>
  <c r="F24" i="17"/>
  <c r="F20" i="1" s="1"/>
  <c r="N24" i="17"/>
  <c r="N20" i="1" s="1"/>
  <c r="D24" i="17"/>
  <c r="D20" i="1" s="1"/>
  <c r="E31" i="17"/>
  <c r="E26" i="1" s="1"/>
  <c r="F31" i="17"/>
  <c r="F26" i="1" s="1"/>
  <c r="G31" i="17"/>
  <c r="G26" i="1" s="1"/>
  <c r="H31" i="17"/>
  <c r="H26" i="1" s="1"/>
  <c r="I31" i="17"/>
  <c r="I26" i="1" s="1"/>
  <c r="J31" i="17"/>
  <c r="J26" i="1" s="1"/>
  <c r="K31" i="17"/>
  <c r="K26" i="1" s="1"/>
  <c r="L31" i="17"/>
  <c r="L26" i="1" s="1"/>
  <c r="M31" i="17"/>
  <c r="M26" i="1" s="1"/>
  <c r="N31" i="17"/>
  <c r="N26" i="1" s="1"/>
  <c r="O31" i="17"/>
  <c r="O26" i="1" s="1"/>
  <c r="D31" i="17"/>
  <c r="D26" i="1" s="1"/>
  <c r="G20" i="4"/>
  <c r="I26" i="4" s="1"/>
  <c r="H20" i="4"/>
  <c r="J26" i="4" s="1"/>
  <c r="J34" i="2" s="1"/>
  <c r="K20" i="4"/>
  <c r="M26" i="4" s="1"/>
  <c r="N20" i="4"/>
  <c r="P26" i="4" s="1"/>
  <c r="P34" i="2" s="1"/>
  <c r="P20" i="4"/>
  <c r="O20" i="4"/>
  <c r="L20" i="4"/>
  <c r="N26" i="4" s="1"/>
  <c r="N34" i="2" s="1"/>
  <c r="J20" i="4"/>
  <c r="L26" i="4" s="1"/>
  <c r="L34" i="2" s="1"/>
  <c r="E20" i="4"/>
  <c r="H25" i="4"/>
  <c r="J25" i="4"/>
  <c r="L25" i="4"/>
  <c r="N25" i="4"/>
  <c r="P25" i="4"/>
  <c r="F25" i="4"/>
  <c r="G8" i="4"/>
  <c r="O6" i="4"/>
  <c r="Q6" i="4" s="1"/>
  <c r="P5" i="4"/>
  <c r="P9" i="4" s="1"/>
  <c r="O24" i="17" s="1"/>
  <c r="O20" i="1" s="1"/>
  <c r="O5" i="4"/>
  <c r="N5" i="4"/>
  <c r="N9" i="4" s="1"/>
  <c r="M24" i="17" s="1"/>
  <c r="M20" i="1" s="1"/>
  <c r="M5" i="4"/>
  <c r="L5" i="4"/>
  <c r="K5" i="4"/>
  <c r="J5" i="4"/>
  <c r="I5" i="4"/>
  <c r="H5" i="4"/>
  <c r="G5" i="4"/>
  <c r="F5" i="4"/>
  <c r="E5" i="4"/>
  <c r="O4" i="4"/>
  <c r="Q4" i="4" s="1"/>
  <c r="G3" i="4"/>
  <c r="G9" i="4" s="1"/>
  <c r="F3" i="4"/>
  <c r="E3" i="4"/>
  <c r="I20" i="4"/>
  <c r="K26" i="4" s="1"/>
  <c r="F9" i="4" l="1"/>
  <c r="Q19" i="4"/>
  <c r="M34" i="2"/>
  <c r="M39" i="2" s="1"/>
  <c r="M27" i="4"/>
  <c r="L29" i="17" s="1"/>
  <c r="L25" i="1" s="1"/>
  <c r="K34" i="2"/>
  <c r="K39" i="2" s="1"/>
  <c r="K27" i="4"/>
  <c r="J29" i="17" s="1"/>
  <c r="J25" i="1" s="1"/>
  <c r="I34" i="2"/>
  <c r="I39" i="2" s="1"/>
  <c r="I27" i="4"/>
  <c r="H29" i="17" s="1"/>
  <c r="H25" i="1" s="1"/>
  <c r="G26" i="4"/>
  <c r="I9" i="4"/>
  <c r="H24" i="17" s="1"/>
  <c r="H20" i="1" s="1"/>
  <c r="J9" i="4"/>
  <c r="I24" i="17" s="1"/>
  <c r="I20" i="1" s="1"/>
  <c r="F31" i="2"/>
  <c r="F39" i="2" s="1"/>
  <c r="F27" i="4"/>
  <c r="E29" i="17" s="1"/>
  <c r="E25" i="1" s="1"/>
  <c r="P31" i="2"/>
  <c r="P39" i="2" s="1"/>
  <c r="P27" i="4"/>
  <c r="O29" i="17" s="1"/>
  <c r="O25" i="1" s="1"/>
  <c r="O34" i="1" s="1"/>
  <c r="J31" i="2"/>
  <c r="J39" i="2" s="1"/>
  <c r="J27" i="4"/>
  <c r="I29" i="17" s="1"/>
  <c r="I25" i="1" s="1"/>
  <c r="N31" i="2"/>
  <c r="N39" i="2" s="1"/>
  <c r="N27" i="4"/>
  <c r="M29" i="17" s="1"/>
  <c r="M25" i="1" s="1"/>
  <c r="M34" i="1" s="1"/>
  <c r="L31" i="2"/>
  <c r="L39" i="2" s="1"/>
  <c r="L27" i="4"/>
  <c r="K29" i="17" s="1"/>
  <c r="K25" i="1" s="1"/>
  <c r="H31" i="2"/>
  <c r="P31" i="17"/>
  <c r="Q7" i="4"/>
  <c r="F20" i="4"/>
  <c r="H26" i="4" s="1"/>
  <c r="H34" i="2" s="1"/>
  <c r="M9" i="4"/>
  <c r="L24" i="17" s="1"/>
  <c r="L20" i="1" s="1"/>
  <c r="O9" i="4"/>
  <c r="H9" i="4"/>
  <c r="G24" i="17" s="1"/>
  <c r="G20" i="1" s="1"/>
  <c r="L9" i="4"/>
  <c r="K24" i="17" s="1"/>
  <c r="K20" i="1" s="1"/>
  <c r="K9" i="4"/>
  <c r="J24" i="17" s="1"/>
  <c r="J20" i="1" s="1"/>
  <c r="Q25" i="4"/>
  <c r="M20" i="4"/>
  <c r="O26" i="4" s="1"/>
  <c r="Q3" i="4"/>
  <c r="Q5" i="4"/>
  <c r="E9" i="4"/>
  <c r="Q2" i="4"/>
  <c r="J34" i="1" l="1"/>
  <c r="H27" i="4"/>
  <c r="G29" i="17" s="1"/>
  <c r="G25" i="1" s="1"/>
  <c r="O34" i="2"/>
  <c r="O39" i="2" s="1"/>
  <c r="O27" i="4"/>
  <c r="N29" i="17" s="1"/>
  <c r="N25" i="1" s="1"/>
  <c r="N34" i="1" s="1"/>
  <c r="H34" i="1"/>
  <c r="H39" i="2"/>
  <c r="Q20" i="4"/>
  <c r="G34" i="2"/>
  <c r="G39" i="2" s="1"/>
  <c r="Q26" i="4"/>
  <c r="G27" i="4"/>
  <c r="F29" i="17" s="1"/>
  <c r="F25" i="1" s="1"/>
  <c r="F34" i="1" s="1"/>
  <c r="P20" i="1"/>
  <c r="I34" i="1"/>
  <c r="K34" i="1"/>
  <c r="E34" i="1"/>
  <c r="Q9" i="4"/>
  <c r="P25" i="1" l="1"/>
  <c r="G25" i="17"/>
  <c r="G21" i="1" s="1"/>
  <c r="H25" i="17"/>
  <c r="H21" i="1" s="1"/>
  <c r="I25" i="17"/>
  <c r="I21" i="1" s="1"/>
  <c r="F25" i="17"/>
  <c r="F21" i="1" s="1"/>
  <c r="E38" i="17"/>
  <c r="E30" i="1" s="1"/>
  <c r="F38" i="17"/>
  <c r="F30" i="1" s="1"/>
  <c r="G38" i="17"/>
  <c r="G30" i="1" s="1"/>
  <c r="H38" i="17"/>
  <c r="H30" i="1" s="1"/>
  <c r="I38" i="17"/>
  <c r="I30" i="1" s="1"/>
  <c r="J38" i="17"/>
  <c r="J30" i="1" s="1"/>
  <c r="K38" i="17"/>
  <c r="K30" i="1" s="1"/>
  <c r="L38" i="17"/>
  <c r="L30" i="1" s="1"/>
  <c r="M38" i="17"/>
  <c r="M30" i="1" s="1"/>
  <c r="N38" i="17"/>
  <c r="N30" i="1" s="1"/>
  <c r="O38" i="17"/>
  <c r="O30" i="1" s="1"/>
  <c r="D38" i="17"/>
  <c r="D30" i="1" s="1"/>
  <c r="I28" i="17"/>
  <c r="I24" i="1" s="1"/>
  <c r="L28" i="17"/>
  <c r="L24" i="1" s="1"/>
  <c r="O28" i="17"/>
  <c r="O24" i="1" s="1"/>
  <c r="F28" i="17"/>
  <c r="F24" i="1" s="1"/>
  <c r="E39" i="17"/>
  <c r="F39" i="17"/>
  <c r="D39" i="17"/>
  <c r="F34" i="17" l="1"/>
  <c r="F27" i="1" s="1"/>
  <c r="H34" i="17"/>
  <c r="H27" i="1" s="1"/>
  <c r="J34" i="17"/>
  <c r="J27" i="1" s="1"/>
  <c r="L34" i="17"/>
  <c r="L27" i="1" s="1"/>
  <c r="N34" i="17"/>
  <c r="N27" i="1" s="1"/>
  <c r="D34" i="17"/>
  <c r="D27" i="1" s="1"/>
  <c r="E33" i="17"/>
  <c r="G33" i="17"/>
  <c r="P33" i="17" s="1"/>
  <c r="P34" i="17" s="1"/>
  <c r="H33" i="17"/>
  <c r="I33" i="17"/>
  <c r="J33" i="17"/>
  <c r="K33" i="17"/>
  <c r="L33" i="17"/>
  <c r="M33" i="17"/>
  <c r="N33" i="17"/>
  <c r="O33" i="17"/>
  <c r="D33" i="17"/>
  <c r="E32" i="17"/>
  <c r="E34" i="17" s="1"/>
  <c r="E27" i="1" s="1"/>
  <c r="F32" i="17"/>
  <c r="G32" i="17"/>
  <c r="G34" i="17" s="1"/>
  <c r="G27" i="1" s="1"/>
  <c r="H32" i="17"/>
  <c r="I32" i="17"/>
  <c r="I34" i="17" s="1"/>
  <c r="I27" i="1" s="1"/>
  <c r="J32" i="17"/>
  <c r="K32" i="17"/>
  <c r="K34" i="17" s="1"/>
  <c r="K27" i="1" s="1"/>
  <c r="L32" i="17"/>
  <c r="M32" i="17"/>
  <c r="M34" i="17" s="1"/>
  <c r="M27" i="1" s="1"/>
  <c r="N32" i="17"/>
  <c r="O32" i="17"/>
  <c r="O34" i="17" s="1"/>
  <c r="O27" i="1" s="1"/>
  <c r="D32" i="17"/>
  <c r="K26" i="17"/>
  <c r="K22" i="1" s="1"/>
  <c r="K27" i="17"/>
  <c r="K23" i="1" s="1"/>
  <c r="N27" i="17"/>
  <c r="N23" i="1" s="1"/>
  <c r="H27" i="17"/>
  <c r="H23" i="1" s="1"/>
  <c r="E27" i="17"/>
  <c r="E23" i="1" s="1"/>
  <c r="N13" i="17"/>
  <c r="N12" i="1" s="1"/>
  <c r="N12" i="17"/>
  <c r="N11" i="1" s="1"/>
  <c r="E12" i="17"/>
  <c r="E11" i="1" s="1"/>
  <c r="F12" i="17"/>
  <c r="F11" i="1" s="1"/>
  <c r="G12" i="17"/>
  <c r="G11" i="1" s="1"/>
  <c r="H12" i="17"/>
  <c r="H11" i="1" s="1"/>
  <c r="I12" i="17"/>
  <c r="I11" i="1" s="1"/>
  <c r="J12" i="17"/>
  <c r="J11" i="1" s="1"/>
  <c r="K12" i="17"/>
  <c r="K11" i="1" s="1"/>
  <c r="L12" i="17"/>
  <c r="L11" i="1" s="1"/>
  <c r="L14" i="1" s="1"/>
  <c r="M12" i="17"/>
  <c r="M11" i="1" s="1"/>
  <c r="O12" i="17"/>
  <c r="O11" i="1" s="1"/>
  <c r="D12" i="17"/>
  <c r="D11" i="1" s="1"/>
  <c r="G16" i="18"/>
  <c r="G14" i="17" s="1"/>
  <c r="P14" i="18"/>
  <c r="E15" i="18"/>
  <c r="E16" i="18" s="1"/>
  <c r="E14" i="17" s="1"/>
  <c r="F15" i="18"/>
  <c r="F16" i="18" s="1"/>
  <c r="F14" i="17" s="1"/>
  <c r="G15" i="18"/>
  <c r="H15" i="18"/>
  <c r="H16" i="18" s="1"/>
  <c r="H14" i="17" s="1"/>
  <c r="I15" i="18"/>
  <c r="I16" i="18" s="1"/>
  <c r="I14" i="17" s="1"/>
  <c r="J15" i="18"/>
  <c r="J16" i="18" s="1"/>
  <c r="J14" i="17" s="1"/>
  <c r="K15" i="18"/>
  <c r="K16" i="18" s="1"/>
  <c r="K14" i="17" s="1"/>
  <c r="L15" i="18"/>
  <c r="L16" i="18" s="1"/>
  <c r="L14" i="17" s="1"/>
  <c r="M15" i="18"/>
  <c r="M16" i="18" s="1"/>
  <c r="M14" i="17" s="1"/>
  <c r="N15" i="18"/>
  <c r="N16" i="18" s="1"/>
  <c r="N14" i="17" s="1"/>
  <c r="O15" i="18"/>
  <c r="O16" i="18" s="1"/>
  <c r="O14" i="17" s="1"/>
  <c r="P15" i="18"/>
  <c r="D15" i="18"/>
  <c r="D16" i="18" s="1"/>
  <c r="D14" i="17" s="1"/>
  <c r="P11" i="18"/>
  <c r="E13" i="17"/>
  <c r="E12" i="1" s="1"/>
  <c r="F13" i="17"/>
  <c r="F12" i="1" s="1"/>
  <c r="G13" i="17"/>
  <c r="G12" i="1" s="1"/>
  <c r="H13" i="17"/>
  <c r="H12" i="1" s="1"/>
  <c r="I13" i="17"/>
  <c r="I12" i="1" s="1"/>
  <c r="J13" i="17"/>
  <c r="J12" i="1" s="1"/>
  <c r="K13" i="17"/>
  <c r="K12" i="1" s="1"/>
  <c r="L13" i="17"/>
  <c r="L12" i="1" s="1"/>
  <c r="M13" i="17"/>
  <c r="M12" i="1" s="1"/>
  <c r="O13" i="17"/>
  <c r="O12" i="1" s="1"/>
  <c r="D13" i="17"/>
  <c r="D12" i="1" s="1"/>
  <c r="P11" i="17"/>
  <c r="P12" i="1" l="1"/>
  <c r="P16" i="18"/>
  <c r="D14" i="1"/>
  <c r="P11" i="1"/>
  <c r="G14" i="1"/>
  <c r="P12" i="17"/>
  <c r="P13" i="17"/>
  <c r="E15" i="17" l="1"/>
  <c r="E13" i="1" s="1"/>
  <c r="E14" i="1" s="1"/>
  <c r="E41" i="1" s="1"/>
  <c r="D44" i="1"/>
  <c r="E38" i="1" s="1"/>
  <c r="E44" i="1" l="1"/>
  <c r="F38" i="1" s="1"/>
  <c r="F15" i="17"/>
  <c r="F13" i="1" s="1"/>
  <c r="F14" i="1" s="1"/>
  <c r="F41" i="1" s="1"/>
  <c r="G41" i="17" s="1"/>
  <c r="G33" i="1" s="1"/>
  <c r="G34" i="1" l="1"/>
  <c r="F44" i="1"/>
  <c r="G38" i="1" s="1"/>
  <c r="G41" i="1" l="1"/>
  <c r="H15" i="17" s="1"/>
  <c r="H13" i="1" s="1"/>
  <c r="H14" i="1" l="1"/>
  <c r="H41" i="1" s="1"/>
  <c r="I15" i="17" s="1"/>
  <c r="I13" i="1" s="1"/>
  <c r="I14" i="1" s="1"/>
  <c r="I41" i="1" s="1"/>
  <c r="J15" i="17" s="1"/>
  <c r="J13" i="1" s="1"/>
  <c r="J14" i="1" s="1"/>
  <c r="J41" i="1" s="1"/>
  <c r="K15" i="17" s="1"/>
  <c r="K13" i="1" s="1"/>
  <c r="K14" i="1" s="1"/>
  <c r="K41" i="1" s="1"/>
  <c r="L41" i="17" s="1"/>
  <c r="L33" i="1" s="1"/>
  <c r="G44" i="1"/>
  <c r="H38" i="1" s="1"/>
  <c r="L34" i="1" l="1"/>
  <c r="P33" i="1"/>
  <c r="H44" i="1"/>
  <c r="I38" i="1" s="1"/>
  <c r="I44" i="1" s="1"/>
  <c r="J38" i="1" s="1"/>
  <c r="J44" i="1" s="1"/>
  <c r="K38" i="1" s="1"/>
  <c r="K44" i="1" s="1"/>
  <c r="L38" i="1" s="1"/>
  <c r="L41" i="1" l="1"/>
  <c r="M15" i="17" s="1"/>
  <c r="M13" i="1" s="1"/>
  <c r="P34" i="1"/>
  <c r="M14" i="1" l="1"/>
  <c r="M41" i="1" s="1"/>
  <c r="N15" i="17" s="1"/>
  <c r="N13" i="1" s="1"/>
  <c r="N14" i="1" s="1"/>
  <c r="N41" i="1" s="1"/>
  <c r="O15" i="17" s="1"/>
  <c r="O13" i="1" s="1"/>
  <c r="O14" i="1" s="1"/>
  <c r="O41" i="1" s="1"/>
  <c r="L44" i="1"/>
  <c r="M38" i="1" s="1"/>
  <c r="P13" i="1" l="1"/>
  <c r="P14" i="1" s="1"/>
  <c r="P41" i="1" s="1"/>
  <c r="M44" i="1"/>
  <c r="N38" i="1" s="1"/>
  <c r="N44" i="1" s="1"/>
  <c r="O38" i="1" s="1"/>
  <c r="O44" i="1" s="1"/>
  <c r="P38" i="1" s="1"/>
  <c r="P44" i="1" l="1"/>
</calcChain>
</file>

<file path=xl/sharedStrings.xml><?xml version="1.0" encoding="utf-8"?>
<sst xmlns="http://schemas.openxmlformats.org/spreadsheetml/2006/main" count="438" uniqueCount="124">
  <si>
    <t>Nov</t>
  </si>
  <si>
    <t>Dec</t>
  </si>
  <si>
    <t>Jan</t>
  </si>
  <si>
    <t>Feb</t>
  </si>
  <si>
    <t>March</t>
  </si>
  <si>
    <t>April</t>
  </si>
  <si>
    <t>£</t>
  </si>
  <si>
    <t>Receipts :</t>
  </si>
  <si>
    <t xml:space="preserve"> </t>
  </si>
  <si>
    <t>Cash sales</t>
  </si>
  <si>
    <t>Total Receipts</t>
  </si>
  <si>
    <t>Payments :</t>
  </si>
  <si>
    <t>Fixtures and fittings</t>
  </si>
  <si>
    <t>Property expenses</t>
  </si>
  <si>
    <t>Energy costs</t>
  </si>
  <si>
    <t>Payments to suppliers</t>
  </si>
  <si>
    <t>Wages</t>
  </si>
  <si>
    <t>Overdraft Interest</t>
  </si>
  <si>
    <t>Total payments</t>
  </si>
  <si>
    <t>Balance b / f</t>
  </si>
  <si>
    <t>Net cashflow in month</t>
  </si>
  <si>
    <t>Balance c / f</t>
  </si>
  <si>
    <t>WORKINGS :</t>
  </si>
  <si>
    <t>Mar</t>
  </si>
  <si>
    <t>May</t>
  </si>
  <si>
    <t>June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</si>
  <si>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</si>
  <si>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</si>
  <si>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</si>
  <si>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</si>
  <si>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</si>
  <si>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</si>
  <si>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>Wages paid</t>
  </si>
  <si>
    <t>Cash paid</t>
  </si>
  <si>
    <t>(3)     Cash received from customers</t>
  </si>
  <si>
    <t xml:space="preserve">    (a)  Credit Sales</t>
  </si>
  <si>
    <t>Credit sales (£)</t>
  </si>
  <si>
    <t xml:space="preserve">        £</t>
  </si>
  <si>
    <t>November</t>
  </si>
  <si>
    <t>December</t>
  </si>
  <si>
    <t>February</t>
  </si>
  <si>
    <t>Cash received from debtors</t>
  </si>
  <si>
    <t xml:space="preserve">    (b)  Cash Sales</t>
  </si>
  <si>
    <t>Cash Sales (£)</t>
  </si>
  <si>
    <t>July</t>
  </si>
  <si>
    <t>August</t>
  </si>
  <si>
    <t>Oct</t>
  </si>
  <si>
    <t>Sept</t>
  </si>
  <si>
    <t>Payment on business accounts</t>
  </si>
  <si>
    <t>Laundry</t>
  </si>
  <si>
    <t>Freehold</t>
  </si>
  <si>
    <t>Salaries</t>
  </si>
  <si>
    <t>Rates</t>
  </si>
  <si>
    <t>Marketing</t>
  </si>
  <si>
    <t>Van</t>
  </si>
  <si>
    <t xml:space="preserve">Vehicles </t>
  </si>
  <si>
    <t>Interest Received</t>
  </si>
  <si>
    <t>Petrol and diesel</t>
  </si>
  <si>
    <t>Total</t>
  </si>
  <si>
    <t xml:space="preserve">  </t>
  </si>
  <si>
    <t xml:space="preserve">Cash sales  </t>
  </si>
  <si>
    <t xml:space="preserve">      % in month</t>
  </si>
  <si>
    <t xml:space="preserve">    % next month</t>
  </si>
  <si>
    <t>September</t>
  </si>
  <si>
    <t>October</t>
  </si>
  <si>
    <t xml:space="preserve">(2)    Wages </t>
  </si>
  <si>
    <t>Months</t>
  </si>
  <si>
    <t xml:space="preserve">Total sales </t>
  </si>
  <si>
    <t xml:space="preserve">Credit sales </t>
  </si>
  <si>
    <t xml:space="preserve">Total sales  </t>
  </si>
  <si>
    <t xml:space="preserve">this page is for your workings - include within your hard copy submission.   </t>
  </si>
  <si>
    <t>Predicted Revenue (Given)</t>
  </si>
  <si>
    <t>Standard Cost per night</t>
  </si>
  <si>
    <t>Number of rooms</t>
  </si>
  <si>
    <t>Number of days in a month</t>
  </si>
  <si>
    <t>Apr</t>
  </si>
  <si>
    <t>Jun</t>
  </si>
  <si>
    <t>Jul</t>
  </si>
  <si>
    <t>Aug</t>
  </si>
  <si>
    <t>Sep</t>
  </si>
  <si>
    <t>Standard Revenue</t>
  </si>
  <si>
    <t>Occupancy rate</t>
  </si>
  <si>
    <t>Explanation</t>
  </si>
  <si>
    <t>Unit cost/ Total cost</t>
  </si>
  <si>
    <t>Pods outside eating arena</t>
  </si>
  <si>
    <t>Occupancy</t>
  </si>
  <si>
    <t>Quarterly laundry services, starting in Feb 21</t>
  </si>
  <si>
    <t>Purchasing the adjacent Quay, downpayment (25%) made in August</t>
  </si>
  <si>
    <t>Salaries of 250 staffs</t>
  </si>
  <si>
    <t>Salaries (1)</t>
  </si>
  <si>
    <t>Salaries (2)</t>
  </si>
  <si>
    <t>Total salaries</t>
  </si>
  <si>
    <t>Zero-hour contract staff payment</t>
  </si>
  <si>
    <t>50*80*10</t>
  </si>
  <si>
    <t>Marketing costs incurred in April and Oct 21</t>
  </si>
  <si>
    <t>Annual rates paid in monthly installments starting from Apr 20</t>
  </si>
  <si>
    <t>Quarterly payment of light and heat starting from Mar 21</t>
  </si>
  <si>
    <t xml:space="preserve">Annual petrol and diesel costs for the hotel’s motor vehicles </t>
  </si>
  <si>
    <t>Four installment payments beginning in Mar 21</t>
  </si>
  <si>
    <t>Expense</t>
  </si>
  <si>
    <t>Activity</t>
  </si>
  <si>
    <t>Unit price/ Total cost</t>
  </si>
  <si>
    <t>Printing &amp; Stationary</t>
  </si>
  <si>
    <t>Branded bedding bundles</t>
  </si>
  <si>
    <t>New furniture for public areas</t>
  </si>
  <si>
    <t>Public toilet refurbish cost</t>
  </si>
  <si>
    <t>Annual general maintenance</t>
  </si>
  <si>
    <t>Deep clean of hotel</t>
  </si>
  <si>
    <t>Building costs</t>
  </si>
  <si>
    <t>Corporate tax</t>
  </si>
  <si>
    <t>Total freehold costs at month end</t>
  </si>
  <si>
    <t>Payment to suppliers</t>
  </si>
  <si>
    <t>Payment of complimentary toiletaries</t>
  </si>
  <si>
    <t>Payments to all other suppliers</t>
  </si>
  <si>
    <t>Costs incurred to sundry suppliers</t>
  </si>
  <si>
    <t>Complimentary in-room beverages</t>
  </si>
  <si>
    <t>Total for each month</t>
  </si>
  <si>
    <t>Weekly wages payment</t>
  </si>
  <si>
    <t>See calculations in the following tab</t>
  </si>
  <si>
    <t>Cash Budget</t>
  </si>
  <si>
    <t>For positive net cashflow at month end: interest received @ 3%</t>
  </si>
  <si>
    <t>For negtive net cashflow at month end: overdraft interest paid @ 5.5%</t>
  </si>
  <si>
    <t xml:space="preserve">May </t>
  </si>
  <si>
    <t>Kettle tray set and Towel Set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</si>
</sst>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%"/>
    <numFmt numFmtId="165" formatCode="&quot;$&quot;#,##0"/>
  </numFmts>
  <fonts count="17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222A35"/>
      <name val="Arial"/>
      <family val="2"/>
    </font>
    <font>
      <sz val="12"/>
      <color theme="0"/>
      <name val="Calibri"/>
      <family val="2"/>
      <scheme val="minor"/>
    </font>
    <font>
      <sz val="10"/>
      <color rgb="FFFF0000"/>
      <name val="Arial"/>
      <family val="2"/>
    </font>
    <font>
      <b/>
      <sz val="15"/>
      <color theme="3"/>
      <name val="Calibri"/>
      <family val="2"/>
      <scheme val="minor"/>
    </font>
    <font>
      <u/>
      <sz val="10"/>
      <color theme="10"/>
      <name val="Arial"/>
      <family val="2"/>
    </font>
    <font>
      <b/>
      <sz val="22"/>
      <color theme="3"/>
      <name val="Calibri"/>
      <family val="2"/>
      <scheme val="minor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</borders>
  <cellStyleXfs count="4">
    <xf numFmtId="37" fontId="0" fillId="0" borderId="0"/>
    <xf numFmtId="9" fontId="9" fillId="0" borderId="0" applyFont="0" applyFill="0" applyBorder="0" applyAlignment="0" applyProtection="0"/>
    <xf numFmtId="0" fontId="13" fillId="0" borderId="17" applyNumberFormat="0" applyFill="0" applyAlignment="0" applyProtection="0"/>
    <xf numFmtId="37" fontId="14" fillId="0" borderId="0" applyNumberFormat="0" applyFill="0" applyBorder="0" applyAlignment="0" applyProtection="0"/>
  </cellStyleXfs>
  <cellXfs count="83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2" fillId="0" borderId="0" xfId="0" applyFont="1" applyBorder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7" fillId="0" borderId="0" xfId="0" applyFont="1"/>
    <xf numFmtId="37" fontId="7" fillId="0" borderId="1" xfId="0" applyFont="1" applyBorder="1" applyAlignment="1">
      <alignment horizontal="center"/>
    </xf>
    <xf numFmtId="37" fontId="7" fillId="0" borderId="4" xfId="0" applyFont="1" applyBorder="1"/>
    <xf numFmtId="37" fontId="7" fillId="0" borderId="3" xfId="0" applyFont="1" applyBorder="1"/>
    <xf numFmtId="37" fontId="6" fillId="0" borderId="2" xfId="0" applyFont="1" applyBorder="1"/>
    <xf numFmtId="37" fontId="7" fillId="0" borderId="1" xfId="0" applyFont="1" applyBorder="1"/>
    <xf numFmtId="37" fontId="7" fillId="0" borderId="2" xfId="0" applyFont="1" applyBorder="1"/>
    <xf numFmtId="37" fontId="8" fillId="2" borderId="1" xfId="0" applyFont="1" applyFill="1" applyBorder="1" applyAlignment="1">
      <alignment horizontal="center"/>
    </xf>
    <xf numFmtId="37" fontId="8" fillId="2" borderId="1" xfId="0" applyFont="1" applyFill="1" applyBorder="1"/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 applyBorder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8" fillId="3" borderId="13" xfId="0" applyFont="1" applyFill="1" applyBorder="1"/>
    <xf numFmtId="37" fontId="8" fillId="3" borderId="14" xfId="0" applyFont="1" applyFill="1" applyBorder="1"/>
    <xf numFmtId="37" fontId="8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 applyBorder="1"/>
    <xf numFmtId="37" fontId="2" fillId="3" borderId="9" xfId="0" applyFont="1" applyFill="1" applyBorder="1"/>
    <xf numFmtId="37" fontId="8" fillId="3" borderId="10" xfId="0" applyFont="1" applyFill="1" applyBorder="1"/>
    <xf numFmtId="37" fontId="8" fillId="3" borderId="11" xfId="0" applyFont="1" applyFill="1" applyBorder="1"/>
    <xf numFmtId="37" fontId="8" fillId="3" borderId="12" xfId="0" applyFont="1" applyFill="1" applyBorder="1"/>
    <xf numFmtId="37" fontId="8" fillId="3" borderId="6" xfId="0" applyFont="1" applyFill="1" applyBorder="1" applyAlignment="1">
      <alignment horizontal="center"/>
    </xf>
    <xf numFmtId="37" fontId="8" fillId="3" borderId="7" xfId="0" applyFont="1" applyFill="1" applyBorder="1" applyAlignment="1">
      <alignment horizontal="center"/>
    </xf>
    <xf numFmtId="37" fontId="8" fillId="3" borderId="11" xfId="0" applyFont="1" applyFill="1" applyBorder="1" applyAlignment="1">
      <alignment horizontal="center"/>
    </xf>
    <xf numFmtId="37" fontId="8" fillId="3" borderId="12" xfId="0" applyFont="1" applyFill="1" applyBorder="1" applyAlignment="1">
      <alignment horizontal="center"/>
    </xf>
    <xf numFmtId="37" fontId="2" fillId="0" borderId="0" xfId="0" applyFont="1" applyFill="1" applyBorder="1"/>
    <xf numFmtId="37" fontId="2" fillId="5" borderId="16" xfId="0" applyNumberFormat="1" applyFont="1" applyFill="1" applyBorder="1"/>
    <xf numFmtId="37" fontId="2" fillId="5" borderId="16" xfId="0" applyFont="1" applyFill="1" applyBorder="1"/>
    <xf numFmtId="37" fontId="2" fillId="5" borderId="16" xfId="0" applyFont="1" applyFill="1" applyBorder="1" applyAlignment="1">
      <alignment vertical="center"/>
    </xf>
    <xf numFmtId="14" fontId="8" fillId="3" borderId="6" xfId="0" applyNumberFormat="1" applyFont="1" applyFill="1" applyBorder="1" applyAlignment="1">
      <alignment horizontal="center"/>
    </xf>
    <xf numFmtId="0" fontId="2" fillId="0" borderId="0" xfId="0" applyNumberFormat="1" applyFont="1"/>
    <xf numFmtId="9" fontId="2" fillId="0" borderId="0" xfId="1" applyFont="1" applyAlignment="1">
      <alignment horizontal="center"/>
    </xf>
    <xf numFmtId="37" fontId="8" fillId="3" borderId="0" xfId="0" applyFont="1" applyFill="1" applyBorder="1" applyAlignment="1">
      <alignment horizontal="center"/>
    </xf>
    <xf numFmtId="9" fontId="2" fillId="0" borderId="0" xfId="1" applyFont="1"/>
    <xf numFmtId="37" fontId="10" fillId="0" borderId="0" xfId="0" applyFont="1"/>
    <xf numFmtId="37" fontId="2" fillId="0" borderId="0" xfId="0" applyFont="1" applyAlignment="1">
      <alignment vertical="center"/>
    </xf>
    <xf numFmtId="37" fontId="2" fillId="0" borderId="0" xfId="0" applyFont="1" applyAlignment="1">
      <alignment horizontal="left" vertical="center" indent="6"/>
    </xf>
    <xf numFmtId="37" fontId="11" fillId="6" borderId="0" xfId="0" applyFont="1" applyFill="1"/>
    <xf numFmtId="37" fontId="12" fillId="2" borderId="8" xfId="0" applyFont="1" applyFill="1" applyBorder="1"/>
    <xf numFmtId="37" fontId="2" fillId="0" borderId="4" xfId="0" applyFont="1" applyBorder="1"/>
    <xf numFmtId="37" fontId="0" fillId="0" borderId="4" xfId="0" applyBorder="1"/>
    <xf numFmtId="37" fontId="14" fillId="0" borderId="0" xfId="3"/>
    <xf numFmtId="37" fontId="2" fillId="0" borderId="3" xfId="0" applyFont="1" applyBorder="1"/>
    <xf numFmtId="37" fontId="0" fillId="0" borderId="3" xfId="0" applyBorder="1"/>
    <xf numFmtId="37" fontId="2" fillId="0" borderId="0" xfId="0" applyFont="1" applyAlignment="1">
      <alignment horizontal="left" vertical="center" indent="4"/>
    </xf>
    <xf numFmtId="37" fontId="15" fillId="0" borderId="17" xfId="2" applyNumberFormat="1" applyFont="1"/>
    <xf numFmtId="37" fontId="15" fillId="0" borderId="17" xfId="2" applyNumberFormat="1" applyFont="1" applyAlignment="1">
      <alignment horizontal="center"/>
    </xf>
    <xf numFmtId="164" fontId="2" fillId="0" borderId="0" xfId="1" applyNumberFormat="1" applyFont="1"/>
    <xf numFmtId="1" fontId="2" fillId="0" borderId="0" xfId="0" applyNumberFormat="1" applyFont="1"/>
    <xf numFmtId="165" fontId="2" fillId="0" borderId="0" xfId="0" applyNumberFormat="1" applyFont="1"/>
    <xf numFmtId="37" fontId="16" fillId="0" borderId="0" xfId="0" applyFont="1"/>
    <xf numFmtId="9" fontId="16" fillId="0" borderId="0" xfId="1" applyFont="1"/>
    <xf numFmtId="37" fontId="16" fillId="0" borderId="2" xfId="0" applyFont="1" applyBorder="1"/>
    <xf numFmtId="37" fontId="16" fillId="0" borderId="4" xfId="0" applyFont="1" applyBorder="1"/>
    <xf numFmtId="37" fontId="16" fillId="0" borderId="0" xfId="0" applyFont="1" applyAlignment="1">
      <alignment horizontal="center"/>
    </xf>
  </cellXfs>
  <cellStyles count="4">
    <cellStyle name="Heading 1" xfId="2" builtinId="16"/>
    <cellStyle name="Hyperlink" xfId="3" builtinId="8"/>
    <cellStyle name="Normal" xfId="0" builtinId="0"/>
    <cellStyle name="Percent" xfId="1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12"/>
  <sheetViews>
    <sheetView tabSelected="1" topLeftCell="A21" workbookViewId="0">
      <selection activeCell="E34" sqref="E34"/>
    </sheetView>
  </sheetViews>
  <sheetFormatPr defaultColWidth="8.88671875" defaultRowHeight="13.2" x14ac:dyDescent="0.25"/>
  <cols>
    <col min="1" max="1" width="25.33203125" customWidth="1"/>
    <col min="2" max="2" width="0.88671875" customWidth="1"/>
    <col min="3" max="3" width="1.44140625" customWidth="1"/>
    <col min="4" max="4" width="17.33203125" bestFit="1" customWidth="1"/>
    <col min="5" max="9" width="11" customWidth="1"/>
    <col min="10" max="10" width="10.77734375" customWidth="1"/>
    <col min="11" max="11" width="12.109375" customWidth="1"/>
    <col min="12" max="13" width="13.21875" customWidth="1"/>
    <col min="14" max="14" width="11.88671875" customWidth="1"/>
    <col min="15" max="15" width="12" customWidth="1"/>
    <col min="16" max="16" width="12.109375" customWidth="1"/>
  </cols>
  <sheetData>
    <row r="1" spans="1:16" ht="29.4" thickBot="1" x14ac:dyDescent="0.6">
      <c r="A1" s="1" t="s">
        <v>8</v>
      </c>
      <c r="G1" s="73"/>
      <c r="H1" s="74" t="s">
        <v>119</v>
      </c>
      <c r="I1" s="73"/>
    </row>
    <row r="2" spans="1:16" ht="21.6" thickTop="1" x14ac:dyDescent="0.4">
      <c r="A2" s="1"/>
    </row>
    <row r="5" spans="1:16" x14ac:dyDescent="0.25">
      <c r="A5" s="21"/>
      <c r="B5" s="22"/>
      <c r="C5" s="23"/>
      <c r="D5" s="49" t="s">
        <v>2</v>
      </c>
      <c r="E5" s="49" t="s">
        <v>40</v>
      </c>
      <c r="F5" s="49" t="s">
        <v>4</v>
      </c>
      <c r="G5" s="49" t="s">
        <v>5</v>
      </c>
      <c r="H5" s="49" t="s">
        <v>24</v>
      </c>
      <c r="I5" s="49" t="s">
        <v>25</v>
      </c>
      <c r="J5" s="49" t="s">
        <v>44</v>
      </c>
      <c r="K5" s="49" t="s">
        <v>45</v>
      </c>
      <c r="L5" s="49" t="s">
        <v>47</v>
      </c>
      <c r="M5" s="49" t="s">
        <v>46</v>
      </c>
      <c r="N5" s="49" t="s">
        <v>0</v>
      </c>
      <c r="O5" s="49" t="s">
        <v>1</v>
      </c>
      <c r="P5" s="50" t="s">
        <v>58</v>
      </c>
    </row>
    <row r="6" spans="1:16" x14ac:dyDescent="0.25">
      <c r="A6" s="27"/>
      <c r="B6" s="28"/>
      <c r="C6" s="29"/>
      <c r="D6" s="51" t="s">
        <v>6</v>
      </c>
      <c r="E6" s="51" t="s">
        <v>6</v>
      </c>
      <c r="F6" s="51" t="s">
        <v>6</v>
      </c>
      <c r="G6" s="51" t="s">
        <v>6</v>
      </c>
      <c r="H6" s="51" t="s">
        <v>6</v>
      </c>
      <c r="I6" s="51" t="s">
        <v>6</v>
      </c>
      <c r="J6" s="51" t="s">
        <v>6</v>
      </c>
      <c r="K6" s="51" t="s">
        <v>6</v>
      </c>
      <c r="L6" s="51" t="s">
        <v>6</v>
      </c>
      <c r="M6" s="51" t="s">
        <v>6</v>
      </c>
      <c r="N6" s="51" t="s">
        <v>6</v>
      </c>
      <c r="O6" s="51" t="s">
        <v>6</v>
      </c>
      <c r="P6" s="52" t="s">
        <v>6</v>
      </c>
    </row>
    <row r="7" spans="1:16" x14ac:dyDescent="0.25">
      <c r="A7" s="21"/>
      <c r="B7" s="22"/>
      <c r="C7" s="23"/>
      <c r="D7" s="3"/>
      <c r="E7" s="3"/>
      <c r="F7" s="3"/>
      <c r="G7" s="3"/>
      <c r="H7" s="3"/>
      <c r="I7" s="3"/>
    </row>
    <row r="8" spans="1:16" x14ac:dyDescent="0.25">
      <c r="A8" s="24"/>
      <c r="B8" s="25"/>
      <c r="C8" s="26"/>
      <c r="D8" s="3"/>
      <c r="E8" s="3"/>
      <c r="F8" s="3"/>
      <c r="G8" s="3"/>
      <c r="H8" s="3"/>
      <c r="I8" s="3"/>
    </row>
    <row r="9" spans="1:16" x14ac:dyDescent="0.25">
      <c r="A9" s="34" t="s">
        <v>7</v>
      </c>
      <c r="B9" s="32"/>
      <c r="C9" s="33"/>
      <c r="D9" s="30"/>
      <c r="E9" s="30"/>
      <c r="F9" s="30"/>
      <c r="G9" s="30"/>
      <c r="H9" s="30"/>
      <c r="I9" s="30"/>
      <c r="J9" s="31"/>
      <c r="K9" s="31"/>
      <c r="L9" s="31"/>
      <c r="M9" s="31"/>
      <c r="N9" s="31"/>
      <c r="O9" s="31"/>
      <c r="P9" s="31"/>
    </row>
    <row r="10" spans="1:16" x14ac:dyDescent="0.25">
      <c r="A10" s="21"/>
      <c r="B10" s="22"/>
      <c r="C10" s="23"/>
      <c r="D10" s="3"/>
      <c r="E10" s="3"/>
      <c r="F10" s="3"/>
      <c r="G10" s="3"/>
      <c r="H10" s="3"/>
      <c r="I10" s="3"/>
    </row>
    <row r="11" spans="1:16" x14ac:dyDescent="0.25">
      <c r="A11" s="24" t="s">
        <v>48</v>
      </c>
      <c r="B11" s="25"/>
      <c r="C11" s="26"/>
      <c r="D11" s="2">
        <f>Calculations!D12</f>
        <v>59930.819999999992</v>
      </c>
      <c r="E11" s="2">
        <f>Calculations!E12</f>
        <v>56155.6</v>
      </c>
      <c r="F11" s="2">
        <f>Calculations!F12</f>
        <v>56788.959999999999</v>
      </c>
      <c r="G11" s="2">
        <f>Calculations!G12</f>
        <v>61902.239999999998</v>
      </c>
      <c r="H11" s="2">
        <f>Calculations!H12</f>
        <v>62702.639999999992</v>
      </c>
      <c r="I11" s="2">
        <f>Calculations!I12</f>
        <v>61489.279999999999</v>
      </c>
      <c r="J11" s="2">
        <f>Calculations!J12</f>
        <v>62175.999999999993</v>
      </c>
      <c r="K11" s="2">
        <f>Calculations!K12</f>
        <v>58642.64</v>
      </c>
      <c r="L11" s="2">
        <f>Calculations!L12</f>
        <v>57380.56</v>
      </c>
      <c r="M11" s="2">
        <f>Calculations!M12</f>
        <v>55842.399999999994</v>
      </c>
      <c r="N11" s="2">
        <f>Calculations!N12</f>
        <v>61209.599999999999</v>
      </c>
      <c r="O11" s="2">
        <f>Calculations!O12</f>
        <v>60380.319999999992</v>
      </c>
      <c r="P11" s="2">
        <f>SUM(D11:O11)</f>
        <v>714601.05999999994</v>
      </c>
    </row>
    <row r="12" spans="1:16" x14ac:dyDescent="0.25">
      <c r="A12" s="24" t="s">
        <v>9</v>
      </c>
      <c r="B12" s="25"/>
      <c r="C12" s="26"/>
      <c r="D12" s="2">
        <f>Calculations!D13</f>
        <v>43398.18</v>
      </c>
      <c r="E12" s="2">
        <f>Calculations!E13</f>
        <v>40664.400000000001</v>
      </c>
      <c r="F12" s="2">
        <f>Calculations!F13</f>
        <v>41123.040000000001</v>
      </c>
      <c r="G12" s="2">
        <f>Calculations!G13</f>
        <v>44825.759999999995</v>
      </c>
      <c r="H12" s="2">
        <f>Calculations!H13</f>
        <v>45405.36</v>
      </c>
      <c r="I12" s="2">
        <f>Calculations!I13</f>
        <v>44526.720000000001</v>
      </c>
      <c r="J12" s="2">
        <f>Calculations!J13</f>
        <v>45024</v>
      </c>
      <c r="K12" s="2">
        <f>Calculations!K13</f>
        <v>42465.36</v>
      </c>
      <c r="L12" s="2">
        <f>Calculations!L13</f>
        <v>41551.439999999995</v>
      </c>
      <c r="M12" s="2">
        <f>Calculations!M13</f>
        <v>40437.599999999999</v>
      </c>
      <c r="N12" s="2">
        <f>Calculations!N13</f>
        <v>40806.400000000001</v>
      </c>
      <c r="O12" s="2">
        <f>Calculations!O13</f>
        <v>43723.68</v>
      </c>
      <c r="P12" s="2">
        <f t="shared" ref="P12:P13" si="0">SUM(D12:O12)</f>
        <v>513951.93999999994</v>
      </c>
    </row>
    <row r="13" spans="1:16" x14ac:dyDescent="0.25">
      <c r="A13" s="24" t="s">
        <v>56</v>
      </c>
      <c r="B13" s="25"/>
      <c r="C13" s="26"/>
      <c r="D13" s="2">
        <v>0</v>
      </c>
      <c r="E13" s="2">
        <f>Calculations!E15</f>
        <v>45.205479452054803</v>
      </c>
      <c r="F13" s="2">
        <f>Calculations!F15</f>
        <v>-2617.3146462750988</v>
      </c>
      <c r="G13" s="2">
        <f>Calculations!G15</f>
        <v>0</v>
      </c>
      <c r="H13" s="2">
        <f>Calculations!H15</f>
        <v>-2449.9904404996291</v>
      </c>
      <c r="I13" s="2">
        <f>Calculations!I15</f>
        <v>-2253.7979787857666</v>
      </c>
      <c r="J13" s="2">
        <f>Calculations!J15</f>
        <v>-2548.9691789100825</v>
      </c>
      <c r="K13" s="2">
        <f>Calculations!K15</f>
        <v>-2112.731874274752</v>
      </c>
      <c r="L13" s="2">
        <f>Calculations!L15</f>
        <v>0</v>
      </c>
      <c r="M13" s="2">
        <f>Calculations!M15</f>
        <v>-2409.3860545756806</v>
      </c>
      <c r="N13" s="2">
        <f>Calculations!N15</f>
        <v>-2243.5432950800173</v>
      </c>
      <c r="O13" s="2">
        <f>Calculations!O15</f>
        <v>-2355.0628393640204</v>
      </c>
      <c r="P13" s="2">
        <f t="shared" si="0"/>
        <v>-18945.590828312994</v>
      </c>
    </row>
    <row r="14" spans="1:16" ht="13.8" thickBot="1" x14ac:dyDescent="0.3">
      <c r="A14" s="34" t="s">
        <v>10</v>
      </c>
      <c r="B14" s="35"/>
      <c r="C14" s="36"/>
      <c r="D14" s="19">
        <f t="shared" ref="D14:P14" si="1">SUM(D11:D13)</f>
        <v>103329</v>
      </c>
      <c r="E14" s="19">
        <f t="shared" si="1"/>
        <v>96865.205479452052</v>
      </c>
      <c r="F14" s="19">
        <f t="shared" si="1"/>
        <v>95294.685353724897</v>
      </c>
      <c r="G14" s="19">
        <f t="shared" si="1"/>
        <v>106728</v>
      </c>
      <c r="H14" s="19">
        <f t="shared" si="1"/>
        <v>105658.00955950037</v>
      </c>
      <c r="I14" s="19">
        <f t="shared" si="1"/>
        <v>103762.20202121424</v>
      </c>
      <c r="J14" s="19">
        <f t="shared" si="1"/>
        <v>104651.03082108992</v>
      </c>
      <c r="K14" s="19">
        <f t="shared" si="1"/>
        <v>98995.268125725241</v>
      </c>
      <c r="L14" s="19">
        <f t="shared" si="1"/>
        <v>98932</v>
      </c>
      <c r="M14" s="19">
        <f t="shared" si="1"/>
        <v>93870.613945424324</v>
      </c>
      <c r="N14" s="19">
        <f t="shared" si="1"/>
        <v>99772.456704919983</v>
      </c>
      <c r="O14" s="19">
        <f t="shared" si="1"/>
        <v>101748.93716063598</v>
      </c>
      <c r="P14" s="19">
        <f t="shared" si="1"/>
        <v>1209607.409171687</v>
      </c>
    </row>
    <row r="15" spans="1:16" x14ac:dyDescent="0.25">
      <c r="A15" s="24"/>
      <c r="B15" s="25"/>
      <c r="C15" s="26"/>
      <c r="D15" s="4"/>
      <c r="E15" s="4"/>
      <c r="F15" s="4"/>
      <c r="G15" s="4"/>
      <c r="H15" s="4"/>
      <c r="I15" s="4"/>
    </row>
    <row r="16" spans="1:16" x14ac:dyDescent="0.25">
      <c r="A16" s="24"/>
      <c r="B16" s="25"/>
      <c r="C16" s="26"/>
      <c r="D16" s="4"/>
      <c r="E16" s="4"/>
      <c r="F16" s="4"/>
      <c r="G16" s="4"/>
      <c r="H16" s="4"/>
      <c r="I16" s="4"/>
    </row>
    <row r="17" spans="1:16" x14ac:dyDescent="0.25">
      <c r="A17" s="24"/>
      <c r="B17" s="25"/>
      <c r="C17" s="26"/>
      <c r="D17" s="3"/>
      <c r="E17" s="3"/>
      <c r="F17" s="3"/>
      <c r="G17" s="3"/>
      <c r="H17" s="3"/>
      <c r="I17" s="3"/>
    </row>
    <row r="18" spans="1:16" x14ac:dyDescent="0.25">
      <c r="A18" s="34" t="s">
        <v>11</v>
      </c>
      <c r="B18" s="32"/>
      <c r="C18" s="33"/>
      <c r="D18" s="30"/>
      <c r="E18" s="30"/>
      <c r="F18" s="30"/>
      <c r="G18" s="30"/>
      <c r="H18" s="30"/>
      <c r="I18" s="30"/>
      <c r="J18" s="31"/>
      <c r="K18" s="31"/>
      <c r="L18" s="31"/>
      <c r="M18" s="31"/>
      <c r="N18" s="31"/>
      <c r="O18" s="31"/>
      <c r="P18" s="31"/>
    </row>
    <row r="19" spans="1:16" x14ac:dyDescent="0.25">
      <c r="A19" s="24"/>
      <c r="B19" s="25"/>
      <c r="C19" s="26"/>
      <c r="D19" s="3"/>
      <c r="E19" s="3"/>
      <c r="F19" s="3"/>
      <c r="G19" s="3"/>
      <c r="H19" s="3"/>
      <c r="I19" s="3"/>
    </row>
    <row r="20" spans="1:16" x14ac:dyDescent="0.25">
      <c r="A20" s="24" t="s">
        <v>50</v>
      </c>
      <c r="B20" s="25"/>
      <c r="C20" s="26"/>
      <c r="D20" s="2">
        <f>Calculations!D24</f>
        <v>80000</v>
      </c>
      <c r="E20" s="2">
        <f>Calculations!E24</f>
        <v>80000</v>
      </c>
      <c r="F20" s="2">
        <f>Calculations!F24</f>
        <v>929000</v>
      </c>
      <c r="G20" s="2">
        <f>Calculations!G24</f>
        <v>20000</v>
      </c>
      <c r="H20" s="2">
        <f>Calculations!H24</f>
        <v>22655</v>
      </c>
      <c r="I20" s="2">
        <f>Calculations!I24</f>
        <v>20000</v>
      </c>
      <c r="J20" s="2">
        <f>Calculations!J24</f>
        <v>20000</v>
      </c>
      <c r="K20" s="2">
        <f>Calculations!K24</f>
        <v>20000</v>
      </c>
      <c r="L20" s="2">
        <f>Calculations!L24</f>
        <v>20000</v>
      </c>
      <c r="M20" s="2">
        <f>Calculations!M24</f>
        <v>26000</v>
      </c>
      <c r="N20" s="2">
        <f>Calculations!N24</f>
        <v>87000</v>
      </c>
      <c r="O20" s="2">
        <f>Calculations!O24</f>
        <v>20000</v>
      </c>
      <c r="P20">
        <f>SUM(D20:O20)</f>
        <v>1344655</v>
      </c>
    </row>
    <row r="21" spans="1:16" x14ac:dyDescent="0.25">
      <c r="A21" s="24" t="s">
        <v>12</v>
      </c>
      <c r="B21" s="25"/>
      <c r="C21" s="26"/>
      <c r="D21" s="2" t="str">
        <f>Calculations!D25</f>
        <v xml:space="preserve"> </v>
      </c>
      <c r="E21" s="2">
        <f>Calculations!E25</f>
        <v>0</v>
      </c>
      <c r="F21" s="2">
        <f>Calculations!F25</f>
        <v>62500</v>
      </c>
      <c r="G21" s="2">
        <f>Calculations!G25</f>
        <v>62500</v>
      </c>
      <c r="H21" s="2">
        <f>Calculations!H25</f>
        <v>62500</v>
      </c>
      <c r="I21" s="2">
        <f>Calculations!I25</f>
        <v>62500</v>
      </c>
      <c r="J21" s="2">
        <v>0</v>
      </c>
      <c r="K21" s="2">
        <f>Calculations!K25</f>
        <v>0</v>
      </c>
      <c r="L21" s="2">
        <v>0</v>
      </c>
      <c r="M21" s="2">
        <v>0</v>
      </c>
      <c r="N21" s="2">
        <f>Calculations!N25</f>
        <v>0</v>
      </c>
      <c r="O21" s="2">
        <v>0</v>
      </c>
      <c r="P21">
        <f t="shared" ref="P21:P34" si="2">SUM(D21:O21)</f>
        <v>250000</v>
      </c>
    </row>
    <row r="22" spans="1:16" x14ac:dyDescent="0.25">
      <c r="A22" s="24" t="s">
        <v>13</v>
      </c>
      <c r="B22" s="25"/>
      <c r="C22" s="26"/>
      <c r="D22" s="2">
        <v>0</v>
      </c>
      <c r="E22" s="2">
        <v>0</v>
      </c>
      <c r="F22" s="2">
        <v>0</v>
      </c>
      <c r="G22" s="2" t="str">
        <f>Calculations!G26</f>
        <v xml:space="preserve"> </v>
      </c>
      <c r="H22" s="2">
        <v>0</v>
      </c>
      <c r="I22" s="2">
        <v>0</v>
      </c>
      <c r="J22" s="2">
        <v>0</v>
      </c>
      <c r="K22" s="2">
        <f>Calculations!K26</f>
        <v>7500000</v>
      </c>
      <c r="L22" s="2">
        <v>0</v>
      </c>
      <c r="M22" s="2">
        <v>0</v>
      </c>
      <c r="N22" s="2">
        <v>0</v>
      </c>
      <c r="O22" s="2">
        <v>0</v>
      </c>
      <c r="P22">
        <f t="shared" si="2"/>
        <v>7500000</v>
      </c>
    </row>
    <row r="23" spans="1:16" x14ac:dyDescent="0.25">
      <c r="A23" s="24" t="s">
        <v>49</v>
      </c>
      <c r="B23" s="25"/>
      <c r="C23" s="26"/>
      <c r="D23" s="2" t="str">
        <f>Calculations!D27</f>
        <v xml:space="preserve"> </v>
      </c>
      <c r="E23" s="2">
        <f>Calculations!E27</f>
        <v>33000</v>
      </c>
      <c r="F23" s="2">
        <f>Calculations!F27</f>
        <v>0</v>
      </c>
      <c r="G23" s="2">
        <f>Calculations!G27</f>
        <v>0</v>
      </c>
      <c r="H23" s="2">
        <f>Calculations!H27</f>
        <v>33000</v>
      </c>
      <c r="I23" s="2">
        <f>Calculations!I27</f>
        <v>0</v>
      </c>
      <c r="J23" s="2">
        <f>Calculations!J27</f>
        <v>0</v>
      </c>
      <c r="K23" s="2">
        <f>Calculations!K27</f>
        <v>33000</v>
      </c>
      <c r="L23" s="2">
        <f>Calculations!L27</f>
        <v>0</v>
      </c>
      <c r="M23" s="2">
        <f>Calculations!M27</f>
        <v>0</v>
      </c>
      <c r="N23" s="2">
        <f>Calculations!N27</f>
        <v>33000</v>
      </c>
      <c r="O23" s="2">
        <f>Calculations!O27</f>
        <v>0</v>
      </c>
      <c r="P23">
        <f t="shared" si="2"/>
        <v>132000</v>
      </c>
    </row>
    <row r="24" spans="1:16" x14ac:dyDescent="0.25">
      <c r="A24" s="24" t="s">
        <v>14</v>
      </c>
      <c r="B24" s="25"/>
      <c r="C24" s="26"/>
      <c r="D24" s="2" t="str">
        <f>Calculations!D28</f>
        <v xml:space="preserve"> </v>
      </c>
      <c r="E24" s="2" t="str">
        <f>Calculations!E28</f>
        <v xml:space="preserve"> </v>
      </c>
      <c r="F24" s="2">
        <f>Calculations!F28</f>
        <v>125000</v>
      </c>
      <c r="G24" s="2">
        <f>Calculations!G28</f>
        <v>0</v>
      </c>
      <c r="H24" s="2">
        <f>Calculations!H28</f>
        <v>0</v>
      </c>
      <c r="I24" s="2">
        <f>Calculations!I28</f>
        <v>125000</v>
      </c>
      <c r="J24" s="2">
        <f>Calculations!J28</f>
        <v>0</v>
      </c>
      <c r="K24" s="2">
        <f>Calculations!K28</f>
        <v>0</v>
      </c>
      <c r="L24" s="2">
        <f>Calculations!L28</f>
        <v>125000</v>
      </c>
      <c r="M24" s="2">
        <f>Calculations!M28</f>
        <v>0</v>
      </c>
      <c r="N24" s="2">
        <f>Calculations!N28</f>
        <v>0</v>
      </c>
      <c r="O24" s="2">
        <f>Calculations!O28</f>
        <v>125000</v>
      </c>
      <c r="P24">
        <f t="shared" si="2"/>
        <v>500000</v>
      </c>
    </row>
    <row r="25" spans="1:16" x14ac:dyDescent="0.25">
      <c r="A25" s="24" t="s">
        <v>15</v>
      </c>
      <c r="B25" s="25"/>
      <c r="C25" s="26"/>
      <c r="D25" s="2">
        <f>Calculations!D29</f>
        <v>0</v>
      </c>
      <c r="E25" s="2">
        <f>Calculations!E29</f>
        <v>1166.6666666666667</v>
      </c>
      <c r="F25" s="2">
        <f>Calculations!F29</f>
        <v>2600</v>
      </c>
      <c r="G25" s="2">
        <f>Calculations!G29</f>
        <v>5026.666666666667</v>
      </c>
      <c r="H25" s="2">
        <f>Calculations!H29</f>
        <v>3020</v>
      </c>
      <c r="I25" s="2">
        <f>Calculations!I29</f>
        <v>3766.666666666667</v>
      </c>
      <c r="J25" s="2">
        <f>Calculations!J29</f>
        <v>2600</v>
      </c>
      <c r="K25" s="2">
        <f>Calculations!K29</f>
        <v>3766.666666666667</v>
      </c>
      <c r="L25" s="2">
        <f>Calculations!L29</f>
        <v>2600</v>
      </c>
      <c r="M25" s="2">
        <f>Calculations!M29</f>
        <v>3766.666666666667</v>
      </c>
      <c r="N25" s="2">
        <f>Calculations!N29</f>
        <v>3020</v>
      </c>
      <c r="O25" s="2">
        <f>Calculations!O29</f>
        <v>3766.666666666667</v>
      </c>
      <c r="P25">
        <f t="shared" si="2"/>
        <v>35100</v>
      </c>
    </row>
    <row r="26" spans="1:16" x14ac:dyDescent="0.25">
      <c r="A26" s="24" t="s">
        <v>16</v>
      </c>
      <c r="B26" s="25"/>
      <c r="C26" s="26"/>
      <c r="D26" s="2">
        <f>Calculations!D31</f>
        <v>375000</v>
      </c>
      <c r="E26" s="2">
        <f>Calculations!E31</f>
        <v>375000</v>
      </c>
      <c r="F26" s="2">
        <f>Calculations!F31</f>
        <v>375000</v>
      </c>
      <c r="G26" s="2">
        <f>Calculations!G31</f>
        <v>375000</v>
      </c>
      <c r="H26" s="2">
        <f>Calculations!H31</f>
        <v>375000</v>
      </c>
      <c r="I26" s="2">
        <f>Calculations!I31</f>
        <v>375000</v>
      </c>
      <c r="J26" s="2">
        <f>Calculations!J31</f>
        <v>375000</v>
      </c>
      <c r="K26" s="2">
        <f>Calculations!K31</f>
        <v>375000</v>
      </c>
      <c r="L26" s="2">
        <f>Calculations!L31</f>
        <v>375000</v>
      </c>
      <c r="M26" s="2">
        <f>Calculations!M31</f>
        <v>375000</v>
      </c>
      <c r="N26" s="2">
        <f>Calculations!N31</f>
        <v>375000</v>
      </c>
      <c r="O26" s="2">
        <f>Calculations!O31</f>
        <v>375000</v>
      </c>
      <c r="P26">
        <f t="shared" si="2"/>
        <v>4500000</v>
      </c>
    </row>
    <row r="27" spans="1:16" x14ac:dyDescent="0.25">
      <c r="A27" s="24" t="s">
        <v>51</v>
      </c>
      <c r="B27" s="25"/>
      <c r="C27" s="26"/>
      <c r="D27" s="2">
        <f>Calculations!D34</f>
        <v>623333.33333333337</v>
      </c>
      <c r="E27" s="2">
        <f>Calculations!E34</f>
        <v>623333.33333333337</v>
      </c>
      <c r="F27" s="2">
        <f>Calculations!F34</f>
        <v>583333.33333333337</v>
      </c>
      <c r="G27" s="2">
        <f>Calculations!G34</f>
        <v>623333.33333333337</v>
      </c>
      <c r="H27" s="2">
        <f>Calculations!H34</f>
        <v>623333.33333333337</v>
      </c>
      <c r="I27" s="2">
        <f>Calculations!I34</f>
        <v>623333.33333333337</v>
      </c>
      <c r="J27" s="2">
        <f>Calculations!J34</f>
        <v>623333.33333333337</v>
      </c>
      <c r="K27" s="2">
        <f>Calculations!K34</f>
        <v>623333.33333333337</v>
      </c>
      <c r="L27" s="2">
        <f>Calculations!L34</f>
        <v>623333.33333333337</v>
      </c>
      <c r="M27" s="2">
        <f>Calculations!M34</f>
        <v>623333.33333333337</v>
      </c>
      <c r="N27" s="2">
        <f>Calculations!N34</f>
        <v>623333.33333333337</v>
      </c>
      <c r="O27" s="2">
        <f>Calculations!O34</f>
        <v>623333.33333333337</v>
      </c>
      <c r="P27">
        <f t="shared" si="2"/>
        <v>7439999.9999999991</v>
      </c>
    </row>
    <row r="28" spans="1:16" x14ac:dyDescent="0.25">
      <c r="A28" s="24" t="s">
        <v>55</v>
      </c>
      <c r="B28" s="25"/>
      <c r="C28" s="26"/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>
        <f t="shared" si="2"/>
        <v>0</v>
      </c>
    </row>
    <row r="29" spans="1:16" x14ac:dyDescent="0.25">
      <c r="A29" s="24" t="s">
        <v>54</v>
      </c>
      <c r="B29" s="25"/>
      <c r="C29" s="26"/>
      <c r="D29" s="2" t="str">
        <f>Calculations!D37</f>
        <v xml:space="preserve"> </v>
      </c>
      <c r="E29" s="2">
        <f>Calculations!E37</f>
        <v>250000</v>
      </c>
      <c r="F29" s="2" t="str">
        <f>Calculations!F37</f>
        <v xml:space="preserve"> </v>
      </c>
      <c r="G29" s="2" t="str">
        <f>Calculations!G37</f>
        <v xml:space="preserve"> </v>
      </c>
      <c r="H29" s="2" t="str">
        <f>Calculations!H37</f>
        <v xml:space="preserve"> </v>
      </c>
      <c r="I29" s="2" t="str">
        <f>Calculations!I37</f>
        <v xml:space="preserve"> </v>
      </c>
      <c r="J29" s="2" t="str">
        <f>Calculations!J37</f>
        <v xml:space="preserve"> </v>
      </c>
      <c r="K29" s="2" t="str">
        <f>Calculations!K37</f>
        <v xml:space="preserve"> </v>
      </c>
      <c r="L29" s="2" t="str">
        <f>Calculations!L37</f>
        <v xml:space="preserve"> </v>
      </c>
      <c r="M29" s="2" t="str">
        <f>Calculations!M37</f>
        <v xml:space="preserve"> </v>
      </c>
      <c r="N29" s="2" t="str">
        <f>Calculations!N37</f>
        <v xml:space="preserve"> </v>
      </c>
      <c r="O29" s="2" t="str">
        <f>Calculations!O37</f>
        <v xml:space="preserve"> </v>
      </c>
      <c r="P29">
        <f t="shared" si="2"/>
        <v>250000</v>
      </c>
    </row>
    <row r="30" spans="1:16" x14ac:dyDescent="0.25">
      <c r="A30" s="24" t="s">
        <v>57</v>
      </c>
      <c r="B30" s="25"/>
      <c r="C30" s="26"/>
      <c r="D30" s="2">
        <f>Calculations!D38</f>
        <v>1750</v>
      </c>
      <c r="E30" s="2">
        <f>Calculations!E38</f>
        <v>1750</v>
      </c>
      <c r="F30" s="2">
        <f>Calculations!F38</f>
        <v>1750</v>
      </c>
      <c r="G30" s="2">
        <f>Calculations!G38</f>
        <v>1750</v>
      </c>
      <c r="H30" s="2">
        <f>Calculations!H38</f>
        <v>1750</v>
      </c>
      <c r="I30" s="2">
        <f>Calculations!I38</f>
        <v>1750</v>
      </c>
      <c r="J30" s="2">
        <f>Calculations!J38</f>
        <v>1750</v>
      </c>
      <c r="K30" s="2">
        <f>Calculations!K38</f>
        <v>1750</v>
      </c>
      <c r="L30" s="2">
        <f>Calculations!L38</f>
        <v>1750</v>
      </c>
      <c r="M30" s="2">
        <f>Calculations!M38</f>
        <v>1750</v>
      </c>
      <c r="N30" s="2">
        <f>Calculations!N38</f>
        <v>1750</v>
      </c>
      <c r="O30" s="2">
        <f>Calculations!O38</f>
        <v>1750</v>
      </c>
      <c r="P30">
        <f t="shared" si="2"/>
        <v>21000</v>
      </c>
    </row>
    <row r="31" spans="1:16" x14ac:dyDescent="0.25">
      <c r="A31" s="24" t="s">
        <v>52</v>
      </c>
      <c r="B31" s="25"/>
      <c r="C31" s="26"/>
      <c r="D31" s="2">
        <f>Calculations!D39</f>
        <v>6375</v>
      </c>
      <c r="E31" s="2">
        <f>Calculations!E39</f>
        <v>6375</v>
      </c>
      <c r="F31" s="2">
        <f>Calculations!F39</f>
        <v>6375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 t="str">
        <f>Calculations!O39</f>
        <v xml:space="preserve">  </v>
      </c>
      <c r="P31">
        <f t="shared" si="2"/>
        <v>19125</v>
      </c>
    </row>
    <row r="32" spans="1:16" x14ac:dyDescent="0.25">
      <c r="A32" s="24" t="s">
        <v>53</v>
      </c>
      <c r="B32" s="25"/>
      <c r="C32" s="26"/>
      <c r="D32" s="2">
        <f>Calculations!D40</f>
        <v>0</v>
      </c>
      <c r="E32" s="2" t="str">
        <f>Calculations!E40</f>
        <v xml:space="preserve">  </v>
      </c>
      <c r="F32" s="2" t="str">
        <f>Calculations!F40</f>
        <v xml:space="preserve"> </v>
      </c>
      <c r="G32" s="2">
        <f>Calculations!G40</f>
        <v>75000</v>
      </c>
      <c r="H32" s="2">
        <f>Calculations!H40</f>
        <v>0</v>
      </c>
      <c r="I32" s="2" t="str">
        <f>Calculations!I40</f>
        <v xml:space="preserve"> </v>
      </c>
      <c r="J32" s="2" t="str">
        <f>Calculations!J40</f>
        <v xml:space="preserve"> </v>
      </c>
      <c r="K32" s="2" t="str">
        <f>Calculations!K40</f>
        <v xml:space="preserve"> </v>
      </c>
      <c r="L32" s="2" t="str">
        <f>Calculations!L40</f>
        <v xml:space="preserve"> </v>
      </c>
      <c r="M32" s="2">
        <f>Calculations!M40</f>
        <v>75000</v>
      </c>
      <c r="N32" s="2" t="str">
        <f>Calculations!N40</f>
        <v xml:space="preserve"> </v>
      </c>
      <c r="O32" s="2">
        <f>Calculations!O40</f>
        <v>0</v>
      </c>
      <c r="P32">
        <f t="shared" si="2"/>
        <v>150000</v>
      </c>
    </row>
    <row r="33" spans="1:16" x14ac:dyDescent="0.25">
      <c r="A33" s="24" t="s">
        <v>17</v>
      </c>
      <c r="B33" s="25"/>
      <c r="C33" s="26"/>
      <c r="D33" s="2">
        <f>Calculations!D41</f>
        <v>0</v>
      </c>
      <c r="E33" s="2">
        <f>Calculations!E41</f>
        <v>0</v>
      </c>
      <c r="F33" s="2">
        <f>Calculations!F41</f>
        <v>0</v>
      </c>
      <c r="G33" s="2">
        <f>Calculations!G41</f>
        <v>8697.1795028150027</v>
      </c>
      <c r="H33" s="2">
        <f>Calculations!H41</f>
        <v>0</v>
      </c>
      <c r="I33" s="2">
        <f>Calculations!I41</f>
        <v>0</v>
      </c>
      <c r="J33" s="2">
        <f>Calculations!J41</f>
        <v>0</v>
      </c>
      <c r="K33" s="2">
        <f>Calculations!K41</f>
        <v>0</v>
      </c>
      <c r="L33" s="2">
        <f>Calculations!L41</f>
        <v>36959.666568053341</v>
      </c>
      <c r="M33" s="2">
        <f>Calculations!M41</f>
        <v>0</v>
      </c>
      <c r="N33" s="2">
        <f>Calculations!N41</f>
        <v>0</v>
      </c>
      <c r="O33" s="2">
        <f>Calculations!O41</f>
        <v>0</v>
      </c>
      <c r="P33">
        <f t="shared" si="2"/>
        <v>45656.846070868341</v>
      </c>
    </row>
    <row r="34" spans="1:16" ht="13.8" thickBot="1" x14ac:dyDescent="0.3">
      <c r="A34" s="34" t="s">
        <v>18</v>
      </c>
      <c r="B34" s="35"/>
      <c r="C34" s="36"/>
      <c r="D34" s="19">
        <f>SUM(D20:D33)</f>
        <v>1086458.3333333335</v>
      </c>
      <c r="E34" s="19">
        <f t="shared" ref="E34:O34" si="3">SUM(E20:E33)</f>
        <v>1370625</v>
      </c>
      <c r="F34" s="19">
        <f t="shared" si="3"/>
        <v>2085558.3333333335</v>
      </c>
      <c r="G34" s="19">
        <f t="shared" si="3"/>
        <v>1171307.179502815</v>
      </c>
      <c r="H34" s="19">
        <f t="shared" si="3"/>
        <v>1121258.3333333335</v>
      </c>
      <c r="I34" s="19">
        <f t="shared" si="3"/>
        <v>1211350</v>
      </c>
      <c r="J34" s="19">
        <f t="shared" si="3"/>
        <v>1022683.3333333334</v>
      </c>
      <c r="K34" s="19">
        <f t="shared" si="3"/>
        <v>8556850</v>
      </c>
      <c r="L34" s="19">
        <f t="shared" si="3"/>
        <v>1184642.9999013869</v>
      </c>
      <c r="M34" s="19">
        <f t="shared" si="3"/>
        <v>1104850</v>
      </c>
      <c r="N34" s="19">
        <f t="shared" si="3"/>
        <v>1123103.3333333335</v>
      </c>
      <c r="O34" s="19">
        <f t="shared" si="3"/>
        <v>1148850</v>
      </c>
      <c r="P34" s="19">
        <f t="shared" si="2"/>
        <v>22187536.846070871</v>
      </c>
    </row>
    <row r="35" spans="1:16" x14ac:dyDescent="0.25">
      <c r="A35" s="24"/>
      <c r="B35" s="25"/>
      <c r="C35" s="26"/>
      <c r="D35" s="4"/>
      <c r="E35" s="4"/>
      <c r="F35" s="4"/>
      <c r="G35" s="4"/>
      <c r="H35" s="4"/>
      <c r="I35" s="4"/>
    </row>
    <row r="36" spans="1:16" x14ac:dyDescent="0.25">
      <c r="A36" s="24"/>
      <c r="B36" s="25"/>
      <c r="C36" s="26"/>
      <c r="D36" s="4"/>
      <c r="E36" s="4"/>
      <c r="F36" s="4"/>
      <c r="G36" s="4"/>
      <c r="H36" s="4"/>
      <c r="I36" s="4"/>
    </row>
    <row r="37" spans="1:16" x14ac:dyDescent="0.25">
      <c r="A37" s="24"/>
      <c r="B37" s="25"/>
      <c r="C37" s="26"/>
      <c r="D37" s="3"/>
      <c r="E37" s="3"/>
      <c r="F37" s="3"/>
      <c r="G37" s="3"/>
      <c r="H37" s="3"/>
      <c r="I37" s="3"/>
    </row>
    <row r="38" spans="1:16" x14ac:dyDescent="0.25">
      <c r="A38" s="37" t="s">
        <v>19</v>
      </c>
      <c r="B38" s="38"/>
      <c r="C38" s="39"/>
      <c r="D38" s="72">
        <v>750000</v>
      </c>
      <c r="E38" s="3">
        <f>D44</f>
        <v>772000</v>
      </c>
      <c r="F38" s="3">
        <f t="shared" ref="F38:P38" si="4">E44</f>
        <v>-501759.79452054785</v>
      </c>
      <c r="G38" s="3">
        <f t="shared" si="4"/>
        <v>-2492023.4425001564</v>
      </c>
      <c r="H38" s="3">
        <f t="shared" si="4"/>
        <v>-3556602.6220029714</v>
      </c>
      <c r="I38" s="3">
        <f t="shared" si="4"/>
        <v>-4572202.9457768044</v>
      </c>
      <c r="J38" s="3">
        <f t="shared" si="4"/>
        <v>-5679790.7437555902</v>
      </c>
      <c r="K38" s="3">
        <f t="shared" si="4"/>
        <v>-6597823.0462678336</v>
      </c>
      <c r="L38" s="3">
        <f t="shared" si="4"/>
        <v>-15055677.778142108</v>
      </c>
      <c r="M38" s="3">
        <f t="shared" si="4"/>
        <v>-16141388.778043494</v>
      </c>
      <c r="N38" s="3">
        <f t="shared" si="4"/>
        <v>-17152368.164098069</v>
      </c>
      <c r="O38" s="3">
        <f t="shared" si="4"/>
        <v>-18175699.040726483</v>
      </c>
      <c r="P38" s="3">
        <f t="shared" si="4"/>
        <v>-19222800.103565846</v>
      </c>
    </row>
    <row r="39" spans="1:16" x14ac:dyDescent="0.25">
      <c r="A39" s="40"/>
      <c r="B39" s="41"/>
      <c r="C39" s="42"/>
      <c r="D39" s="3"/>
      <c r="E39" s="3"/>
      <c r="F39" s="3"/>
      <c r="G39" s="3"/>
      <c r="H39" s="3"/>
      <c r="I39" s="3"/>
    </row>
    <row r="40" spans="1:16" x14ac:dyDescent="0.25">
      <c r="A40" s="37"/>
      <c r="B40" s="38"/>
      <c r="C40" s="39"/>
      <c r="D40" s="3"/>
      <c r="E40" s="3"/>
      <c r="F40" s="3"/>
      <c r="G40" s="3"/>
      <c r="H40" s="3"/>
      <c r="I40" s="3"/>
    </row>
    <row r="41" spans="1:16" x14ac:dyDescent="0.25">
      <c r="A41" s="43" t="s">
        <v>20</v>
      </c>
      <c r="B41" s="44"/>
      <c r="C41" s="45"/>
      <c r="D41" s="3">
        <v>22000</v>
      </c>
      <c r="E41" s="3">
        <f t="shared" ref="E41:P41" si="5">E14-E34</f>
        <v>-1273759.7945205478</v>
      </c>
      <c r="F41" s="3">
        <f t="shared" si="5"/>
        <v>-1990263.6479796085</v>
      </c>
      <c r="G41" s="3">
        <f t="shared" si="5"/>
        <v>-1064579.179502815</v>
      </c>
      <c r="H41" s="3">
        <f t="shared" si="5"/>
        <v>-1015600.3237738331</v>
      </c>
      <c r="I41" s="3">
        <f t="shared" si="5"/>
        <v>-1107587.7979787858</v>
      </c>
      <c r="J41" s="3">
        <f t="shared" si="5"/>
        <v>-918032.30251224339</v>
      </c>
      <c r="K41" s="3">
        <f t="shared" si="5"/>
        <v>-8457854.7318742741</v>
      </c>
      <c r="L41" s="3">
        <f t="shared" si="5"/>
        <v>-1085710.9999013869</v>
      </c>
      <c r="M41" s="3">
        <f t="shared" si="5"/>
        <v>-1010979.3860545757</v>
      </c>
      <c r="N41" s="3">
        <f t="shared" si="5"/>
        <v>-1023330.8766284136</v>
      </c>
      <c r="O41" s="3">
        <f t="shared" si="5"/>
        <v>-1047101.0628393641</v>
      </c>
      <c r="P41" s="3">
        <f t="shared" si="5"/>
        <v>-20977929.436899185</v>
      </c>
    </row>
    <row r="42" spans="1:16" x14ac:dyDescent="0.25">
      <c r="A42" s="40"/>
      <c r="B42" s="41"/>
      <c r="C42" s="42"/>
      <c r="D42" s="3"/>
      <c r="E42" s="3"/>
      <c r="F42" s="3"/>
      <c r="G42" s="3"/>
      <c r="H42" s="3"/>
      <c r="I42" s="3"/>
    </row>
    <row r="43" spans="1:16" x14ac:dyDescent="0.25">
      <c r="A43" s="27"/>
      <c r="B43" s="28"/>
      <c r="C43" s="29"/>
      <c r="D43" s="3"/>
      <c r="E43" s="3"/>
      <c r="F43" s="3"/>
      <c r="G43" s="3"/>
      <c r="H43" s="3"/>
      <c r="I43" s="3"/>
    </row>
    <row r="44" spans="1:16" ht="13.8" thickBot="1" x14ac:dyDescent="0.3">
      <c r="A44" s="46" t="s">
        <v>21</v>
      </c>
      <c r="B44" s="47"/>
      <c r="C44" s="48"/>
      <c r="D44" s="19">
        <f>SUM(D38:D43)</f>
        <v>772000</v>
      </c>
      <c r="E44" s="19">
        <f>SUM(E38:E43)</f>
        <v>-501759.79452054785</v>
      </c>
      <c r="F44" s="19">
        <f>SUM(F38:F43)</f>
        <v>-2492023.4425001564</v>
      </c>
      <c r="G44" s="19">
        <f t="shared" ref="G44:I44" si="6">SUM(G38:G43)</f>
        <v>-3556602.6220029714</v>
      </c>
      <c r="H44" s="19">
        <f t="shared" si="6"/>
        <v>-4572202.9457768044</v>
      </c>
      <c r="I44" s="19">
        <f t="shared" si="6"/>
        <v>-5679790.7437555902</v>
      </c>
      <c r="J44" s="19">
        <f>SUM(J38:J43)</f>
        <v>-6597823.0462678336</v>
      </c>
      <c r="K44" s="19">
        <f>SUM(K38:K43)</f>
        <v>-15055677.778142108</v>
      </c>
      <c r="L44" s="19">
        <f t="shared" ref="L44" si="7">SUM(L38:L43)</f>
        <v>-16141388.778043494</v>
      </c>
      <c r="M44" s="19">
        <f t="shared" ref="M44" si="8">SUM(M38:M43)</f>
        <v>-17152368.164098069</v>
      </c>
      <c r="N44" s="19">
        <f t="shared" ref="N44:P44" si="9">SUM(N38:N43)</f>
        <v>-18175699.040726483</v>
      </c>
      <c r="O44" s="19">
        <f t="shared" si="9"/>
        <v>-19222800.103565846</v>
      </c>
      <c r="P44" s="19">
        <f t="shared" si="9"/>
        <v>-40200729.540465027</v>
      </c>
    </row>
    <row r="45" spans="1:16" x14ac:dyDescent="0.25">
      <c r="A45" s="2"/>
      <c r="B45" s="2"/>
      <c r="C45" s="2"/>
      <c r="D45" s="3"/>
      <c r="E45" s="3"/>
      <c r="F45" s="3"/>
      <c r="G45" s="3"/>
      <c r="H45" s="3"/>
      <c r="I45" s="3"/>
    </row>
    <row r="46" spans="1:16" x14ac:dyDescent="0.25">
      <c r="A46" s="2"/>
      <c r="B46" s="2"/>
      <c r="C46" s="2"/>
      <c r="D46" s="3"/>
      <c r="E46" s="3"/>
      <c r="F46" s="3"/>
      <c r="G46" s="3"/>
      <c r="H46" s="3"/>
      <c r="I46" s="3"/>
    </row>
    <row r="47" spans="1:16" x14ac:dyDescent="0.25">
      <c r="A47" s="2"/>
      <c r="B47" s="2"/>
      <c r="C47" s="2"/>
      <c r="D47" s="2"/>
      <c r="E47" s="2"/>
      <c r="F47" s="2"/>
      <c r="G47" s="2"/>
      <c r="H47" s="2"/>
      <c r="I47" s="2"/>
    </row>
    <row r="48" spans="1:16" x14ac:dyDescent="0.25">
      <c r="A48" s="2"/>
      <c r="B48" s="2"/>
      <c r="C48" s="2"/>
      <c r="D48" s="2"/>
      <c r="E48" s="2"/>
      <c r="F48" s="2"/>
      <c r="G48" s="2"/>
      <c r="H48" s="2"/>
      <c r="I48" s="2"/>
    </row>
    <row r="49" spans="1:9" x14ac:dyDescent="0.25">
      <c r="A49" s="2"/>
      <c r="B49" s="2"/>
      <c r="C49" s="2"/>
      <c r="D49" s="75"/>
      <c r="E49" s="2"/>
      <c r="F49" s="2"/>
      <c r="G49" s="2"/>
      <c r="H49" s="2"/>
      <c r="I49" s="2"/>
    </row>
    <row r="50" spans="1:9" x14ac:dyDescent="0.25">
      <c r="A50" s="2"/>
      <c r="B50" s="2"/>
      <c r="C50" s="2"/>
      <c r="D50" s="2"/>
      <c r="E50" s="2"/>
      <c r="F50" s="2"/>
      <c r="G50" s="2"/>
      <c r="H50" s="2"/>
      <c r="I50" s="2"/>
    </row>
    <row r="51" spans="1:9" x14ac:dyDescent="0.25">
      <c r="A51" s="2"/>
      <c r="B51" s="2"/>
      <c r="C51" s="2"/>
      <c r="D51" s="2"/>
      <c r="E51" s="2"/>
      <c r="F51" s="2"/>
      <c r="G51" s="2"/>
      <c r="H51" s="2"/>
      <c r="I51" s="2"/>
    </row>
    <row r="52" spans="1:9" x14ac:dyDescent="0.25">
      <c r="A52" s="2"/>
      <c r="B52" s="2"/>
      <c r="C52" s="2"/>
      <c r="D52" s="2"/>
      <c r="E52" s="2"/>
      <c r="F52" s="2"/>
      <c r="G52" s="2"/>
      <c r="H52" s="2"/>
      <c r="I52" s="2"/>
    </row>
    <row r="53" spans="1:9" x14ac:dyDescent="0.25">
      <c r="A53" s="2"/>
      <c r="B53" s="2"/>
      <c r="C53" s="2"/>
      <c r="D53" s="2"/>
      <c r="E53" s="2"/>
      <c r="F53" s="2"/>
      <c r="G53" s="2"/>
      <c r="H53" s="2"/>
      <c r="I53" s="2"/>
    </row>
    <row r="54" spans="1:9" x14ac:dyDescent="0.25">
      <c r="A54" s="2"/>
      <c r="B54" s="2"/>
      <c r="C54" s="2"/>
      <c r="D54" s="2"/>
      <c r="E54" s="2"/>
      <c r="F54" s="2"/>
      <c r="G54" s="2"/>
      <c r="H54" s="2"/>
      <c r="I54" s="2"/>
    </row>
    <row r="55" spans="1:9" x14ac:dyDescent="0.25">
      <c r="A55" s="2"/>
      <c r="B55" s="2"/>
      <c r="C55" s="2"/>
      <c r="D55" s="2"/>
      <c r="E55" s="2"/>
      <c r="F55" s="2"/>
      <c r="G55" s="2"/>
      <c r="H55" s="2"/>
      <c r="I55" s="2"/>
    </row>
    <row r="56" spans="1:9" x14ac:dyDescent="0.25">
      <c r="A56" s="2"/>
      <c r="B56" s="2"/>
      <c r="C56" s="2"/>
      <c r="D56" s="2"/>
      <c r="E56" s="2"/>
      <c r="F56" s="2"/>
      <c r="G56" s="2"/>
      <c r="H56" s="2"/>
      <c r="I56" s="2"/>
    </row>
    <row r="57" spans="1:9" x14ac:dyDescent="0.25">
      <c r="A57" s="2"/>
      <c r="B57" s="2"/>
      <c r="C57" s="2"/>
      <c r="D57" s="2"/>
      <c r="E57" s="2"/>
      <c r="F57" s="2"/>
      <c r="G57" s="2"/>
      <c r="H57" s="2"/>
      <c r="I57" s="2"/>
    </row>
    <row r="58" spans="1:9" x14ac:dyDescent="0.25">
      <c r="A58" s="2"/>
      <c r="B58" s="2"/>
      <c r="C58" s="2"/>
      <c r="D58" s="2"/>
      <c r="E58" s="2"/>
      <c r="F58" s="2"/>
      <c r="G58" s="2"/>
      <c r="H58" s="2"/>
      <c r="I58" s="2"/>
    </row>
    <row r="59" spans="1:9" x14ac:dyDescent="0.25">
      <c r="A59" s="2"/>
      <c r="B59" s="2"/>
      <c r="C59" s="2"/>
      <c r="D59" s="2"/>
      <c r="E59" s="2"/>
      <c r="F59" s="2"/>
      <c r="G59" s="2"/>
      <c r="H59" s="2"/>
      <c r="I59" s="2"/>
    </row>
    <row r="60" spans="1:9" x14ac:dyDescent="0.25">
      <c r="A60" s="2"/>
      <c r="B60" s="2"/>
      <c r="C60" s="2"/>
      <c r="D60" s="2"/>
      <c r="E60" s="2"/>
      <c r="F60" s="2"/>
      <c r="G60" s="2"/>
      <c r="H60" s="2"/>
      <c r="I60" s="2"/>
    </row>
    <row r="61" spans="1:9" x14ac:dyDescent="0.25">
      <c r="A61" s="2"/>
      <c r="B61" s="2"/>
      <c r="C61" s="2"/>
      <c r="D61" s="2"/>
      <c r="E61" s="2"/>
      <c r="F61" s="2"/>
      <c r="G61" s="2"/>
      <c r="H61" s="2"/>
      <c r="I61" s="2"/>
    </row>
    <row r="62" spans="1:9" x14ac:dyDescent="0.25">
      <c r="A62" s="2"/>
      <c r="B62" s="2"/>
      <c r="C62" s="2"/>
      <c r="D62" s="2"/>
      <c r="E62" s="2"/>
      <c r="F62" s="2"/>
      <c r="G62" s="2"/>
      <c r="H62" s="2"/>
      <c r="I62" s="2"/>
    </row>
    <row r="63" spans="1:9" x14ac:dyDescent="0.25">
      <c r="A63" s="2"/>
      <c r="B63" s="2"/>
      <c r="C63" s="2"/>
      <c r="D63" s="2"/>
      <c r="E63" s="2"/>
      <c r="F63" s="2"/>
      <c r="G63" s="2"/>
      <c r="H63" s="2"/>
      <c r="I63" s="2"/>
    </row>
    <row r="64" spans="1:9" x14ac:dyDescent="0.25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5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5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5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5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5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5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5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5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5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5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5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5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5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5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5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5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5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5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5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5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5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5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5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5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5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5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5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5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5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5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5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5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5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5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5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5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5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5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5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5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5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5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5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5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5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5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5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5">
      <c r="A112" s="2"/>
      <c r="B112" s="2"/>
      <c r="C112" s="2"/>
      <c r="D112" s="2"/>
      <c r="E112" s="2"/>
      <c r="F112" s="2"/>
      <c r="G112" s="2"/>
      <c r="H112" s="2"/>
      <c r="I112" s="2"/>
    </row>
  </sheetData>
  <printOptions gridLines="1" gridLinesSet="0"/>
  <pageMargins left="0.75" right="0.75" top="1" bottom="1" header="0.5" footer="0.5"/>
  <pageSetup paperSize="8" scale="95" orientation="landscape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P117"/>
  <sheetViews>
    <sheetView topLeftCell="A33" zoomScaleNormal="100" workbookViewId="0">
      <selection activeCell="I54" sqref="I54"/>
    </sheetView>
  </sheetViews>
  <sheetFormatPr defaultColWidth="8.88671875" defaultRowHeight="13.2" x14ac:dyDescent="0.25"/>
  <cols>
    <col min="3" max="3" width="10.88671875" customWidth="1"/>
    <col min="4" max="4" width="11.33203125" customWidth="1"/>
    <col min="5" max="5" width="12.109375" bestFit="1" customWidth="1"/>
    <col min="6" max="6" width="12.44140625" customWidth="1"/>
    <col min="7" max="7" width="11.88671875" customWidth="1"/>
    <col min="8" max="8" width="12.44140625" customWidth="1"/>
    <col min="9" max="12" width="12.109375" bestFit="1" customWidth="1"/>
    <col min="13" max="13" width="13.33203125" customWidth="1"/>
    <col min="14" max="14" width="12.44140625" customWidth="1"/>
    <col min="15" max="15" width="12.109375" customWidth="1"/>
    <col min="16" max="16" width="12.44140625" customWidth="1"/>
  </cols>
  <sheetData>
    <row r="1" spans="1:16" ht="17.399999999999999" x14ac:dyDescent="0.3">
      <c r="A1" s="5" t="s">
        <v>22</v>
      </c>
      <c r="D1" t="s">
        <v>70</v>
      </c>
    </row>
    <row r="3" spans="1:16" ht="15.6" x14ac:dyDescent="0.3">
      <c r="A3" s="6">
        <v>-1</v>
      </c>
      <c r="B3" s="7"/>
    </row>
    <row r="5" spans="1:16" ht="15" x14ac:dyDescent="0.25">
      <c r="A5" s="8"/>
      <c r="B5" s="8"/>
      <c r="C5" s="9" t="s">
        <v>8</v>
      </c>
      <c r="D5" s="9" t="s">
        <v>8</v>
      </c>
      <c r="E5" s="9" t="s">
        <v>2</v>
      </c>
      <c r="F5" s="9" t="s">
        <v>3</v>
      </c>
      <c r="G5" s="9" t="s">
        <v>23</v>
      </c>
      <c r="H5" s="9" t="s">
        <v>5</v>
      </c>
      <c r="I5" s="9" t="s">
        <v>24</v>
      </c>
      <c r="J5" s="9" t="s">
        <v>25</v>
      </c>
      <c r="K5" s="9" t="s">
        <v>44</v>
      </c>
      <c r="L5" s="9" t="s">
        <v>45</v>
      </c>
      <c r="M5" s="9" t="s">
        <v>63</v>
      </c>
      <c r="N5" s="9" t="s">
        <v>64</v>
      </c>
      <c r="O5" s="9" t="s">
        <v>38</v>
      </c>
      <c r="P5" s="9" t="s">
        <v>39</v>
      </c>
    </row>
    <row r="6" spans="1:16" ht="15" x14ac:dyDescent="0.25">
      <c r="A6" s="8"/>
      <c r="B6" s="8"/>
      <c r="C6" s="9"/>
      <c r="D6" s="9"/>
    </row>
    <row r="7" spans="1:16" ht="15.6" thickBot="1" x14ac:dyDescent="0.3">
      <c r="A7" s="8" t="s">
        <v>8</v>
      </c>
      <c r="B7" s="8"/>
      <c r="C7" s="10"/>
      <c r="D7" s="10"/>
      <c r="E7" s="80">
        <v>103329</v>
      </c>
      <c r="F7" s="80">
        <v>96820</v>
      </c>
      <c r="G7" s="80">
        <v>97912</v>
      </c>
      <c r="H7" s="80">
        <v>106728</v>
      </c>
      <c r="I7" s="80">
        <v>108108</v>
      </c>
      <c r="J7" s="80">
        <v>105016</v>
      </c>
      <c r="K7" s="80">
        <v>107200</v>
      </c>
      <c r="L7" s="80">
        <v>101108</v>
      </c>
      <c r="M7" s="80">
        <v>98932</v>
      </c>
      <c r="N7" s="80">
        <v>96280</v>
      </c>
      <c r="O7" s="80">
        <v>102016</v>
      </c>
      <c r="P7" s="80">
        <v>104104</v>
      </c>
    </row>
    <row r="8" spans="1:16" ht="15" x14ac:dyDescent="0.25">
      <c r="A8" s="8"/>
      <c r="B8" s="8"/>
      <c r="C8" s="9"/>
      <c r="D8" s="9"/>
      <c r="E8" s="9"/>
      <c r="F8" s="9"/>
      <c r="G8" s="9"/>
      <c r="H8" s="9"/>
      <c r="I8" s="9"/>
      <c r="J8" s="9"/>
    </row>
    <row r="9" spans="1:16" ht="15" x14ac:dyDescent="0.25">
      <c r="A9" s="8" t="s">
        <v>8</v>
      </c>
      <c r="B9" s="8"/>
      <c r="C9" s="9"/>
      <c r="D9" s="9"/>
      <c r="E9" s="9"/>
      <c r="F9" s="9"/>
      <c r="G9" s="9"/>
      <c r="H9" s="9"/>
      <c r="I9" s="9"/>
      <c r="J9" s="9"/>
    </row>
    <row r="10" spans="1:16" ht="15" x14ac:dyDescent="0.25">
      <c r="A10" s="8" t="s">
        <v>8</v>
      </c>
      <c r="B10" s="8"/>
      <c r="C10" s="9"/>
      <c r="D10" s="9"/>
      <c r="E10" s="9"/>
      <c r="F10" s="9"/>
      <c r="G10" s="9"/>
      <c r="H10" s="9"/>
      <c r="I10" s="9"/>
      <c r="J10" s="9"/>
    </row>
    <row r="11" spans="1:16" ht="15" x14ac:dyDescent="0.25">
      <c r="A11" s="8"/>
      <c r="B11" s="8"/>
      <c r="C11" s="9"/>
      <c r="D11" s="9"/>
      <c r="E11" s="9"/>
      <c r="F11" s="9"/>
      <c r="G11" s="9"/>
      <c r="H11" s="9"/>
      <c r="I11" s="9"/>
      <c r="J11" s="9"/>
    </row>
    <row r="12" spans="1:16" ht="15" x14ac:dyDescent="0.25">
      <c r="A12" s="8" t="s">
        <v>8</v>
      </c>
      <c r="B12" s="8"/>
      <c r="C12" s="9"/>
      <c r="D12" s="9"/>
      <c r="E12" s="9"/>
      <c r="F12" s="9"/>
      <c r="G12" s="9"/>
      <c r="H12" s="9"/>
      <c r="I12" s="9"/>
      <c r="J12" s="9"/>
    </row>
    <row r="13" spans="1:16" ht="15" x14ac:dyDescent="0.25">
      <c r="A13" s="8" t="s">
        <v>8</v>
      </c>
      <c r="B13" s="8"/>
      <c r="C13" s="9"/>
      <c r="D13" s="9"/>
      <c r="E13" s="9"/>
      <c r="F13" s="9"/>
      <c r="G13" s="9"/>
      <c r="H13" s="9"/>
      <c r="I13" s="9"/>
      <c r="J13" s="9"/>
    </row>
    <row r="14" spans="1:16" ht="15" x14ac:dyDescent="0.25">
      <c r="A14" s="8"/>
      <c r="B14" s="8"/>
      <c r="C14" s="9"/>
      <c r="D14" s="9"/>
      <c r="E14" s="9"/>
      <c r="F14" s="9"/>
      <c r="G14" s="9"/>
      <c r="H14" s="9"/>
      <c r="I14" s="9"/>
      <c r="J14" s="9"/>
    </row>
    <row r="15" spans="1:16" ht="15.6" thickBot="1" x14ac:dyDescent="0.3">
      <c r="A15" s="8" t="s">
        <v>8</v>
      </c>
      <c r="B15" s="8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pans="1:16" ht="15.6" thickTop="1" x14ac:dyDescent="0.25">
      <c r="A16" s="8" t="s">
        <v>8</v>
      </c>
      <c r="B16" s="8"/>
      <c r="C16" s="9"/>
      <c r="D16" s="9"/>
      <c r="E16" s="9"/>
      <c r="F16" s="9"/>
      <c r="G16" s="9"/>
      <c r="H16" s="9"/>
      <c r="I16" s="9"/>
      <c r="J16" s="9"/>
    </row>
    <row r="17" spans="1:16" ht="15" x14ac:dyDescent="0.25">
      <c r="A17" s="8"/>
      <c r="B17" s="8"/>
      <c r="C17" s="9"/>
      <c r="D17" s="9"/>
      <c r="E17" s="9"/>
      <c r="F17" s="9"/>
      <c r="G17" s="9"/>
      <c r="H17" s="9"/>
      <c r="I17" s="9"/>
      <c r="J17" s="9"/>
    </row>
    <row r="18" spans="1:16" ht="15" x14ac:dyDescent="0.25">
      <c r="A18" s="8"/>
      <c r="B18" s="8"/>
      <c r="C18" s="9"/>
      <c r="D18" s="9"/>
      <c r="E18" s="9"/>
      <c r="F18" s="9"/>
      <c r="G18" s="9"/>
      <c r="H18" s="9"/>
      <c r="I18" s="9"/>
      <c r="J18" s="9"/>
    </row>
    <row r="19" spans="1:16" ht="15.6" thickBot="1" x14ac:dyDescent="0.3">
      <c r="A19" s="8" t="s">
        <v>8</v>
      </c>
      <c r="B19" s="8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0" spans="1:16" ht="15" x14ac:dyDescent="0.25">
      <c r="A20" s="8" t="s">
        <v>8</v>
      </c>
      <c r="B20" s="8"/>
      <c r="C20" s="9"/>
      <c r="D20" s="9"/>
      <c r="E20" s="9"/>
      <c r="F20" s="9"/>
      <c r="G20" s="9"/>
      <c r="H20" s="9"/>
      <c r="I20" s="9"/>
      <c r="J20" s="9"/>
    </row>
    <row r="21" spans="1:16" ht="15" x14ac:dyDescent="0.25">
      <c r="A21" s="8" t="s">
        <v>8</v>
      </c>
      <c r="B21" s="8"/>
      <c r="C21" s="9"/>
      <c r="D21" s="9"/>
      <c r="E21" s="9"/>
      <c r="F21" s="9"/>
      <c r="G21" s="9"/>
      <c r="H21" s="9"/>
      <c r="I21" s="9"/>
      <c r="J21" s="9"/>
    </row>
    <row r="22" spans="1:16" ht="15" x14ac:dyDescent="0.25">
      <c r="A22" s="8"/>
      <c r="B22" s="8"/>
      <c r="C22" s="9"/>
      <c r="D22" s="9"/>
      <c r="E22" s="9"/>
      <c r="F22" s="9"/>
      <c r="G22" s="9"/>
      <c r="H22" s="9"/>
      <c r="I22" s="9"/>
      <c r="J22" s="9"/>
    </row>
    <row r="23" spans="1:16" ht="15" x14ac:dyDescent="0.25">
      <c r="A23" s="8"/>
      <c r="B23" s="8"/>
      <c r="C23" s="9"/>
      <c r="D23" s="9"/>
      <c r="E23" s="9"/>
      <c r="F23" s="9"/>
      <c r="G23" s="9"/>
      <c r="H23" s="9"/>
      <c r="I23" s="9"/>
      <c r="J23" s="9"/>
    </row>
    <row r="24" spans="1:16" ht="15" x14ac:dyDescent="0.25">
      <c r="A24" s="8"/>
      <c r="B24" s="8"/>
      <c r="C24" s="9"/>
      <c r="D24" s="9"/>
      <c r="E24" s="9"/>
      <c r="F24" s="9"/>
      <c r="G24" s="9"/>
      <c r="H24" s="9"/>
      <c r="I24" s="9"/>
      <c r="J24" s="9"/>
    </row>
    <row r="25" spans="1:16" ht="15" x14ac:dyDescent="0.25">
      <c r="A25" s="8"/>
      <c r="B25" s="8"/>
      <c r="C25" s="9"/>
      <c r="D25" s="9"/>
      <c r="E25" s="9"/>
      <c r="F25" s="9"/>
      <c r="G25" s="9"/>
      <c r="H25" s="9"/>
      <c r="I25" s="9"/>
      <c r="J25" s="9"/>
    </row>
    <row r="26" spans="1:16" ht="15" x14ac:dyDescent="0.25">
      <c r="A26" s="8"/>
      <c r="B26" s="8"/>
      <c r="C26" s="9"/>
      <c r="D26" s="9"/>
      <c r="E26" s="9"/>
      <c r="F26" s="9"/>
      <c r="G26" s="9"/>
      <c r="H26" s="9"/>
      <c r="I26" s="9"/>
      <c r="J26" s="9"/>
    </row>
    <row r="27" spans="1:16" ht="15" x14ac:dyDescent="0.25">
      <c r="A27" s="8"/>
      <c r="B27" s="8"/>
      <c r="C27" s="9"/>
      <c r="D27" s="9"/>
      <c r="E27" s="9"/>
      <c r="F27" s="9"/>
      <c r="G27" s="9"/>
      <c r="H27" s="9"/>
      <c r="I27" s="9"/>
      <c r="J27" s="9"/>
    </row>
    <row r="28" spans="1:16" ht="15" x14ac:dyDescent="0.25">
      <c r="A28" s="8"/>
      <c r="B28" s="8"/>
      <c r="C28" s="9"/>
      <c r="D28" s="9"/>
      <c r="E28" s="9"/>
      <c r="F28" s="9"/>
      <c r="G28" s="9"/>
      <c r="H28" s="9"/>
      <c r="I28" s="9"/>
      <c r="J28" s="9"/>
    </row>
    <row r="29" spans="1:16" ht="15" x14ac:dyDescent="0.25">
      <c r="A29" s="8"/>
      <c r="B29" s="8"/>
      <c r="C29" s="9"/>
      <c r="D29" s="9"/>
      <c r="E29" s="9"/>
      <c r="F29" s="9"/>
      <c r="G29" s="9"/>
      <c r="H29" s="9"/>
      <c r="I29" s="9"/>
      <c r="J29" s="9"/>
    </row>
    <row r="30" spans="1:16" ht="15" x14ac:dyDescent="0.25">
      <c r="A30" s="8"/>
      <c r="B30" s="8"/>
      <c r="C30" s="9"/>
      <c r="D30" s="9"/>
      <c r="E30" s="9"/>
      <c r="F30" s="9"/>
      <c r="G30" s="9"/>
      <c r="H30" s="9"/>
      <c r="I30" s="9"/>
      <c r="J30" s="9"/>
    </row>
    <row r="31" spans="1:16" ht="15" x14ac:dyDescent="0.25">
      <c r="A31" s="8" t="s">
        <v>26</v>
      </c>
      <c r="B31" s="8"/>
      <c r="C31" s="9"/>
      <c r="D31" s="9"/>
      <c r="E31" s="82">
        <f>'Freehold &amp; Payment to suppliers'!E25</f>
        <v>0</v>
      </c>
      <c r="F31" s="82">
        <f>'Freehold &amp; Payment to suppliers'!F25</f>
        <v>1166.6666666666667</v>
      </c>
      <c r="G31" s="82">
        <f>'Freehold &amp; Payment to suppliers'!G25</f>
        <v>0</v>
      </c>
      <c r="H31" s="82">
        <f>'Freehold &amp; Payment to suppliers'!H25</f>
        <v>1166.6666666666667</v>
      </c>
      <c r="I31" s="82">
        <f>'Freehold &amp; Payment to suppliers'!I25</f>
        <v>0</v>
      </c>
      <c r="J31" s="82">
        <f>'Freehold &amp; Payment to suppliers'!J25</f>
        <v>1166.6666666666667</v>
      </c>
      <c r="K31" s="82">
        <f>'Freehold &amp; Payment to suppliers'!K25</f>
        <v>0</v>
      </c>
      <c r="L31" s="82">
        <f>'Freehold &amp; Payment to suppliers'!L25</f>
        <v>1166.6666666666667</v>
      </c>
      <c r="M31" s="82">
        <f>'Freehold &amp; Payment to suppliers'!M25</f>
        <v>0</v>
      </c>
      <c r="N31" s="82">
        <f>'Freehold &amp; Payment to suppliers'!N25</f>
        <v>1166.6666666666667</v>
      </c>
      <c r="O31" s="82">
        <f>'Freehold &amp; Payment to suppliers'!O25</f>
        <v>0</v>
      </c>
      <c r="P31" s="82">
        <f>'Freehold &amp; Payment to suppliers'!P25</f>
        <v>1166.6666666666667</v>
      </c>
    </row>
    <row r="32" spans="1:16" ht="15" x14ac:dyDescent="0.25">
      <c r="A32" s="8" t="s">
        <v>27</v>
      </c>
      <c r="B32" s="8"/>
      <c r="C32" s="9"/>
      <c r="D32" s="9"/>
      <c r="E32" s="9"/>
      <c r="F32" s="9"/>
      <c r="G32" s="9"/>
      <c r="H32" s="9"/>
      <c r="I32" s="9"/>
      <c r="J32" s="9"/>
    </row>
    <row r="33" spans="1:16" ht="15" x14ac:dyDescent="0.25">
      <c r="A33" s="8"/>
      <c r="B33" s="8"/>
      <c r="C33" s="9"/>
      <c r="D33" s="9"/>
      <c r="E33" s="9"/>
      <c r="F33" s="9"/>
      <c r="G33" s="9"/>
      <c r="H33" s="9"/>
      <c r="I33" s="9"/>
      <c r="J33" s="9"/>
    </row>
    <row r="34" spans="1:16" ht="15" x14ac:dyDescent="0.25">
      <c r="A34" s="8" t="s">
        <v>28</v>
      </c>
      <c r="B34" s="8"/>
      <c r="C34" s="9"/>
      <c r="D34" s="9"/>
      <c r="E34" s="9">
        <f>'Freehold &amp; Payment to suppliers'!E26</f>
        <v>0</v>
      </c>
      <c r="F34" s="9">
        <f>'Freehold &amp; Payment to suppliers'!F26</f>
        <v>0</v>
      </c>
      <c r="G34" s="9">
        <f>'Freehold &amp; Payment to suppliers'!G26</f>
        <v>2600</v>
      </c>
      <c r="H34" s="9">
        <f>'Freehold &amp; Payment to suppliers'!H26</f>
        <v>3860</v>
      </c>
      <c r="I34" s="9">
        <f>'Freehold &amp; Payment to suppliers'!I26</f>
        <v>3020</v>
      </c>
      <c r="J34" s="9">
        <f>'Freehold &amp; Payment to suppliers'!J26</f>
        <v>2600</v>
      </c>
      <c r="K34" s="9">
        <f>'Freehold &amp; Payment to suppliers'!K26</f>
        <v>2600</v>
      </c>
      <c r="L34" s="9">
        <f>'Freehold &amp; Payment to suppliers'!L26</f>
        <v>2600</v>
      </c>
      <c r="M34" s="9">
        <f>'Freehold &amp; Payment to suppliers'!M26</f>
        <v>2600</v>
      </c>
      <c r="N34" s="9">
        <f>'Freehold &amp; Payment to suppliers'!N26</f>
        <v>2600</v>
      </c>
      <c r="O34" s="9">
        <f>'Freehold &amp; Payment to suppliers'!O26</f>
        <v>3020</v>
      </c>
      <c r="P34" s="9">
        <f>'Freehold &amp; Payment to suppliers'!P26</f>
        <v>2600</v>
      </c>
    </row>
    <row r="35" spans="1:16" ht="15" x14ac:dyDescent="0.25">
      <c r="A35" s="8" t="s">
        <v>29</v>
      </c>
      <c r="B35" s="8"/>
      <c r="C35" s="9"/>
      <c r="D35" s="9"/>
      <c r="E35" s="9"/>
      <c r="F35" s="9"/>
      <c r="G35" s="9"/>
      <c r="H35" s="9"/>
      <c r="I35" s="9"/>
      <c r="J35" s="9"/>
    </row>
    <row r="36" spans="1:16" ht="15" x14ac:dyDescent="0.25">
      <c r="A36" s="8"/>
      <c r="B36" s="8"/>
      <c r="C36" s="9"/>
      <c r="D36" s="9"/>
      <c r="E36" s="9"/>
      <c r="F36" s="9"/>
      <c r="G36" s="9"/>
      <c r="H36" s="9"/>
      <c r="I36" s="9"/>
      <c r="J36" s="9"/>
    </row>
    <row r="37" spans="1:16" ht="15" x14ac:dyDescent="0.25">
      <c r="A37" s="8"/>
      <c r="B37" s="8"/>
      <c r="C37" s="9"/>
      <c r="D37" s="9"/>
      <c r="E37" s="9"/>
      <c r="F37" s="9"/>
      <c r="G37" s="9"/>
      <c r="H37" s="9"/>
      <c r="I37" s="9"/>
      <c r="J37" s="9"/>
    </row>
    <row r="38" spans="1:16" ht="15" x14ac:dyDescent="0.25">
      <c r="A38" s="8"/>
      <c r="B38" s="8"/>
      <c r="C38" s="9"/>
      <c r="D38" s="9"/>
      <c r="E38" s="9"/>
      <c r="F38" s="9"/>
      <c r="G38" s="9"/>
      <c r="H38" s="9"/>
      <c r="I38" s="9"/>
      <c r="J38" s="9"/>
    </row>
    <row r="39" spans="1:16" ht="16.2" thickBot="1" x14ac:dyDescent="0.35">
      <c r="A39" s="12" t="s">
        <v>30</v>
      </c>
      <c r="B39" s="12"/>
      <c r="C39" s="13"/>
      <c r="D39" s="13"/>
      <c r="E39" s="13">
        <f>SUM(E31:E38)</f>
        <v>0</v>
      </c>
      <c r="F39" s="13">
        <f t="shared" ref="F39:P39" si="0">SUM(F31:F38)</f>
        <v>1166.6666666666667</v>
      </c>
      <c r="G39" s="13">
        <f t="shared" si="0"/>
        <v>2600</v>
      </c>
      <c r="H39" s="13">
        <f t="shared" si="0"/>
        <v>5026.666666666667</v>
      </c>
      <c r="I39" s="13">
        <f t="shared" si="0"/>
        <v>3020</v>
      </c>
      <c r="J39" s="13">
        <f t="shared" si="0"/>
        <v>3766.666666666667</v>
      </c>
      <c r="K39" s="13">
        <f t="shared" si="0"/>
        <v>2600</v>
      </c>
      <c r="L39" s="13">
        <f t="shared" si="0"/>
        <v>3766.666666666667</v>
      </c>
      <c r="M39" s="13">
        <f t="shared" si="0"/>
        <v>2600</v>
      </c>
      <c r="N39" s="13">
        <f t="shared" si="0"/>
        <v>3766.666666666667</v>
      </c>
      <c r="O39" s="13">
        <f t="shared" si="0"/>
        <v>3020</v>
      </c>
      <c r="P39" s="13">
        <f t="shared" si="0"/>
        <v>3766.666666666667</v>
      </c>
    </row>
    <row r="40" spans="1:16" ht="15.6" x14ac:dyDescent="0.3">
      <c r="A40" s="12" t="s">
        <v>31</v>
      </c>
      <c r="B40" s="12"/>
      <c r="C40" s="9"/>
      <c r="D40" s="9"/>
      <c r="E40" s="9"/>
      <c r="F40" s="9"/>
      <c r="G40" s="9"/>
      <c r="H40" s="9"/>
      <c r="I40" s="9"/>
      <c r="J40" s="9"/>
    </row>
    <row r="41" spans="1:16" ht="15" x14ac:dyDescent="0.25">
      <c r="A41" s="8" t="s">
        <v>8</v>
      </c>
      <c r="B41" s="8"/>
      <c r="C41" s="9"/>
      <c r="D41" s="9"/>
      <c r="E41" s="9"/>
      <c r="F41" s="9"/>
      <c r="G41" s="9"/>
      <c r="H41" s="9"/>
      <c r="I41" s="9"/>
      <c r="J41" s="9"/>
    </row>
    <row r="42" spans="1:16" ht="15" x14ac:dyDescent="0.25">
      <c r="A42" s="8"/>
      <c r="B42" s="8"/>
      <c r="C42" s="9"/>
      <c r="D42" s="9"/>
      <c r="E42" s="9"/>
      <c r="F42" s="9"/>
      <c r="G42" s="9"/>
      <c r="H42" s="9"/>
      <c r="I42" s="9"/>
      <c r="J42" s="9"/>
    </row>
    <row r="43" spans="1:16" ht="15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spans="1:16" ht="15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spans="1:16" ht="15.6" x14ac:dyDescent="0.3">
      <c r="A45" s="12" t="s">
        <v>65</v>
      </c>
      <c r="B45" s="12"/>
      <c r="C45" s="12"/>
      <c r="D45" s="12"/>
      <c r="E45" s="8"/>
      <c r="F45" s="8"/>
      <c r="G45" s="8"/>
      <c r="H45" s="8"/>
      <c r="I45" s="8"/>
      <c r="J45" s="8"/>
    </row>
    <row r="46" spans="1:16" ht="15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spans="1:16" ht="15" x14ac:dyDescent="0.25">
      <c r="A47" s="8"/>
      <c r="B47" s="8"/>
      <c r="C47" s="9" t="s">
        <v>8</v>
      </c>
      <c r="D47" s="9" t="s">
        <v>8</v>
      </c>
      <c r="E47" s="9" t="s">
        <v>2</v>
      </c>
      <c r="F47" s="9" t="s">
        <v>3</v>
      </c>
      <c r="G47" s="9" t="s">
        <v>23</v>
      </c>
      <c r="H47" s="9" t="s">
        <v>5</v>
      </c>
      <c r="I47" s="9" t="s">
        <v>24</v>
      </c>
      <c r="J47" s="9" t="s">
        <v>25</v>
      </c>
      <c r="K47" s="9" t="s">
        <v>44</v>
      </c>
      <c r="L47" s="9" t="s">
        <v>45</v>
      </c>
      <c r="M47" s="9" t="s">
        <v>63</v>
      </c>
      <c r="N47" s="9" t="s">
        <v>64</v>
      </c>
      <c r="O47" s="9" t="s">
        <v>38</v>
      </c>
      <c r="P47" s="9" t="s">
        <v>39</v>
      </c>
    </row>
    <row r="48" spans="1:16" ht="15" x14ac:dyDescent="0.25">
      <c r="A48" s="8"/>
      <c r="B48" s="8"/>
      <c r="C48" s="8"/>
      <c r="D48" s="8"/>
      <c r="E48" s="8"/>
      <c r="F48" s="8"/>
      <c r="G48" s="8"/>
      <c r="H48" s="8"/>
      <c r="J48" s="8"/>
    </row>
    <row r="49" spans="1:16" ht="15.6" thickBot="1" x14ac:dyDescent="0.3">
      <c r="A49" s="8"/>
      <c r="B49" s="8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spans="1:16" ht="15.6" thickTop="1" x14ac:dyDescent="0.25">
      <c r="A50" s="8"/>
      <c r="B50" s="8"/>
      <c r="C50" s="8"/>
      <c r="D50" s="8"/>
      <c r="E50" s="8"/>
      <c r="F50" s="8"/>
      <c r="G50" s="8"/>
      <c r="H50" s="8"/>
      <c r="J50" s="8"/>
    </row>
    <row r="51" spans="1:16" ht="16.2" thickBot="1" x14ac:dyDescent="0.35">
      <c r="A51" s="12" t="s">
        <v>32</v>
      </c>
      <c r="B51" s="12"/>
      <c r="C51" s="14"/>
      <c r="D51" s="14"/>
      <c r="E51" s="81">
        <v>12812</v>
      </c>
      <c r="F51" s="81">
        <v>12812</v>
      </c>
      <c r="G51" s="81">
        <v>12812</v>
      </c>
      <c r="H51" s="81">
        <v>12812</v>
      </c>
      <c r="I51" s="81">
        <v>12812</v>
      </c>
      <c r="J51" s="81">
        <v>12812</v>
      </c>
      <c r="K51" s="81">
        <v>12812</v>
      </c>
      <c r="L51" s="81">
        <v>12812</v>
      </c>
      <c r="M51" s="81">
        <v>12812</v>
      </c>
      <c r="N51" s="81">
        <v>12812</v>
      </c>
      <c r="O51" s="81">
        <v>12812</v>
      </c>
      <c r="P51" s="81">
        <v>12812</v>
      </c>
    </row>
    <row r="52" spans="1:16" ht="15.6" thickTop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spans="1:16" ht="15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spans="1:16" ht="15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spans="1:16" ht="15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spans="1:16" ht="15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</row>
    <row r="57" spans="1:16" ht="15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spans="1:16" ht="15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</row>
    <row r="59" spans="1:16" ht="15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spans="1:16" ht="15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spans="1:16" ht="15" x14ac:dyDescent="0.25">
      <c r="A61" s="8" t="s">
        <v>8</v>
      </c>
      <c r="B61" s="8"/>
      <c r="C61" s="8"/>
      <c r="D61" s="8"/>
      <c r="E61" s="8"/>
      <c r="F61" s="8"/>
      <c r="G61" s="8"/>
      <c r="H61" s="8"/>
      <c r="J61" s="8"/>
    </row>
    <row r="62" spans="1:16" ht="15" x14ac:dyDescent="0.25">
      <c r="A62" s="8" t="s">
        <v>8</v>
      </c>
      <c r="B62" s="8"/>
      <c r="C62" s="8"/>
      <c r="D62" s="8"/>
      <c r="E62" s="8"/>
      <c r="F62" s="8"/>
      <c r="G62" s="8"/>
      <c r="H62" s="8"/>
      <c r="J62" s="8"/>
    </row>
    <row r="63" spans="1:16" ht="15" x14ac:dyDescent="0.25">
      <c r="A63" s="8"/>
      <c r="B63" s="8"/>
      <c r="C63" s="8"/>
      <c r="D63" s="8"/>
      <c r="E63" s="8"/>
      <c r="F63" s="8"/>
      <c r="G63" s="8"/>
      <c r="H63" s="8"/>
      <c r="J63" s="8"/>
    </row>
    <row r="64" spans="1:16" ht="15" x14ac:dyDescent="0.25">
      <c r="A64" s="8" t="s">
        <v>33</v>
      </c>
      <c r="B64" s="8"/>
      <c r="C64" s="8"/>
      <c r="D64" s="8"/>
      <c r="E64" s="8"/>
      <c r="F64" s="8"/>
      <c r="G64" s="8"/>
      <c r="H64" s="8"/>
      <c r="J64" s="8"/>
    </row>
    <row r="65" spans="1:16" ht="15" x14ac:dyDescent="0.25">
      <c r="A65" s="8" t="s">
        <v>61</v>
      </c>
      <c r="B65" s="8"/>
      <c r="C65" s="8"/>
      <c r="D65" s="8"/>
      <c r="E65" s="8"/>
      <c r="F65" s="8"/>
      <c r="G65" s="8"/>
      <c r="H65" s="8"/>
      <c r="J65" s="8"/>
    </row>
    <row r="66" spans="1:16" ht="15" x14ac:dyDescent="0.25">
      <c r="A66" s="8" t="s">
        <v>62</v>
      </c>
      <c r="B66" s="8"/>
      <c r="C66" s="8"/>
      <c r="D66" s="8"/>
      <c r="E66" s="8"/>
      <c r="F66" s="8"/>
      <c r="G66" s="8"/>
      <c r="H66" s="8"/>
      <c r="J66" s="8"/>
    </row>
    <row r="67" spans="1:16" ht="15" x14ac:dyDescent="0.25">
      <c r="A67" s="8"/>
      <c r="B67" s="8"/>
      <c r="C67" s="8"/>
      <c r="D67" s="8"/>
      <c r="E67" s="8"/>
      <c r="F67" s="8"/>
      <c r="G67" s="8"/>
      <c r="H67" s="8"/>
      <c r="J67" s="8"/>
    </row>
    <row r="68" spans="1:16" ht="16.2" thickBot="1" x14ac:dyDescent="0.35">
      <c r="A68" s="12" t="s">
        <v>8</v>
      </c>
      <c r="B68" s="12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16" ht="16.2" thickTop="1" x14ac:dyDescent="0.3">
      <c r="A69" s="12" t="s">
        <v>8</v>
      </c>
      <c r="B69" s="12"/>
      <c r="C69" s="8"/>
      <c r="D69" s="8"/>
      <c r="E69" s="8"/>
      <c r="F69" s="8"/>
      <c r="G69" s="8"/>
      <c r="H69" s="8"/>
      <c r="I69" s="8"/>
      <c r="J69" s="8"/>
    </row>
    <row r="70" spans="1:16" ht="15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spans="1:16" ht="15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spans="1:16" ht="15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spans="1:16" ht="15.6" x14ac:dyDescent="0.3">
      <c r="A73" s="12" t="s">
        <v>34</v>
      </c>
      <c r="B73" s="8"/>
      <c r="C73" s="8"/>
      <c r="D73" s="8"/>
      <c r="E73" s="8"/>
      <c r="F73" s="8"/>
      <c r="G73" s="8"/>
      <c r="H73" s="8"/>
      <c r="I73" s="8"/>
      <c r="J73" s="8"/>
    </row>
    <row r="74" spans="1:16" ht="15.6" x14ac:dyDescent="0.3">
      <c r="A74" s="12"/>
      <c r="B74" s="8"/>
      <c r="C74" s="8"/>
      <c r="D74" s="8"/>
      <c r="E74" s="8"/>
      <c r="F74" s="8"/>
      <c r="G74" s="8"/>
      <c r="H74" s="8"/>
      <c r="I74" s="8"/>
      <c r="J74" s="8"/>
    </row>
    <row r="75" spans="1:16" ht="15.6" x14ac:dyDescent="0.3">
      <c r="A75" s="12" t="s">
        <v>35</v>
      </c>
      <c r="B75" s="8"/>
      <c r="C75" s="8"/>
      <c r="D75" s="8"/>
      <c r="E75" s="8"/>
      <c r="F75" s="8"/>
      <c r="G75" s="8"/>
      <c r="H75" s="8"/>
      <c r="I75" s="8"/>
      <c r="J75" s="8"/>
    </row>
    <row r="76" spans="1:16" ht="15.6" x14ac:dyDescent="0.3">
      <c r="A76" s="12"/>
      <c r="B76" s="8"/>
      <c r="C76" s="8"/>
      <c r="D76" s="8"/>
      <c r="E76" s="8"/>
      <c r="F76" s="8"/>
      <c r="G76" s="8"/>
      <c r="H76" s="8"/>
      <c r="I76" s="8"/>
      <c r="J76" s="8"/>
    </row>
    <row r="77" spans="1:16" ht="15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</row>
    <row r="78" spans="1:16" ht="15" x14ac:dyDescent="0.25">
      <c r="A78" s="8"/>
      <c r="B78" s="8"/>
      <c r="C78" s="9" t="s">
        <v>8</v>
      </c>
      <c r="D78" s="9" t="s">
        <v>8</v>
      </c>
      <c r="E78" s="9" t="s">
        <v>2</v>
      </c>
      <c r="F78" s="9" t="s">
        <v>3</v>
      </c>
      <c r="G78" s="9" t="s">
        <v>23</v>
      </c>
      <c r="H78" s="9" t="s">
        <v>5</v>
      </c>
      <c r="I78" s="9" t="s">
        <v>24</v>
      </c>
      <c r="J78" s="9" t="s">
        <v>25</v>
      </c>
      <c r="K78" s="9" t="s">
        <v>44</v>
      </c>
      <c r="L78" s="9" t="s">
        <v>45</v>
      </c>
      <c r="M78" s="9" t="s">
        <v>63</v>
      </c>
      <c r="N78" s="9" t="s">
        <v>64</v>
      </c>
      <c r="O78" s="9" t="s">
        <v>38</v>
      </c>
      <c r="P78" s="9" t="s">
        <v>39</v>
      </c>
    </row>
    <row r="79" spans="1:16" ht="15" x14ac:dyDescent="0.25">
      <c r="A79" s="8"/>
      <c r="B79" s="8"/>
      <c r="C79" s="9"/>
      <c r="D79" s="9"/>
      <c r="E79" s="9"/>
      <c r="F79" s="9"/>
      <c r="G79" s="9"/>
      <c r="H79" s="9"/>
      <c r="I79" s="8"/>
      <c r="J79" s="8"/>
    </row>
    <row r="80" spans="1:16" ht="15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spans="1:16" ht="15" x14ac:dyDescent="0.25">
      <c r="A81" s="8" t="s">
        <v>69</v>
      </c>
      <c r="B81" s="8"/>
      <c r="C81" s="8"/>
      <c r="D81" s="8"/>
      <c r="E81" s="78">
        <v>103329</v>
      </c>
      <c r="F81" s="78">
        <v>96980</v>
      </c>
      <c r="G81" s="78">
        <v>97912</v>
      </c>
      <c r="H81" s="78">
        <v>106728</v>
      </c>
      <c r="I81" s="78">
        <v>108108</v>
      </c>
      <c r="J81" s="78">
        <v>105016</v>
      </c>
      <c r="K81" s="78">
        <v>107200</v>
      </c>
      <c r="L81" s="78">
        <v>101108</v>
      </c>
      <c r="M81" s="78">
        <v>98932</v>
      </c>
      <c r="N81" s="78">
        <v>96280</v>
      </c>
      <c r="O81" s="78">
        <v>102016</v>
      </c>
      <c r="P81" s="78">
        <v>104104</v>
      </c>
    </row>
    <row r="82" spans="1:16" ht="15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spans="1:16" ht="15" x14ac:dyDescent="0.25">
      <c r="A83" s="8" t="s">
        <v>68</v>
      </c>
      <c r="B83" s="8"/>
      <c r="C83" s="8"/>
      <c r="D83" s="8"/>
      <c r="E83" s="79">
        <v>0.42</v>
      </c>
      <c r="F83" s="79">
        <v>0.42</v>
      </c>
      <c r="G83" s="79">
        <v>0.42</v>
      </c>
      <c r="H83" s="79">
        <v>0.42</v>
      </c>
      <c r="I83" s="79">
        <v>0.42</v>
      </c>
      <c r="J83" s="79">
        <v>0.42</v>
      </c>
      <c r="K83" s="79">
        <v>0.42</v>
      </c>
      <c r="L83" s="79">
        <v>0.42</v>
      </c>
      <c r="M83" s="79">
        <v>0.42</v>
      </c>
      <c r="N83" s="79">
        <v>0.42</v>
      </c>
      <c r="O83" s="79">
        <v>0.42</v>
      </c>
      <c r="P83" s="79">
        <v>0.42</v>
      </c>
    </row>
    <row r="84" spans="1:16" ht="15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</row>
    <row r="85" spans="1:16" ht="15.6" thickBot="1" x14ac:dyDescent="0.3">
      <c r="A85" s="8" t="s">
        <v>36</v>
      </c>
      <c r="B85" s="8"/>
      <c r="C85" s="16"/>
      <c r="D85" s="16"/>
      <c r="E85" s="80">
        <f>E81*E83</f>
        <v>43398.18</v>
      </c>
      <c r="F85" s="80">
        <f t="shared" ref="F85:P85" si="1">F81*F83</f>
        <v>40731.599999999999</v>
      </c>
      <c r="G85" s="80">
        <f t="shared" si="1"/>
        <v>41123.040000000001</v>
      </c>
      <c r="H85" s="80">
        <f t="shared" si="1"/>
        <v>44825.759999999995</v>
      </c>
      <c r="I85" s="80">
        <f t="shared" si="1"/>
        <v>45405.36</v>
      </c>
      <c r="J85" s="80">
        <f t="shared" si="1"/>
        <v>44106.720000000001</v>
      </c>
      <c r="K85" s="80">
        <f t="shared" si="1"/>
        <v>45024</v>
      </c>
      <c r="L85" s="80">
        <f t="shared" si="1"/>
        <v>42465.36</v>
      </c>
      <c r="M85" s="80">
        <f t="shared" si="1"/>
        <v>41551.439999999995</v>
      </c>
      <c r="N85" s="80">
        <f t="shared" si="1"/>
        <v>40437.599999999999</v>
      </c>
      <c r="O85" s="80">
        <f t="shared" si="1"/>
        <v>42846.720000000001</v>
      </c>
      <c r="P85" s="80">
        <f t="shared" si="1"/>
        <v>43723.68</v>
      </c>
    </row>
    <row r="86" spans="1:16" ht="15" x14ac:dyDescent="0.25">
      <c r="A86" s="8" t="s">
        <v>8</v>
      </c>
      <c r="B86" s="8"/>
      <c r="C86" s="8"/>
      <c r="D86" s="8"/>
      <c r="E86" s="8"/>
      <c r="F86" s="8"/>
      <c r="G86" s="8"/>
      <c r="H86" s="8"/>
      <c r="I86" s="8"/>
      <c r="J86" s="8"/>
    </row>
    <row r="87" spans="1:16" ht="15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</row>
    <row r="88" spans="1:16" ht="15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6" ht="15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6" ht="15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6" ht="15" x14ac:dyDescent="0.25">
      <c r="A91" s="8" t="s">
        <v>66</v>
      </c>
      <c r="B91" s="8"/>
      <c r="C91" t="s">
        <v>8</v>
      </c>
      <c r="D91" t="s">
        <v>8</v>
      </c>
      <c r="E91" t="s">
        <v>37</v>
      </c>
      <c r="F91" t="s">
        <v>37</v>
      </c>
      <c r="G91" t="s">
        <v>37</v>
      </c>
      <c r="H91" t="s">
        <v>37</v>
      </c>
      <c r="I91" t="s">
        <v>37</v>
      </c>
      <c r="J91" t="s">
        <v>37</v>
      </c>
      <c r="K91" t="s">
        <v>37</v>
      </c>
      <c r="L91" t="s">
        <v>37</v>
      </c>
      <c r="M91" t="s">
        <v>37</v>
      </c>
      <c r="N91" t="s">
        <v>37</v>
      </c>
      <c r="O91" t="s">
        <v>37</v>
      </c>
      <c r="P91" t="s">
        <v>37</v>
      </c>
    </row>
    <row r="92" spans="1:16" ht="15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6" ht="15" x14ac:dyDescent="0.25">
      <c r="A93" s="8" t="s">
        <v>8</v>
      </c>
      <c r="B93" s="8"/>
      <c r="C93" s="8"/>
      <c r="D93" s="8"/>
      <c r="E93" s="8"/>
      <c r="F93" s="8"/>
      <c r="G93" s="8"/>
      <c r="H93" s="8"/>
      <c r="I93" s="8"/>
      <c r="J93" s="8"/>
    </row>
    <row r="94" spans="1:16" ht="15" x14ac:dyDescent="0.25">
      <c r="A94" s="8" t="s">
        <v>8</v>
      </c>
      <c r="B94" s="8"/>
      <c r="D94" s="8"/>
      <c r="E94" s="8"/>
      <c r="F94" s="8"/>
      <c r="G94" s="8"/>
      <c r="H94" s="8"/>
      <c r="I94" s="8"/>
      <c r="J94" s="8"/>
    </row>
    <row r="95" spans="1:16" ht="15" x14ac:dyDescent="0.25">
      <c r="A95" s="8" t="s">
        <v>8</v>
      </c>
      <c r="B95" s="8"/>
      <c r="C95" s="8"/>
      <c r="D95" s="8"/>
      <c r="E95" s="8"/>
      <c r="F95" s="8"/>
      <c r="G95" s="8"/>
      <c r="H95" s="8"/>
      <c r="I95" s="8"/>
      <c r="J95" s="8"/>
    </row>
    <row r="96" spans="1:16" ht="15" x14ac:dyDescent="0.25">
      <c r="A96" s="8" t="s">
        <v>8</v>
      </c>
      <c r="B96" s="8"/>
      <c r="C96" s="8"/>
      <c r="D96" s="8"/>
      <c r="E96" s="8"/>
      <c r="F96" s="8"/>
      <c r="G96" s="8"/>
      <c r="H96" s="8"/>
      <c r="I96" s="8"/>
      <c r="J96" s="8"/>
    </row>
    <row r="97" spans="1:16" ht="15" x14ac:dyDescent="0.25">
      <c r="A97" s="8" t="s">
        <v>8</v>
      </c>
      <c r="B97" s="8"/>
      <c r="C97" s="8"/>
      <c r="D97" s="8"/>
      <c r="E97" s="8"/>
      <c r="F97" s="8"/>
      <c r="G97" s="8"/>
      <c r="H97" s="8"/>
      <c r="I97" s="8"/>
      <c r="J97" s="8"/>
    </row>
    <row r="98" spans="1:16" ht="15" x14ac:dyDescent="0.25">
      <c r="A98" s="8" t="s">
        <v>8</v>
      </c>
      <c r="B98" s="8"/>
      <c r="C98" s="8"/>
      <c r="D98" s="8"/>
      <c r="E98" s="8"/>
      <c r="F98" s="8"/>
      <c r="G98" s="8"/>
      <c r="H98" s="8"/>
      <c r="I98" s="8"/>
      <c r="J98" s="8"/>
    </row>
    <row r="99" spans="1:16" ht="15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6" ht="16.2" thickBot="1" x14ac:dyDescent="0.35">
      <c r="A100" s="12" t="s">
        <v>41</v>
      </c>
      <c r="B100" s="8"/>
      <c r="C100" s="17"/>
      <c r="D100" s="17"/>
      <c r="E100" s="17"/>
      <c r="F100" s="17"/>
      <c r="G100" s="17"/>
      <c r="H100" s="17"/>
      <c r="I100" s="8"/>
      <c r="J100" s="8"/>
    </row>
    <row r="101" spans="1:16" ht="15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6" ht="15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6" ht="15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6" ht="15.6" x14ac:dyDescent="0.3">
      <c r="A104" s="12" t="s">
        <v>42</v>
      </c>
      <c r="B104" s="8"/>
      <c r="C104" s="8"/>
      <c r="D104" s="8"/>
      <c r="E104" s="8"/>
      <c r="F104" s="8"/>
      <c r="G104" s="8"/>
      <c r="H104" s="8"/>
      <c r="I104" s="8"/>
      <c r="J104" s="8"/>
    </row>
    <row r="105" spans="1:16" ht="15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6" ht="15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6" ht="15" x14ac:dyDescent="0.25">
      <c r="A107" s="8"/>
      <c r="B107" s="8"/>
      <c r="C107" s="9" t="s">
        <v>0</v>
      </c>
      <c r="D107" s="9" t="s">
        <v>1</v>
      </c>
      <c r="E107" s="9" t="s">
        <v>2</v>
      </c>
      <c r="F107" s="9" t="s">
        <v>3</v>
      </c>
      <c r="G107" s="9" t="s">
        <v>23</v>
      </c>
      <c r="H107" s="9" t="s">
        <v>5</v>
      </c>
      <c r="I107" s="8" t="s">
        <v>122</v>
      </c>
      <c r="J107" s="8" t="s">
        <v>25</v>
      </c>
      <c r="K107" s="8" t="s">
        <v>44</v>
      </c>
      <c r="L107" s="8" t="s">
        <v>45</v>
      </c>
      <c r="M107" s="8" t="s">
        <v>63</v>
      </c>
      <c r="N107" s="8" t="s">
        <v>64</v>
      </c>
      <c r="O107" s="8" t="s">
        <v>38</v>
      </c>
      <c r="P107" s="8" t="s">
        <v>39</v>
      </c>
    </row>
    <row r="108" spans="1:16" ht="15" x14ac:dyDescent="0.25">
      <c r="A108" s="8"/>
      <c r="B108" s="8"/>
      <c r="C108" s="9"/>
      <c r="D108" s="9"/>
      <c r="E108" s="9"/>
      <c r="F108" s="9"/>
      <c r="G108" s="9"/>
      <c r="H108" s="9"/>
      <c r="I108" s="8"/>
      <c r="J108" s="8"/>
    </row>
    <row r="109" spans="1:16" ht="15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6" ht="15" x14ac:dyDescent="0.25">
      <c r="A110" s="8" t="s">
        <v>67</v>
      </c>
      <c r="B110" s="8"/>
      <c r="C110" s="8"/>
      <c r="D110" s="8"/>
      <c r="E110" s="78">
        <v>103329</v>
      </c>
      <c r="F110" s="78">
        <v>96820</v>
      </c>
      <c r="G110" s="78">
        <v>97912</v>
      </c>
      <c r="H110" s="78">
        <v>106728</v>
      </c>
      <c r="I110" s="78">
        <v>108108</v>
      </c>
      <c r="J110" s="78">
        <v>105016</v>
      </c>
      <c r="K110" s="78">
        <v>107200</v>
      </c>
      <c r="L110" s="78">
        <v>101108</v>
      </c>
      <c r="M110" s="78">
        <v>98932</v>
      </c>
      <c r="N110" s="78">
        <v>96280</v>
      </c>
      <c r="O110" s="78">
        <v>102016</v>
      </c>
      <c r="P110" s="78">
        <v>104104</v>
      </c>
    </row>
    <row r="111" spans="1:16" ht="15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6" ht="15" x14ac:dyDescent="0.25">
      <c r="A112" s="8" t="s">
        <v>60</v>
      </c>
      <c r="B112" s="8"/>
      <c r="C112" s="8"/>
      <c r="D112" s="8"/>
      <c r="E112" s="79">
        <v>0.57999999999999996</v>
      </c>
      <c r="F112" s="79">
        <v>0.57999999999999996</v>
      </c>
      <c r="G112" s="79">
        <v>0.57999999999999996</v>
      </c>
      <c r="H112" s="79">
        <v>0.57999999999999996</v>
      </c>
      <c r="I112" s="79">
        <v>0.57999999999999996</v>
      </c>
      <c r="J112" s="79">
        <v>0.57999999999999996</v>
      </c>
      <c r="K112" s="79">
        <v>0.57999999999999996</v>
      </c>
      <c r="L112" s="79">
        <v>0.57999999999999996</v>
      </c>
      <c r="M112" s="79">
        <v>0.57999999999999996</v>
      </c>
      <c r="N112" s="79">
        <v>0.57999999999999996</v>
      </c>
      <c r="O112" s="79">
        <v>0.57999999999999996</v>
      </c>
      <c r="P112" s="79">
        <v>0.57999999999999996</v>
      </c>
    </row>
    <row r="113" spans="1:16" ht="15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6" ht="16.2" thickBot="1" x14ac:dyDescent="0.35">
      <c r="A114" s="12" t="s">
        <v>43</v>
      </c>
      <c r="B114" s="12"/>
      <c r="C114" s="18"/>
      <c r="D114" s="18"/>
      <c r="E114" s="80">
        <f>E110*E112</f>
        <v>59930.819999999992</v>
      </c>
      <c r="F114" s="80">
        <f t="shared" ref="F114:P114" si="2">F110*F112</f>
        <v>56155.6</v>
      </c>
      <c r="G114" s="80">
        <f t="shared" si="2"/>
        <v>56788.959999999999</v>
      </c>
      <c r="H114" s="80">
        <f t="shared" si="2"/>
        <v>61902.239999999998</v>
      </c>
      <c r="I114" s="80">
        <f t="shared" si="2"/>
        <v>62702.639999999992</v>
      </c>
      <c r="J114" s="80">
        <f t="shared" si="2"/>
        <v>60909.279999999999</v>
      </c>
      <c r="K114" s="80">
        <f t="shared" si="2"/>
        <v>62175.999999999993</v>
      </c>
      <c r="L114" s="80">
        <f t="shared" si="2"/>
        <v>58642.64</v>
      </c>
      <c r="M114" s="80">
        <f t="shared" si="2"/>
        <v>57380.56</v>
      </c>
      <c r="N114" s="80">
        <f t="shared" si="2"/>
        <v>55842.399999999994</v>
      </c>
      <c r="O114" s="80">
        <f t="shared" si="2"/>
        <v>59169.279999999999</v>
      </c>
      <c r="P114" s="80">
        <f t="shared" si="2"/>
        <v>60380.319999999992</v>
      </c>
    </row>
    <row r="115" spans="1:16" ht="15" x14ac:dyDescent="0.25">
      <c r="A115" s="8" t="s">
        <v>8</v>
      </c>
      <c r="B115" s="8"/>
      <c r="C115" s="8"/>
      <c r="D115" s="8"/>
      <c r="E115" s="8"/>
      <c r="F115" s="8"/>
      <c r="G115" s="8"/>
      <c r="H115" s="8"/>
      <c r="I115" s="8"/>
      <c r="J115" s="8"/>
    </row>
    <row r="116" spans="1:16" ht="15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6" ht="15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</row>
  </sheetData>
  <printOptions gridLines="1" gridLinesSet="0"/>
  <pageMargins left="0.75" right="0.75" top="1" bottom="1" header="0.5" footer="0.5"/>
  <pageSetup paperSize="5" scale="47" orientation="portrait" horizontalDpi="0" verticalDpi="0" r:id="rId1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  <pageSetUpPr fitToPage="1"/>
  </sheetPr>
  <dimension ref="A1:R120"/>
  <sheetViews>
    <sheetView topLeftCell="A23" workbookViewId="0">
      <selection activeCell="Q24" sqref="Q24"/>
    </sheetView>
  </sheetViews>
  <sheetFormatPr defaultColWidth="8.88671875" defaultRowHeight="13.2" x14ac:dyDescent="0.25"/>
  <cols>
    <col min="1" max="1" width="25.33203125" customWidth="1"/>
    <col min="2" max="2" width="0.88671875" customWidth="1"/>
    <col min="3" max="3" width="1.44140625" customWidth="1"/>
    <col min="4" max="9" width="11" customWidth="1"/>
    <col min="10" max="15" width="10.88671875" bestFit="1" customWidth="1"/>
    <col min="16" max="16" width="13.5546875" bestFit="1" customWidth="1"/>
    <col min="17" max="17" width="59.33203125" bestFit="1" customWidth="1"/>
    <col min="18" max="18" width="20.5546875" bestFit="1" customWidth="1"/>
  </cols>
  <sheetData>
    <row r="1" spans="1:18" ht="21" x14ac:dyDescent="0.4">
      <c r="A1" s="1" t="s">
        <v>8</v>
      </c>
    </row>
    <row r="2" spans="1:18" ht="21" x14ac:dyDescent="0.4">
      <c r="A2" s="1"/>
    </row>
    <row r="5" spans="1:18" x14ac:dyDescent="0.25">
      <c r="A5" s="21"/>
      <c r="B5" s="22"/>
      <c r="C5" s="23"/>
      <c r="D5" s="49" t="s">
        <v>2</v>
      </c>
      <c r="E5" s="49" t="s">
        <v>40</v>
      </c>
      <c r="F5" s="49" t="s">
        <v>4</v>
      </c>
      <c r="G5" s="49" t="s">
        <v>5</v>
      </c>
      <c r="H5" s="49" t="s">
        <v>24</v>
      </c>
      <c r="I5" s="49" t="s">
        <v>25</v>
      </c>
      <c r="J5" s="49" t="s">
        <v>44</v>
      </c>
      <c r="K5" s="49" t="s">
        <v>45</v>
      </c>
      <c r="L5" s="49" t="s">
        <v>47</v>
      </c>
      <c r="M5" s="49" t="s">
        <v>46</v>
      </c>
      <c r="N5" s="49" t="s">
        <v>0</v>
      </c>
      <c r="O5" s="49" t="s">
        <v>1</v>
      </c>
      <c r="P5" s="50" t="s">
        <v>58</v>
      </c>
      <c r="Q5" s="60" t="s">
        <v>82</v>
      </c>
      <c r="R5" s="60" t="s">
        <v>83</v>
      </c>
    </row>
    <row r="6" spans="1:18" x14ac:dyDescent="0.25">
      <c r="A6" s="27"/>
      <c r="B6" s="28"/>
      <c r="C6" s="29"/>
      <c r="D6" s="51" t="s">
        <v>6</v>
      </c>
      <c r="E6" s="51" t="s">
        <v>6</v>
      </c>
      <c r="F6" s="51" t="s">
        <v>6</v>
      </c>
      <c r="G6" s="51" t="s">
        <v>6</v>
      </c>
      <c r="H6" s="51" t="s">
        <v>6</v>
      </c>
      <c r="I6" s="51" t="s">
        <v>6</v>
      </c>
      <c r="J6" s="51" t="s">
        <v>6</v>
      </c>
      <c r="K6" s="51" t="s">
        <v>6</v>
      </c>
      <c r="L6" s="51" t="s">
        <v>6</v>
      </c>
      <c r="M6" s="51" t="s">
        <v>6</v>
      </c>
      <c r="N6" s="51" t="s">
        <v>6</v>
      </c>
      <c r="O6" s="51" t="s">
        <v>6</v>
      </c>
      <c r="P6" s="52" t="s">
        <v>6</v>
      </c>
    </row>
    <row r="7" spans="1:18" x14ac:dyDescent="0.25">
      <c r="A7" s="21"/>
      <c r="B7" s="22"/>
      <c r="C7" s="23"/>
      <c r="D7" s="3"/>
      <c r="E7" s="3"/>
      <c r="F7" s="3"/>
      <c r="G7" s="3"/>
      <c r="H7" s="3"/>
      <c r="I7" s="3"/>
    </row>
    <row r="8" spans="1:18" x14ac:dyDescent="0.25">
      <c r="A8" s="24"/>
      <c r="B8" s="25"/>
      <c r="C8" s="26"/>
      <c r="D8" s="3"/>
      <c r="E8" s="3"/>
      <c r="F8" s="3"/>
      <c r="G8" s="3"/>
      <c r="H8" s="3"/>
      <c r="I8" s="3"/>
    </row>
    <row r="9" spans="1:18" x14ac:dyDescent="0.25">
      <c r="A9" s="34" t="s">
        <v>7</v>
      </c>
      <c r="B9" s="32"/>
      <c r="C9" s="33"/>
      <c r="D9" s="30"/>
      <c r="E9" s="30"/>
      <c r="F9" s="30"/>
      <c r="G9" s="30"/>
      <c r="H9" s="30"/>
      <c r="I9" s="30"/>
      <c r="J9" s="31"/>
      <c r="K9" s="31"/>
      <c r="L9" s="31"/>
      <c r="M9" s="31"/>
      <c r="N9" s="31"/>
      <c r="O9" s="31"/>
      <c r="P9" s="31"/>
    </row>
    <row r="10" spans="1:18" x14ac:dyDescent="0.25">
      <c r="A10" s="21"/>
      <c r="B10" s="22"/>
      <c r="C10" s="23"/>
      <c r="D10" s="3"/>
      <c r="E10" s="3"/>
      <c r="F10" s="3"/>
      <c r="G10" s="3"/>
      <c r="H10" s="3"/>
      <c r="I10" s="3"/>
    </row>
    <row r="11" spans="1:18" x14ac:dyDescent="0.25">
      <c r="A11" s="24" t="s">
        <v>71</v>
      </c>
      <c r="B11" s="25"/>
      <c r="C11" s="26"/>
      <c r="D11" s="54">
        <v>103329</v>
      </c>
      <c r="E11" s="55">
        <v>96820</v>
      </c>
      <c r="F11" s="55">
        <v>97912</v>
      </c>
      <c r="G11" s="55">
        <v>106728</v>
      </c>
      <c r="H11" s="55">
        <v>108108</v>
      </c>
      <c r="I11" s="55">
        <v>106016</v>
      </c>
      <c r="J11" s="55">
        <v>107200</v>
      </c>
      <c r="K11" s="55">
        <v>101108</v>
      </c>
      <c r="L11" s="55">
        <v>98932</v>
      </c>
      <c r="M11" s="55">
        <v>96280</v>
      </c>
      <c r="N11" s="55">
        <v>102016</v>
      </c>
      <c r="O11" s="56">
        <v>104104</v>
      </c>
      <c r="P11" s="56">
        <f>SUM(D11:O11)</f>
        <v>1228553</v>
      </c>
    </row>
    <row r="12" spans="1:18" x14ac:dyDescent="0.25">
      <c r="A12" s="24" t="s">
        <v>48</v>
      </c>
      <c r="B12" s="25"/>
      <c r="C12" s="26"/>
      <c r="D12" s="2">
        <f>D11*0.58</f>
        <v>59930.819999999992</v>
      </c>
      <c r="E12" s="2">
        <f t="shared" ref="E12:O12" si="0">E11*0.58</f>
        <v>56155.6</v>
      </c>
      <c r="F12" s="2">
        <f t="shared" si="0"/>
        <v>56788.959999999999</v>
      </c>
      <c r="G12" s="2">
        <f t="shared" si="0"/>
        <v>61902.239999999998</v>
      </c>
      <c r="H12" s="2">
        <f t="shared" si="0"/>
        <v>62702.639999999992</v>
      </c>
      <c r="I12" s="2">
        <f t="shared" si="0"/>
        <v>61489.279999999999</v>
      </c>
      <c r="J12" s="2">
        <f t="shared" si="0"/>
        <v>62175.999999999993</v>
      </c>
      <c r="K12" s="2">
        <f t="shared" si="0"/>
        <v>58642.64</v>
      </c>
      <c r="L12" s="2">
        <f t="shared" si="0"/>
        <v>57380.56</v>
      </c>
      <c r="M12" s="2">
        <f t="shared" si="0"/>
        <v>55842.399999999994</v>
      </c>
      <c r="N12" s="2">
        <f>N11*0.6</f>
        <v>61209.599999999999</v>
      </c>
      <c r="O12" s="2">
        <f t="shared" si="0"/>
        <v>60380.319999999992</v>
      </c>
      <c r="P12" s="56">
        <f>SUM(D12:O12)</f>
        <v>714601.05999999994</v>
      </c>
    </row>
    <row r="13" spans="1:18" x14ac:dyDescent="0.25">
      <c r="A13" s="24" t="s">
        <v>9</v>
      </c>
      <c r="B13" s="25"/>
      <c r="C13" s="26"/>
      <c r="D13" s="2">
        <f>D11*0.42</f>
        <v>43398.18</v>
      </c>
      <c r="E13" s="2">
        <f t="shared" ref="E13:O13" si="1">E11*0.42</f>
        <v>40664.400000000001</v>
      </c>
      <c r="F13" s="2">
        <f t="shared" si="1"/>
        <v>41123.040000000001</v>
      </c>
      <c r="G13" s="2">
        <f t="shared" si="1"/>
        <v>44825.759999999995</v>
      </c>
      <c r="H13" s="2">
        <f t="shared" si="1"/>
        <v>45405.36</v>
      </c>
      <c r="I13" s="2">
        <f t="shared" si="1"/>
        <v>44526.720000000001</v>
      </c>
      <c r="J13" s="2">
        <f t="shared" si="1"/>
        <v>45024</v>
      </c>
      <c r="K13" s="2">
        <f t="shared" si="1"/>
        <v>42465.36</v>
      </c>
      <c r="L13" s="2">
        <f t="shared" si="1"/>
        <v>41551.439999999995</v>
      </c>
      <c r="M13" s="2">
        <f t="shared" si="1"/>
        <v>40437.599999999999</v>
      </c>
      <c r="N13" s="2">
        <f>N11*0.4</f>
        <v>40806.400000000001</v>
      </c>
      <c r="O13" s="2">
        <f t="shared" si="1"/>
        <v>43723.68</v>
      </c>
      <c r="P13" s="56">
        <f>SUM(D13:O13)</f>
        <v>513951.93999999994</v>
      </c>
    </row>
    <row r="14" spans="1:18" x14ac:dyDescent="0.25">
      <c r="A14" s="24" t="s">
        <v>85</v>
      </c>
      <c r="B14" s="25"/>
      <c r="C14" s="26"/>
      <c r="D14" s="61">
        <f>Occupancy!D16</f>
        <v>0.7796943972835314</v>
      </c>
      <c r="E14" s="61">
        <f>Occupancy!E16</f>
        <v>0.80885547201336672</v>
      </c>
      <c r="F14" s="61">
        <f>Occupancy!F16</f>
        <v>0.73881909073759666</v>
      </c>
      <c r="G14" s="61">
        <f>Occupancy!G16</f>
        <v>0.83218713450292403</v>
      </c>
      <c r="H14" s="61">
        <f>Occupancy!H16</f>
        <v>0.81575551782682509</v>
      </c>
      <c r="I14" s="61">
        <f>Occupancy!I16</f>
        <v>0.81883820662768037</v>
      </c>
      <c r="J14" s="61">
        <f>Occupancy!J16</f>
        <v>0.80890398038106015</v>
      </c>
      <c r="K14" s="61">
        <f>Occupancy!K16</f>
        <v>0.76293529522731562</v>
      </c>
      <c r="L14" s="61">
        <f>Occupancy!L16</f>
        <v>0.7713996101364522</v>
      </c>
      <c r="M14" s="61">
        <f>Occupancy!M16</f>
        <v>0.72650443312582536</v>
      </c>
      <c r="N14" s="61">
        <f>Occupancy!N16</f>
        <v>0.79544639376218329</v>
      </c>
      <c r="O14" s="61">
        <f>Occupancy!O16</f>
        <v>0.78554235049990573</v>
      </c>
      <c r="P14" s="61"/>
    </row>
    <row r="15" spans="1:18" x14ac:dyDescent="0.25">
      <c r="A15" s="24" t="s">
        <v>56</v>
      </c>
      <c r="B15" s="25"/>
      <c r="C15" s="26"/>
      <c r="D15" s="2" t="s">
        <v>8</v>
      </c>
      <c r="E15" s="76">
        <f>(3%/365)*25*'Cash Budget'!D41</f>
        <v>45.205479452054803</v>
      </c>
      <c r="F15" s="76">
        <f>(3%/365)*25*'Cash Budget'!E41</f>
        <v>-2617.3146462750988</v>
      </c>
      <c r="G15" s="2"/>
      <c r="H15" s="2">
        <f>(3%/365)*28*'Cash Budget'!G41</f>
        <v>-2449.9904404996291</v>
      </c>
      <c r="I15" s="2">
        <f>(3%/365)*27*'Cash Budget'!H41</f>
        <v>-2253.7979787857666</v>
      </c>
      <c r="J15" s="2">
        <f>(3%/365)*28*'Cash Budget'!I41</f>
        <v>-2548.9691789100825</v>
      </c>
      <c r="K15" s="2">
        <f>(3%/365)*28*'Cash Budget'!J41</f>
        <v>-2112.731874274752</v>
      </c>
      <c r="L15" s="2"/>
      <c r="M15" s="2">
        <f>(3%/365)*27*'Cash Budget'!L41</f>
        <v>-2409.3860545756806</v>
      </c>
      <c r="N15" s="2">
        <f>(3%/365)*27*'Cash Budget'!M41</f>
        <v>-2243.5432950800173</v>
      </c>
      <c r="O15" s="2">
        <f>(3%/365)*28*'Cash Budget'!N41</f>
        <v>-2355.0628393640204</v>
      </c>
      <c r="Q15" s="2" t="s">
        <v>120</v>
      </c>
    </row>
    <row r="16" spans="1:18" x14ac:dyDescent="0.25">
      <c r="A16" s="24" t="s">
        <v>8</v>
      </c>
      <c r="B16" s="25"/>
      <c r="C16" s="26"/>
      <c r="D16" s="2"/>
      <c r="E16" s="2"/>
      <c r="F16" s="2"/>
      <c r="G16" s="2"/>
      <c r="H16" s="2"/>
      <c r="I16" s="2"/>
    </row>
    <row r="17" spans="1:18" x14ac:dyDescent="0.25">
      <c r="A17" s="24"/>
      <c r="B17" s="25"/>
      <c r="C17" s="26"/>
      <c r="D17" s="3"/>
      <c r="E17" s="3"/>
      <c r="F17" s="3"/>
      <c r="G17" s="3"/>
      <c r="H17" s="3"/>
      <c r="I17" s="3"/>
    </row>
    <row r="18" spans="1:18" ht="13.8" thickBot="1" x14ac:dyDescent="0.3">
      <c r="A18" s="34" t="s">
        <v>10</v>
      </c>
      <c r="B18" s="35"/>
      <c r="C18" s="36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20"/>
    </row>
    <row r="19" spans="1:18" x14ac:dyDescent="0.25">
      <c r="A19" s="24"/>
      <c r="B19" s="25"/>
      <c r="C19" s="26"/>
      <c r="D19" s="4"/>
      <c r="E19" s="4"/>
      <c r="F19" s="4"/>
      <c r="G19" s="4"/>
      <c r="H19" s="4"/>
      <c r="I19" s="4"/>
    </row>
    <row r="20" spans="1:18" x14ac:dyDescent="0.25">
      <c r="A20" s="24"/>
      <c r="B20" s="25"/>
      <c r="C20" s="26"/>
      <c r="D20" s="4"/>
      <c r="E20" s="4"/>
      <c r="F20" s="4"/>
      <c r="G20" s="4"/>
      <c r="H20" s="4"/>
      <c r="I20" s="4"/>
    </row>
    <row r="21" spans="1:18" x14ac:dyDescent="0.25">
      <c r="A21" s="24"/>
      <c r="B21" s="25"/>
      <c r="C21" s="26"/>
      <c r="D21" s="3"/>
      <c r="E21" s="3"/>
      <c r="F21" s="3"/>
      <c r="G21" s="3"/>
      <c r="H21" s="3"/>
      <c r="I21" s="3"/>
    </row>
    <row r="22" spans="1:18" x14ac:dyDescent="0.25">
      <c r="A22" s="34" t="s">
        <v>11</v>
      </c>
      <c r="B22" s="32"/>
      <c r="C22" s="33"/>
      <c r="D22" s="30"/>
      <c r="E22" s="30"/>
      <c r="F22" s="30"/>
      <c r="G22" s="30"/>
      <c r="H22" s="30"/>
      <c r="I22" s="30"/>
      <c r="J22" s="31"/>
      <c r="K22" s="31"/>
      <c r="L22" s="31"/>
      <c r="M22" s="31"/>
      <c r="N22" s="31"/>
      <c r="O22" s="31"/>
      <c r="P22" s="31"/>
    </row>
    <row r="23" spans="1:18" x14ac:dyDescent="0.25">
      <c r="A23" s="24"/>
      <c r="B23" s="25"/>
      <c r="C23" s="26"/>
      <c r="D23" s="3"/>
      <c r="E23" s="3"/>
      <c r="F23" s="3"/>
      <c r="G23" s="3"/>
      <c r="H23" s="3"/>
      <c r="I23" s="3"/>
    </row>
    <row r="24" spans="1:18" x14ac:dyDescent="0.25">
      <c r="A24" s="24" t="s">
        <v>50</v>
      </c>
      <c r="B24" s="25"/>
      <c r="C24" s="26"/>
      <c r="D24" s="2">
        <f>'Freehold &amp; Payment to suppliers'!E9</f>
        <v>80000</v>
      </c>
      <c r="E24" s="2">
        <f>'Freehold &amp; Payment to suppliers'!F9</f>
        <v>80000</v>
      </c>
      <c r="F24" s="2">
        <f>'Freehold &amp; Payment to suppliers'!G9</f>
        <v>929000</v>
      </c>
      <c r="G24" s="2">
        <f>'Freehold &amp; Payment to suppliers'!H9</f>
        <v>20000</v>
      </c>
      <c r="H24" s="2">
        <f>'Freehold &amp; Payment to suppliers'!I9</f>
        <v>22655</v>
      </c>
      <c r="I24" s="2">
        <f>'Freehold &amp; Payment to suppliers'!J9</f>
        <v>20000</v>
      </c>
      <c r="J24" s="2">
        <f>'Freehold &amp; Payment to suppliers'!K9</f>
        <v>20000</v>
      </c>
      <c r="K24" s="2">
        <f>'Freehold &amp; Payment to suppliers'!L9</f>
        <v>20000</v>
      </c>
      <c r="L24" s="2">
        <f>'Freehold &amp; Payment to suppliers'!M9</f>
        <v>20000</v>
      </c>
      <c r="M24" s="2">
        <f>'Freehold &amp; Payment to suppliers'!N9</f>
        <v>26000</v>
      </c>
      <c r="N24" s="2">
        <f>'Freehold &amp; Payment to suppliers'!O9</f>
        <v>87000</v>
      </c>
      <c r="O24" s="2">
        <f>'Freehold &amp; Payment to suppliers'!P9</f>
        <v>20000</v>
      </c>
      <c r="Q24" s="69" t="s">
        <v>118</v>
      </c>
    </row>
    <row r="25" spans="1:18" x14ac:dyDescent="0.25">
      <c r="A25" s="24" t="s">
        <v>12</v>
      </c>
      <c r="B25" s="25"/>
      <c r="C25" s="26"/>
      <c r="D25" s="2" t="s">
        <v>8</v>
      </c>
      <c r="E25" s="2"/>
      <c r="F25" s="2">
        <f>$R$25/4</f>
        <v>62500</v>
      </c>
      <c r="G25" s="2">
        <f t="shared" ref="G25:I25" si="2">$R$25/4</f>
        <v>62500</v>
      </c>
      <c r="H25" s="2">
        <f t="shared" si="2"/>
        <v>62500</v>
      </c>
      <c r="I25" s="2">
        <f t="shared" si="2"/>
        <v>62500</v>
      </c>
      <c r="J25" t="s">
        <v>8</v>
      </c>
      <c r="L25" t="s">
        <v>8</v>
      </c>
      <c r="M25" t="s">
        <v>8</v>
      </c>
      <c r="O25" t="s">
        <v>8</v>
      </c>
      <c r="Q25" s="2" t="s">
        <v>98</v>
      </c>
      <c r="R25" s="2">
        <v>250000</v>
      </c>
    </row>
    <row r="26" spans="1:18" x14ac:dyDescent="0.25">
      <c r="A26" s="24" t="s">
        <v>13</v>
      </c>
      <c r="B26" s="25"/>
      <c r="C26" s="26"/>
      <c r="D26" s="2" t="s">
        <v>8</v>
      </c>
      <c r="E26" s="2" t="s">
        <v>8</v>
      </c>
      <c r="F26" s="2" t="s">
        <v>8</v>
      </c>
      <c r="G26" s="2" t="s">
        <v>8</v>
      </c>
      <c r="H26" s="2" t="s">
        <v>8</v>
      </c>
      <c r="I26" s="2" t="s">
        <v>8</v>
      </c>
      <c r="J26" s="2" t="s">
        <v>8</v>
      </c>
      <c r="K26" s="2">
        <f>P26*0.25</f>
        <v>7500000</v>
      </c>
      <c r="L26" s="2" t="s">
        <v>8</v>
      </c>
      <c r="M26" t="s">
        <v>8</v>
      </c>
      <c r="N26" t="s">
        <v>8</v>
      </c>
      <c r="O26" t="s">
        <v>8</v>
      </c>
      <c r="P26" s="2">
        <v>30000000</v>
      </c>
      <c r="Q26" s="2" t="s">
        <v>87</v>
      </c>
      <c r="R26" s="2">
        <v>30000000</v>
      </c>
    </row>
    <row r="27" spans="1:18" x14ac:dyDescent="0.25">
      <c r="A27" s="24" t="s">
        <v>49</v>
      </c>
      <c r="B27" s="25"/>
      <c r="C27" s="26"/>
      <c r="D27" s="2" t="s">
        <v>8</v>
      </c>
      <c r="E27" s="2">
        <f>$P$27/4</f>
        <v>33000</v>
      </c>
      <c r="F27" s="2"/>
      <c r="G27" s="2"/>
      <c r="H27" s="2">
        <f t="shared" ref="H27:N27" si="3">$P$27/4</f>
        <v>33000</v>
      </c>
      <c r="I27" s="2"/>
      <c r="J27" s="2"/>
      <c r="K27" s="2">
        <f t="shared" si="3"/>
        <v>33000</v>
      </c>
      <c r="L27" s="2"/>
      <c r="M27" s="2"/>
      <c r="N27" s="2">
        <f t="shared" si="3"/>
        <v>33000</v>
      </c>
      <c r="O27" s="2"/>
      <c r="P27">
        <v>132000</v>
      </c>
      <c r="Q27" s="2" t="s">
        <v>86</v>
      </c>
      <c r="R27">
        <v>132000</v>
      </c>
    </row>
    <row r="28" spans="1:18" x14ac:dyDescent="0.25">
      <c r="A28" s="24" t="s">
        <v>14</v>
      </c>
      <c r="B28" s="25"/>
      <c r="C28" s="26"/>
      <c r="D28" s="2" t="s">
        <v>8</v>
      </c>
      <c r="E28" s="2" t="s">
        <v>8</v>
      </c>
      <c r="F28" s="2">
        <f>$R$28/4</f>
        <v>125000</v>
      </c>
      <c r="G28" s="2"/>
      <c r="H28" s="2"/>
      <c r="I28" s="2">
        <f t="shared" ref="I28:O28" si="4">$R$28/4</f>
        <v>125000</v>
      </c>
      <c r="J28" s="2"/>
      <c r="K28" s="2"/>
      <c r="L28" s="2">
        <f t="shared" si="4"/>
        <v>125000</v>
      </c>
      <c r="M28" s="2"/>
      <c r="N28" s="2"/>
      <c r="O28" s="2">
        <f t="shared" si="4"/>
        <v>125000</v>
      </c>
      <c r="Q28" s="64" t="s">
        <v>96</v>
      </c>
      <c r="R28" s="63">
        <v>500000</v>
      </c>
    </row>
    <row r="29" spans="1:18" x14ac:dyDescent="0.25">
      <c r="A29" s="24" t="s">
        <v>15</v>
      </c>
      <c r="B29" s="25"/>
      <c r="C29" s="26"/>
      <c r="D29" s="2">
        <f>'Freehold &amp; Payment to suppliers'!E27</f>
        <v>0</v>
      </c>
      <c r="E29" s="2">
        <f>'Freehold &amp; Payment to suppliers'!F27</f>
        <v>1166.6666666666667</v>
      </c>
      <c r="F29" s="2">
        <f>'Freehold &amp; Payment to suppliers'!G27</f>
        <v>2600</v>
      </c>
      <c r="G29" s="2">
        <f>'Freehold &amp; Payment to suppliers'!H27</f>
        <v>5026.666666666667</v>
      </c>
      <c r="H29" s="2">
        <f>'Freehold &amp; Payment to suppliers'!I27</f>
        <v>3020</v>
      </c>
      <c r="I29" s="2">
        <f>'Freehold &amp; Payment to suppliers'!J27</f>
        <v>3766.666666666667</v>
      </c>
      <c r="J29" s="2">
        <f>'Freehold &amp; Payment to suppliers'!K27</f>
        <v>2600</v>
      </c>
      <c r="K29" s="2">
        <f>'Freehold &amp; Payment to suppliers'!L27</f>
        <v>3766.666666666667</v>
      </c>
      <c r="L29" s="2">
        <f>'Freehold &amp; Payment to suppliers'!M27</f>
        <v>2600</v>
      </c>
      <c r="M29" s="2">
        <f>'Freehold &amp; Payment to suppliers'!N27</f>
        <v>3766.666666666667</v>
      </c>
      <c r="N29" s="2">
        <f>'Freehold &amp; Payment to suppliers'!O27</f>
        <v>3020</v>
      </c>
      <c r="O29" s="2">
        <f>'Freehold &amp; Payment to suppliers'!P27</f>
        <v>3766.666666666667</v>
      </c>
      <c r="Q29" s="69" t="s">
        <v>118</v>
      </c>
    </row>
    <row r="30" spans="1:18" x14ac:dyDescent="0.25">
      <c r="A30" s="24"/>
      <c r="B30" s="25"/>
      <c r="C30" s="26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</row>
    <row r="31" spans="1:18" x14ac:dyDescent="0.25">
      <c r="A31" s="24" t="s">
        <v>16</v>
      </c>
      <c r="B31" s="25"/>
      <c r="C31" s="26"/>
      <c r="D31" s="2">
        <f>$R$31/12</f>
        <v>375000</v>
      </c>
      <c r="E31" s="2">
        <f t="shared" ref="E31:O31" si="5">$R$31/12</f>
        <v>375000</v>
      </c>
      <c r="F31" s="2">
        <f t="shared" si="5"/>
        <v>375000</v>
      </c>
      <c r="G31" s="2">
        <f t="shared" si="5"/>
        <v>375000</v>
      </c>
      <c r="H31" s="2">
        <f t="shared" si="5"/>
        <v>375000</v>
      </c>
      <c r="I31" s="2">
        <f t="shared" si="5"/>
        <v>375000</v>
      </c>
      <c r="J31" s="2">
        <f t="shared" si="5"/>
        <v>375000</v>
      </c>
      <c r="K31" s="2">
        <f t="shared" si="5"/>
        <v>375000</v>
      </c>
      <c r="L31" s="2">
        <f t="shared" si="5"/>
        <v>375000</v>
      </c>
      <c r="M31" s="2">
        <f t="shared" si="5"/>
        <v>375000</v>
      </c>
      <c r="N31" s="2">
        <f t="shared" si="5"/>
        <v>375000</v>
      </c>
      <c r="O31" s="2">
        <f t="shared" si="5"/>
        <v>375000</v>
      </c>
      <c r="P31" s="2">
        <f>SUM(D31:O31)</f>
        <v>4500000</v>
      </c>
      <c r="Q31" s="2" t="s">
        <v>117</v>
      </c>
      <c r="R31" s="62">
        <v>4500000</v>
      </c>
    </row>
    <row r="32" spans="1:18" x14ac:dyDescent="0.25">
      <c r="A32" s="24" t="s">
        <v>89</v>
      </c>
      <c r="B32" s="25"/>
      <c r="C32" s="26"/>
      <c r="D32" s="2">
        <f>$P$32/12</f>
        <v>583333.33333333337</v>
      </c>
      <c r="E32" s="2">
        <f t="shared" ref="E32:O32" si="6">$P$32/12</f>
        <v>583333.33333333337</v>
      </c>
      <c r="F32" s="2">
        <f t="shared" si="6"/>
        <v>583333.33333333337</v>
      </c>
      <c r="G32" s="2">
        <f t="shared" si="6"/>
        <v>583333.33333333337</v>
      </c>
      <c r="H32" s="2">
        <f t="shared" si="6"/>
        <v>583333.33333333337</v>
      </c>
      <c r="I32" s="2">
        <f t="shared" si="6"/>
        <v>583333.33333333337</v>
      </c>
      <c r="J32" s="2">
        <f t="shared" si="6"/>
        <v>583333.33333333337</v>
      </c>
      <c r="K32" s="2">
        <f t="shared" si="6"/>
        <v>583333.33333333337</v>
      </c>
      <c r="L32" s="2">
        <f t="shared" si="6"/>
        <v>583333.33333333337</v>
      </c>
      <c r="M32" s="2">
        <f t="shared" si="6"/>
        <v>583333.33333333337</v>
      </c>
      <c r="N32" s="2">
        <f t="shared" si="6"/>
        <v>583333.33333333337</v>
      </c>
      <c r="O32" s="2">
        <f t="shared" si="6"/>
        <v>583333.33333333337</v>
      </c>
      <c r="P32" s="62">
        <v>7000000</v>
      </c>
      <c r="Q32" s="2" t="s">
        <v>88</v>
      </c>
      <c r="R32" s="62">
        <v>7000000</v>
      </c>
    </row>
    <row r="33" spans="1:18" x14ac:dyDescent="0.25">
      <c r="A33" s="24" t="s">
        <v>90</v>
      </c>
      <c r="B33" s="25"/>
      <c r="C33" s="26"/>
      <c r="D33" s="2">
        <f>50*80*10</f>
        <v>40000</v>
      </c>
      <c r="E33" s="2">
        <f t="shared" ref="E33:O33" si="7">50*80*10</f>
        <v>40000</v>
      </c>
      <c r="F33" s="2"/>
      <c r="G33" s="2">
        <f t="shared" si="7"/>
        <v>40000</v>
      </c>
      <c r="H33" s="2">
        <f t="shared" si="7"/>
        <v>40000</v>
      </c>
      <c r="I33" s="2">
        <f t="shared" si="7"/>
        <v>40000</v>
      </c>
      <c r="J33" s="2">
        <f t="shared" si="7"/>
        <v>40000</v>
      </c>
      <c r="K33" s="2">
        <f t="shared" si="7"/>
        <v>40000</v>
      </c>
      <c r="L33" s="2">
        <f t="shared" si="7"/>
        <v>40000</v>
      </c>
      <c r="M33" s="2">
        <f t="shared" si="7"/>
        <v>40000</v>
      </c>
      <c r="N33" s="2">
        <f t="shared" si="7"/>
        <v>40000</v>
      </c>
      <c r="O33" s="2">
        <f t="shared" si="7"/>
        <v>40000</v>
      </c>
      <c r="P33" s="62">
        <f>SUM(D33:O33)</f>
        <v>440000</v>
      </c>
      <c r="Q33" s="2" t="s">
        <v>92</v>
      </c>
      <c r="R33" s="62" t="s">
        <v>93</v>
      </c>
    </row>
    <row r="34" spans="1:18" x14ac:dyDescent="0.25">
      <c r="A34" s="24" t="s">
        <v>91</v>
      </c>
      <c r="B34" s="25"/>
      <c r="C34" s="26"/>
      <c r="D34" s="2">
        <f>SUM(D32:D33)</f>
        <v>623333.33333333337</v>
      </c>
      <c r="E34" s="2">
        <f t="shared" ref="E34:P34" si="8">SUM(E32:E33)</f>
        <v>623333.33333333337</v>
      </c>
      <c r="F34" s="2">
        <f t="shared" si="8"/>
        <v>583333.33333333337</v>
      </c>
      <c r="G34" s="2">
        <f t="shared" si="8"/>
        <v>623333.33333333337</v>
      </c>
      <c r="H34" s="2">
        <f t="shared" si="8"/>
        <v>623333.33333333337</v>
      </c>
      <c r="I34" s="2">
        <f t="shared" si="8"/>
        <v>623333.33333333337</v>
      </c>
      <c r="J34" s="2">
        <f t="shared" si="8"/>
        <v>623333.33333333337</v>
      </c>
      <c r="K34" s="2">
        <f t="shared" si="8"/>
        <v>623333.33333333337</v>
      </c>
      <c r="L34" s="2">
        <f t="shared" si="8"/>
        <v>623333.33333333337</v>
      </c>
      <c r="M34" s="2">
        <f t="shared" si="8"/>
        <v>623333.33333333337</v>
      </c>
      <c r="N34" s="2">
        <f t="shared" si="8"/>
        <v>623333.33333333337</v>
      </c>
      <c r="O34" s="2">
        <f t="shared" si="8"/>
        <v>623333.33333333337</v>
      </c>
      <c r="P34" s="2">
        <f t="shared" si="8"/>
        <v>7440000</v>
      </c>
      <c r="Q34" s="2"/>
      <c r="R34" s="62"/>
    </row>
    <row r="35" spans="1:18" x14ac:dyDescent="0.25">
      <c r="A35" s="24"/>
      <c r="B35" s="25"/>
      <c r="C35" s="26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62"/>
      <c r="Q35" s="2"/>
      <c r="R35" s="62"/>
    </row>
    <row r="36" spans="1:18" x14ac:dyDescent="0.25">
      <c r="A36" s="66" t="s">
        <v>55</v>
      </c>
      <c r="B36" s="25"/>
      <c r="C36" s="26"/>
      <c r="D36" s="2" t="s">
        <v>8</v>
      </c>
      <c r="E36" s="2" t="s">
        <v>8</v>
      </c>
      <c r="F36" s="2" t="s">
        <v>8</v>
      </c>
      <c r="G36" s="2" t="s">
        <v>8</v>
      </c>
      <c r="H36" s="2" t="s">
        <v>8</v>
      </c>
      <c r="I36" s="2" t="s">
        <v>8</v>
      </c>
      <c r="J36" s="2" t="s">
        <v>8</v>
      </c>
      <c r="K36" s="2" t="s">
        <v>8</v>
      </c>
      <c r="L36" s="2" t="s">
        <v>8</v>
      </c>
      <c r="M36" s="2" t="s">
        <v>8</v>
      </c>
      <c r="N36" s="2" t="s">
        <v>8</v>
      </c>
      <c r="O36" s="2" t="s">
        <v>8</v>
      </c>
    </row>
    <row r="37" spans="1:18" x14ac:dyDescent="0.25">
      <c r="A37" s="24" t="s">
        <v>54</v>
      </c>
      <c r="B37" s="25"/>
      <c r="C37" s="26"/>
      <c r="D37" s="2" t="s">
        <v>8</v>
      </c>
      <c r="E37" s="2">
        <v>250000</v>
      </c>
      <c r="F37" s="2" t="s">
        <v>8</v>
      </c>
      <c r="G37" s="2" t="s">
        <v>8</v>
      </c>
      <c r="H37" s="2" t="s">
        <v>8</v>
      </c>
      <c r="I37" s="2" t="s">
        <v>8</v>
      </c>
      <c r="J37" s="2" t="s">
        <v>8</v>
      </c>
      <c r="K37" s="2" t="s">
        <v>8</v>
      </c>
      <c r="L37" s="2" t="s">
        <v>8</v>
      </c>
      <c r="M37" s="2" t="s">
        <v>8</v>
      </c>
      <c r="N37" s="2" t="s">
        <v>8</v>
      </c>
      <c r="O37" s="2" t="s">
        <v>8</v>
      </c>
      <c r="Q37" s="2" t="s">
        <v>84</v>
      </c>
      <c r="R37" s="2">
        <v>250000</v>
      </c>
    </row>
    <row r="38" spans="1:18" x14ac:dyDescent="0.25">
      <c r="A38" s="24" t="s">
        <v>57</v>
      </c>
      <c r="B38" s="25"/>
      <c r="C38" s="26"/>
      <c r="D38" s="2">
        <f>$R$38/12</f>
        <v>1750</v>
      </c>
      <c r="E38" s="2">
        <f t="shared" ref="E38:O38" si="9">$R$38/12</f>
        <v>1750</v>
      </c>
      <c r="F38" s="2">
        <f t="shared" si="9"/>
        <v>1750</v>
      </c>
      <c r="G38" s="2">
        <f t="shared" si="9"/>
        <v>1750</v>
      </c>
      <c r="H38" s="2">
        <f t="shared" si="9"/>
        <v>1750</v>
      </c>
      <c r="I38" s="2">
        <f t="shared" si="9"/>
        <v>1750</v>
      </c>
      <c r="J38" s="2">
        <f t="shared" si="9"/>
        <v>1750</v>
      </c>
      <c r="K38" s="2">
        <f t="shared" si="9"/>
        <v>1750</v>
      </c>
      <c r="L38" s="2">
        <f t="shared" si="9"/>
        <v>1750</v>
      </c>
      <c r="M38" s="2">
        <f t="shared" si="9"/>
        <v>1750</v>
      </c>
      <c r="N38" s="2">
        <f t="shared" si="9"/>
        <v>1750</v>
      </c>
      <c r="O38" s="2">
        <f t="shared" si="9"/>
        <v>1750</v>
      </c>
      <c r="Q38" s="2" t="s">
        <v>97</v>
      </c>
      <c r="R38" s="2">
        <v>21000</v>
      </c>
    </row>
    <row r="39" spans="1:18" x14ac:dyDescent="0.25">
      <c r="A39" s="24" t="s">
        <v>52</v>
      </c>
      <c r="B39" s="25"/>
      <c r="C39" s="26"/>
      <c r="D39" s="2">
        <f>$R$39/12</f>
        <v>6375</v>
      </c>
      <c r="E39" s="2">
        <f t="shared" ref="E39:F39" si="10">$R$39/12</f>
        <v>6375</v>
      </c>
      <c r="F39" s="2">
        <f t="shared" si="10"/>
        <v>6375</v>
      </c>
      <c r="G39" s="2" t="s">
        <v>8</v>
      </c>
      <c r="H39" s="2" t="s">
        <v>8</v>
      </c>
      <c r="I39" s="2" t="s">
        <v>8</v>
      </c>
      <c r="J39" s="2" t="s">
        <v>8</v>
      </c>
      <c r="K39" s="2" t="s">
        <v>8</v>
      </c>
      <c r="L39" s="2" t="s">
        <v>8</v>
      </c>
      <c r="M39" s="2" t="s">
        <v>8</v>
      </c>
      <c r="N39" s="2" t="s">
        <v>8</v>
      </c>
      <c r="O39" s="2" t="s">
        <v>59</v>
      </c>
      <c r="P39" s="2"/>
      <c r="Q39" s="2" t="s">
        <v>95</v>
      </c>
      <c r="R39" s="2">
        <v>76500</v>
      </c>
    </row>
    <row r="40" spans="1:18" x14ac:dyDescent="0.25">
      <c r="A40" s="24" t="s">
        <v>53</v>
      </c>
      <c r="B40" s="25"/>
      <c r="C40" s="26"/>
      <c r="D40" s="2"/>
      <c r="E40" s="2" t="s">
        <v>59</v>
      </c>
      <c r="F40" s="2" t="s">
        <v>8</v>
      </c>
      <c r="G40" s="2">
        <v>75000</v>
      </c>
      <c r="H40" s="2"/>
      <c r="I40" s="2" t="s">
        <v>8</v>
      </c>
      <c r="J40" s="2" t="s">
        <v>8</v>
      </c>
      <c r="K40" s="2" t="s">
        <v>8</v>
      </c>
      <c r="L40" t="s">
        <v>8</v>
      </c>
      <c r="M40" s="2">
        <v>75000</v>
      </c>
      <c r="N40" s="2" t="s">
        <v>8</v>
      </c>
      <c r="Q40" s="2" t="s">
        <v>94</v>
      </c>
      <c r="R40" s="2">
        <v>75000</v>
      </c>
    </row>
    <row r="41" spans="1:18" x14ac:dyDescent="0.25">
      <c r="A41" s="24" t="s">
        <v>17</v>
      </c>
      <c r="B41" s="25"/>
      <c r="C41" s="26"/>
      <c r="D41" s="2">
        <v>0</v>
      </c>
      <c r="E41" s="2">
        <v>0</v>
      </c>
      <c r="F41" s="2">
        <v>0</v>
      </c>
      <c r="G41" s="77">
        <f>-(5.5%/365)*29*'Cash Budget'!F41</f>
        <v>8697.1795028150027</v>
      </c>
      <c r="H41" s="2">
        <v>0</v>
      </c>
      <c r="I41" s="2">
        <v>0</v>
      </c>
      <c r="J41" s="2">
        <v>0</v>
      </c>
      <c r="K41" s="2">
        <v>0</v>
      </c>
      <c r="L41" s="2">
        <f>-(5.5%/365)*29*'Cash Budget'!K41</f>
        <v>36959.666568053341</v>
      </c>
      <c r="M41" s="2">
        <v>0</v>
      </c>
      <c r="N41" s="2">
        <v>0</v>
      </c>
      <c r="O41" s="2">
        <v>0</v>
      </c>
      <c r="Q41" s="2" t="s">
        <v>121</v>
      </c>
    </row>
    <row r="42" spans="1:18" ht="13.8" thickBot="1" x14ac:dyDescent="0.3">
      <c r="A42" s="34" t="s">
        <v>18</v>
      </c>
      <c r="B42" s="35"/>
      <c r="C42" s="36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20"/>
    </row>
    <row r="43" spans="1:18" x14ac:dyDescent="0.25">
      <c r="A43" s="24"/>
      <c r="B43" s="25"/>
      <c r="C43" s="26"/>
      <c r="D43" s="4"/>
      <c r="E43" s="4"/>
      <c r="F43" s="4"/>
      <c r="G43" s="4"/>
      <c r="H43" s="4"/>
      <c r="I43" s="4"/>
    </row>
    <row r="44" spans="1:18" x14ac:dyDescent="0.25">
      <c r="A44" s="24"/>
      <c r="B44" s="25"/>
      <c r="C44" s="26"/>
      <c r="D44" s="4"/>
      <c r="E44" s="4"/>
      <c r="F44" s="4"/>
      <c r="G44" s="4"/>
      <c r="H44" s="4"/>
      <c r="I44" s="4"/>
    </row>
    <row r="45" spans="1:18" x14ac:dyDescent="0.25">
      <c r="A45" s="24"/>
      <c r="B45" s="25"/>
      <c r="C45" s="26"/>
      <c r="D45" s="3"/>
      <c r="E45" s="3"/>
      <c r="F45" s="3"/>
      <c r="G45" s="3"/>
      <c r="H45" s="3"/>
      <c r="I45" s="3"/>
    </row>
    <row r="46" spans="1:18" x14ac:dyDescent="0.25">
      <c r="A46" s="37" t="s">
        <v>19</v>
      </c>
      <c r="B46" s="38"/>
      <c r="C46" s="39"/>
      <c r="D46" s="3" t="s">
        <v>8</v>
      </c>
      <c r="E46" s="3" t="s">
        <v>59</v>
      </c>
      <c r="F46" s="3" t="s">
        <v>8</v>
      </c>
      <c r="G46" s="3" t="s">
        <v>8</v>
      </c>
      <c r="H46" s="3" t="s">
        <v>8</v>
      </c>
      <c r="I46" s="3" t="s">
        <v>8</v>
      </c>
      <c r="J46" s="3" t="s">
        <v>59</v>
      </c>
      <c r="K46" s="3" t="s">
        <v>8</v>
      </c>
      <c r="L46" s="3" t="s">
        <v>8</v>
      </c>
      <c r="M46" s="3" t="s">
        <v>8</v>
      </c>
      <c r="N46" s="3" t="s">
        <v>8</v>
      </c>
      <c r="O46" s="3" t="s">
        <v>8</v>
      </c>
    </row>
    <row r="47" spans="1:18" x14ac:dyDescent="0.25">
      <c r="A47" s="40"/>
      <c r="B47" s="41"/>
      <c r="C47" s="42"/>
      <c r="D47" s="3"/>
      <c r="E47" s="3"/>
      <c r="F47" s="3"/>
      <c r="G47" s="3"/>
      <c r="H47" s="3"/>
      <c r="I47" s="3"/>
    </row>
    <row r="48" spans="1:18" x14ac:dyDescent="0.25">
      <c r="A48" s="37"/>
      <c r="B48" s="38"/>
      <c r="C48" s="39"/>
      <c r="D48" s="3"/>
      <c r="E48" s="3"/>
      <c r="F48" s="3"/>
      <c r="G48" s="3"/>
      <c r="H48" s="3"/>
      <c r="I48" s="3"/>
    </row>
    <row r="49" spans="1:16" x14ac:dyDescent="0.25">
      <c r="A49" s="43" t="s">
        <v>20</v>
      </c>
      <c r="B49" s="44"/>
      <c r="C49" s="45"/>
      <c r="D49" s="3" t="s">
        <v>8</v>
      </c>
      <c r="E49" s="3" t="s">
        <v>8</v>
      </c>
      <c r="F49" s="3" t="s">
        <v>8</v>
      </c>
      <c r="G49" s="3" t="s">
        <v>8</v>
      </c>
      <c r="H49" s="3" t="s">
        <v>8</v>
      </c>
      <c r="I49" s="3" t="s">
        <v>8</v>
      </c>
      <c r="J49" s="3" t="s">
        <v>8</v>
      </c>
      <c r="K49" s="3" t="s">
        <v>8</v>
      </c>
      <c r="L49" s="3" t="s">
        <v>8</v>
      </c>
      <c r="M49" s="3" t="s">
        <v>8</v>
      </c>
      <c r="N49" s="3" t="s">
        <v>8</v>
      </c>
      <c r="O49" s="3" t="s">
        <v>8</v>
      </c>
    </row>
    <row r="50" spans="1:16" x14ac:dyDescent="0.25">
      <c r="A50" s="40"/>
      <c r="B50" s="41"/>
      <c r="C50" s="42"/>
      <c r="D50" s="3"/>
      <c r="E50" s="3"/>
      <c r="F50" s="3"/>
      <c r="G50" s="3"/>
      <c r="H50" s="3"/>
      <c r="I50" s="3"/>
    </row>
    <row r="51" spans="1:16" x14ac:dyDescent="0.25">
      <c r="A51" s="27"/>
      <c r="B51" s="28"/>
      <c r="C51" s="29"/>
      <c r="D51" s="3"/>
      <c r="E51" s="3"/>
      <c r="F51" s="3"/>
      <c r="G51" s="3"/>
      <c r="H51" s="3"/>
      <c r="I51" s="3"/>
    </row>
    <row r="52" spans="1:16" ht="13.8" thickBot="1" x14ac:dyDescent="0.3">
      <c r="A52" s="46" t="s">
        <v>21</v>
      </c>
      <c r="B52" s="47"/>
      <c r="C52" s="48"/>
      <c r="D52" s="19" t="s">
        <v>8</v>
      </c>
      <c r="E52" s="19" t="s">
        <v>8</v>
      </c>
      <c r="F52" s="19" t="s">
        <v>8</v>
      </c>
      <c r="G52" s="19" t="s">
        <v>8</v>
      </c>
      <c r="H52" s="19" t="s">
        <v>8</v>
      </c>
      <c r="I52" s="19" t="s">
        <v>8</v>
      </c>
      <c r="J52" s="19" t="s">
        <v>8</v>
      </c>
      <c r="K52" s="19" t="s">
        <v>8</v>
      </c>
      <c r="L52" s="19" t="s">
        <v>59</v>
      </c>
      <c r="M52" s="19" t="s">
        <v>8</v>
      </c>
      <c r="N52" s="19" t="s">
        <v>8</v>
      </c>
      <c r="O52" s="19" t="s">
        <v>8</v>
      </c>
      <c r="P52" s="20"/>
    </row>
    <row r="53" spans="1:16" x14ac:dyDescent="0.25">
      <c r="A53" s="2"/>
      <c r="B53" s="2"/>
      <c r="C53" s="2"/>
      <c r="D53" s="3"/>
      <c r="E53" s="3"/>
      <c r="F53" s="3"/>
      <c r="G53" s="3"/>
      <c r="H53" s="3"/>
      <c r="I53" s="3"/>
    </row>
    <row r="54" spans="1:16" x14ac:dyDescent="0.25">
      <c r="A54" s="2"/>
      <c r="B54" s="2"/>
      <c r="C54" s="2"/>
      <c r="D54" s="3"/>
      <c r="E54" s="3"/>
      <c r="F54" s="3"/>
      <c r="G54" s="3"/>
      <c r="H54" s="3"/>
      <c r="I54" s="3"/>
    </row>
    <row r="55" spans="1:16" x14ac:dyDescent="0.25">
      <c r="A55" s="2"/>
      <c r="B55" s="2"/>
      <c r="C55" s="2"/>
      <c r="D55" s="2"/>
      <c r="E55" s="2"/>
      <c r="F55" s="2"/>
      <c r="G55" s="2"/>
      <c r="H55" s="2"/>
      <c r="I55" s="2"/>
    </row>
    <row r="56" spans="1:16" x14ac:dyDescent="0.25">
      <c r="A56" s="2"/>
      <c r="B56" s="2"/>
      <c r="C56" s="2"/>
      <c r="D56" s="2"/>
      <c r="E56" s="2"/>
      <c r="F56" s="2"/>
      <c r="G56" s="2"/>
      <c r="H56" s="2"/>
      <c r="I56" s="2"/>
    </row>
    <row r="57" spans="1:16" x14ac:dyDescent="0.25">
      <c r="A57" s="2"/>
      <c r="B57" s="2"/>
      <c r="C57" s="2"/>
      <c r="D57" s="2"/>
      <c r="E57" s="2"/>
      <c r="F57" s="2"/>
      <c r="G57" s="2"/>
      <c r="H57" s="2"/>
      <c r="I57" s="2"/>
    </row>
    <row r="58" spans="1:16" x14ac:dyDescent="0.25">
      <c r="A58" s="2"/>
      <c r="B58" s="2"/>
      <c r="C58" s="2"/>
      <c r="D58" s="2"/>
      <c r="E58" s="2"/>
      <c r="F58" s="2"/>
      <c r="G58" s="2"/>
      <c r="H58" s="2"/>
      <c r="I58" s="2"/>
    </row>
    <row r="59" spans="1:16" x14ac:dyDescent="0.25">
      <c r="A59" s="2"/>
      <c r="B59" s="2"/>
      <c r="C59" s="2"/>
      <c r="D59" s="2"/>
      <c r="E59" s="2"/>
      <c r="F59" s="2"/>
      <c r="G59" s="2"/>
      <c r="H59" s="2"/>
      <c r="I59" s="2"/>
    </row>
    <row r="60" spans="1:16" x14ac:dyDescent="0.25">
      <c r="A60" s="2"/>
      <c r="B60" s="2"/>
      <c r="C60" s="2"/>
      <c r="D60" s="2"/>
      <c r="E60" s="2"/>
      <c r="F60" s="2"/>
      <c r="G60" s="2"/>
      <c r="H60" s="2"/>
      <c r="I60" s="2"/>
    </row>
    <row r="61" spans="1:16" x14ac:dyDescent="0.25">
      <c r="A61" s="2"/>
      <c r="B61" s="2"/>
      <c r="C61" s="2"/>
      <c r="D61" s="2"/>
      <c r="E61" s="2"/>
      <c r="F61" s="2"/>
      <c r="G61" s="2"/>
      <c r="H61" s="2"/>
      <c r="I61" s="2"/>
    </row>
    <row r="62" spans="1:16" x14ac:dyDescent="0.25">
      <c r="A62" s="2"/>
      <c r="B62" s="2"/>
      <c r="C62" s="2"/>
      <c r="D62" s="2"/>
      <c r="E62" s="2"/>
      <c r="F62" s="2"/>
      <c r="G62" s="2"/>
      <c r="H62" s="2"/>
      <c r="I62" s="2"/>
    </row>
    <row r="63" spans="1:16" x14ac:dyDescent="0.25">
      <c r="A63" s="2"/>
      <c r="B63" s="2"/>
      <c r="C63" s="2"/>
      <c r="D63" s="2"/>
      <c r="E63" s="2"/>
      <c r="F63" s="2"/>
      <c r="G63" s="2"/>
      <c r="H63" s="2"/>
      <c r="I63" s="2"/>
    </row>
    <row r="64" spans="1:16" x14ac:dyDescent="0.25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5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5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5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5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5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5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5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5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5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5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5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5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5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5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5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5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5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5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5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5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5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5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5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5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5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5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5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5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5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5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5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5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5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5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5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5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5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5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5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5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5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5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5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5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5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5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5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5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5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5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5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5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5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25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25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25">
      <c r="A120" s="2"/>
      <c r="B120" s="2"/>
      <c r="C120" s="2"/>
      <c r="D120" s="2"/>
      <c r="E120" s="2"/>
      <c r="F120" s="2"/>
      <c r="G120" s="2"/>
      <c r="H120" s="2"/>
      <c r="I120" s="2"/>
    </row>
  </sheetData>
  <hyperlinks>
    <hyperlink ref="Q29" location="'Freehold &amp; Payment to suppliers'!A1" display="See calculations in the following tab"/>
    <hyperlink ref="Q24" location="'Freehold &amp; Payment to suppliers'!A1" display="See calculations in the following tab"/>
  </hyperlinks>
  <printOptions gridLines="1" gridLinesSet="0"/>
  <pageMargins left="0.75" right="0.75" top="1" bottom="1" header="0.5" footer="0.5"/>
  <pageSetup paperSize="8" scale="78" orientation="landscape" r:id="rId1"/>
  <headerFooter alignWithMargins="0">
    <oddHeader>&amp;A</oddHeader>
    <oddFooter>Page &amp;P</oddFooter>
  </headerFooter>
  <ignoredErrors>
    <ignoredError sqref="N12:N13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P118"/>
  <sheetViews>
    <sheetView topLeftCell="A14" workbookViewId="0">
      <selection activeCell="G20" sqref="G20"/>
    </sheetView>
  </sheetViews>
  <sheetFormatPr defaultColWidth="8.88671875" defaultRowHeight="13.2" x14ac:dyDescent="0.25"/>
  <cols>
    <col min="1" max="1" width="25.33203125" customWidth="1"/>
    <col min="2" max="2" width="0.88671875" customWidth="1"/>
    <col min="3" max="3" width="1.44140625" customWidth="1"/>
    <col min="4" max="9" width="11" customWidth="1"/>
    <col min="10" max="15" width="10.88671875" bestFit="1" customWidth="1"/>
    <col min="16" max="16" width="10.6640625" bestFit="1" customWidth="1"/>
  </cols>
  <sheetData>
    <row r="1" spans="1:16" ht="21" x14ac:dyDescent="0.4">
      <c r="A1" s="1" t="s">
        <v>8</v>
      </c>
    </row>
    <row r="2" spans="1:16" ht="21" x14ac:dyDescent="0.4">
      <c r="A2" s="1"/>
    </row>
    <row r="5" spans="1:16" x14ac:dyDescent="0.25">
      <c r="A5" s="21"/>
      <c r="B5" s="22"/>
      <c r="C5" s="23"/>
      <c r="D5" s="57" t="s">
        <v>2</v>
      </c>
      <c r="E5" s="57" t="s">
        <v>3</v>
      </c>
      <c r="F5" s="57" t="s">
        <v>23</v>
      </c>
      <c r="G5" s="57" t="s">
        <v>75</v>
      </c>
      <c r="H5" s="57" t="s">
        <v>24</v>
      </c>
      <c r="I5" s="57" t="s">
        <v>76</v>
      </c>
      <c r="J5" s="57" t="s">
        <v>77</v>
      </c>
      <c r="K5" s="57" t="s">
        <v>78</v>
      </c>
      <c r="L5" s="57" t="s">
        <v>79</v>
      </c>
      <c r="M5" s="57" t="s">
        <v>46</v>
      </c>
      <c r="N5" s="57" t="s">
        <v>0</v>
      </c>
      <c r="O5" s="57" t="s">
        <v>1</v>
      </c>
      <c r="P5" s="57" t="s">
        <v>58</v>
      </c>
    </row>
    <row r="6" spans="1:16" x14ac:dyDescent="0.25">
      <c r="A6" s="27"/>
      <c r="B6" s="28"/>
      <c r="C6" s="29"/>
      <c r="D6" s="51" t="s">
        <v>6</v>
      </c>
      <c r="E6" s="51" t="s">
        <v>6</v>
      </c>
      <c r="F6" s="51" t="s">
        <v>6</v>
      </c>
      <c r="G6" s="51" t="s">
        <v>6</v>
      </c>
      <c r="H6" s="51" t="s">
        <v>6</v>
      </c>
      <c r="I6" s="51" t="s">
        <v>6</v>
      </c>
      <c r="J6" s="51" t="s">
        <v>6</v>
      </c>
      <c r="K6" s="51" t="s">
        <v>6</v>
      </c>
      <c r="L6" s="51" t="s">
        <v>6</v>
      </c>
      <c r="M6" s="51" t="s">
        <v>6</v>
      </c>
      <c r="N6" s="51" t="s">
        <v>6</v>
      </c>
      <c r="O6" s="51" t="s">
        <v>6</v>
      </c>
      <c r="P6" s="52" t="s">
        <v>6</v>
      </c>
    </row>
    <row r="7" spans="1:16" x14ac:dyDescent="0.25">
      <c r="A7" s="21"/>
      <c r="B7" s="22"/>
      <c r="C7" s="23"/>
      <c r="D7" s="3"/>
      <c r="E7" s="3"/>
      <c r="F7" s="3"/>
      <c r="G7" s="3"/>
      <c r="H7" s="3"/>
      <c r="I7" s="3"/>
    </row>
    <row r="8" spans="1:16" x14ac:dyDescent="0.25">
      <c r="A8" s="24"/>
      <c r="B8" s="25"/>
      <c r="C8" s="26"/>
      <c r="D8" s="3"/>
      <c r="E8" s="3"/>
      <c r="F8" s="3"/>
      <c r="G8" s="3"/>
      <c r="H8" s="3"/>
      <c r="I8" s="3"/>
    </row>
    <row r="9" spans="1:16" x14ac:dyDescent="0.25">
      <c r="A9" s="34" t="s">
        <v>7</v>
      </c>
      <c r="B9" s="32"/>
      <c r="C9" s="33"/>
      <c r="D9" s="30"/>
      <c r="E9" s="30"/>
      <c r="F9" s="30"/>
      <c r="G9" s="30"/>
      <c r="H9" s="30"/>
      <c r="I9" s="30"/>
      <c r="J9" s="31"/>
      <c r="K9" s="31"/>
      <c r="L9" s="31"/>
      <c r="M9" s="31"/>
      <c r="N9" s="31"/>
      <c r="O9" s="31"/>
      <c r="P9" s="31"/>
    </row>
    <row r="10" spans="1:16" x14ac:dyDescent="0.25">
      <c r="A10" s="21"/>
      <c r="B10" s="22"/>
      <c r="C10" s="23"/>
      <c r="D10" s="3"/>
      <c r="E10" s="3"/>
      <c r="F10" s="3"/>
      <c r="G10" s="3"/>
      <c r="H10" s="3"/>
      <c r="I10" s="3"/>
    </row>
    <row r="11" spans="1:16" x14ac:dyDescent="0.25">
      <c r="A11" s="24" t="s">
        <v>71</v>
      </c>
      <c r="B11" s="25"/>
      <c r="C11" s="26"/>
      <c r="D11" s="54">
        <v>103329</v>
      </c>
      <c r="E11" s="55">
        <v>96820</v>
      </c>
      <c r="F11" s="55">
        <v>97912</v>
      </c>
      <c r="G11" s="55">
        <v>106728</v>
      </c>
      <c r="H11" s="55">
        <v>108108</v>
      </c>
      <c r="I11" s="55">
        <v>105016</v>
      </c>
      <c r="J11" s="55">
        <v>107200</v>
      </c>
      <c r="K11" s="55">
        <v>101108</v>
      </c>
      <c r="L11" s="55">
        <v>98932</v>
      </c>
      <c r="M11" s="55">
        <v>96280</v>
      </c>
      <c r="N11" s="55">
        <v>102016</v>
      </c>
      <c r="O11" s="56">
        <v>104104</v>
      </c>
      <c r="P11" s="56">
        <f>SUM(D11:O11)</f>
        <v>1227553</v>
      </c>
    </row>
    <row r="12" spans="1:16" x14ac:dyDescent="0.25">
      <c r="A12" s="24" t="s">
        <v>72</v>
      </c>
      <c r="B12" s="25"/>
      <c r="C12" s="26"/>
      <c r="D12" s="2">
        <v>95</v>
      </c>
      <c r="E12" s="2">
        <v>95</v>
      </c>
      <c r="F12" s="2">
        <v>95</v>
      </c>
      <c r="G12" s="2">
        <v>95</v>
      </c>
      <c r="H12" s="2">
        <v>95</v>
      </c>
      <c r="I12" s="2">
        <v>95</v>
      </c>
      <c r="J12" s="2">
        <v>95</v>
      </c>
      <c r="K12" s="2">
        <v>95</v>
      </c>
      <c r="L12" s="2">
        <v>95</v>
      </c>
      <c r="M12" s="2">
        <v>95</v>
      </c>
      <c r="N12" s="2">
        <v>95</v>
      </c>
      <c r="O12" s="2">
        <v>95</v>
      </c>
      <c r="P12" s="2">
        <v>95</v>
      </c>
    </row>
    <row r="13" spans="1:16" x14ac:dyDescent="0.25">
      <c r="A13" s="24" t="s">
        <v>73</v>
      </c>
      <c r="B13" s="25"/>
      <c r="C13" s="26"/>
      <c r="D13" s="2">
        <v>45</v>
      </c>
      <c r="E13" s="2">
        <v>45</v>
      </c>
      <c r="F13" s="2">
        <v>45</v>
      </c>
      <c r="G13" s="2">
        <v>45</v>
      </c>
      <c r="H13" s="2">
        <v>45</v>
      </c>
      <c r="I13" s="2">
        <v>45</v>
      </c>
      <c r="J13" s="2">
        <v>45</v>
      </c>
      <c r="K13" s="2">
        <v>45</v>
      </c>
      <c r="L13" s="2">
        <v>45</v>
      </c>
      <c r="M13" s="2">
        <v>45</v>
      </c>
      <c r="N13" s="2">
        <v>45</v>
      </c>
      <c r="O13" s="2">
        <v>45</v>
      </c>
      <c r="P13" s="2">
        <v>45</v>
      </c>
    </row>
    <row r="14" spans="1:16" x14ac:dyDescent="0.25">
      <c r="A14" s="24" t="s">
        <v>74</v>
      </c>
      <c r="B14" s="25"/>
      <c r="C14" s="26"/>
      <c r="D14" s="58">
        <v>31</v>
      </c>
      <c r="E14" s="2">
        <v>28</v>
      </c>
      <c r="F14" s="2">
        <v>31</v>
      </c>
      <c r="G14" s="2">
        <v>30</v>
      </c>
      <c r="H14" s="2">
        <v>31</v>
      </c>
      <c r="I14" s="2">
        <v>30</v>
      </c>
      <c r="J14" s="2">
        <v>31</v>
      </c>
      <c r="K14" s="2">
        <v>31</v>
      </c>
      <c r="L14" s="2">
        <v>30</v>
      </c>
      <c r="M14" s="53">
        <v>31</v>
      </c>
      <c r="N14" s="53">
        <v>30</v>
      </c>
      <c r="O14" s="53">
        <v>31</v>
      </c>
      <c r="P14">
        <f>SUM(D14:O14)</f>
        <v>365</v>
      </c>
    </row>
    <row r="15" spans="1:16" x14ac:dyDescent="0.25">
      <c r="A15" s="24" t="s">
        <v>80</v>
      </c>
      <c r="B15" s="25"/>
      <c r="C15" s="26"/>
      <c r="D15" s="2">
        <f>PRODUCT(D12,D13,D14)</f>
        <v>132525</v>
      </c>
      <c r="E15" s="2">
        <f t="shared" ref="E15:P15" si="0">PRODUCT(E12,E13,E14)</f>
        <v>119700</v>
      </c>
      <c r="F15" s="2">
        <f t="shared" si="0"/>
        <v>132525</v>
      </c>
      <c r="G15" s="2">
        <f t="shared" si="0"/>
        <v>128250</v>
      </c>
      <c r="H15" s="2">
        <f t="shared" si="0"/>
        <v>132525</v>
      </c>
      <c r="I15" s="2">
        <f t="shared" si="0"/>
        <v>128250</v>
      </c>
      <c r="J15" s="2">
        <f t="shared" si="0"/>
        <v>132525</v>
      </c>
      <c r="K15" s="2">
        <f t="shared" si="0"/>
        <v>132525</v>
      </c>
      <c r="L15" s="2">
        <f t="shared" si="0"/>
        <v>128250</v>
      </c>
      <c r="M15" s="2">
        <f t="shared" si="0"/>
        <v>132525</v>
      </c>
      <c r="N15" s="2">
        <f t="shared" si="0"/>
        <v>128250</v>
      </c>
      <c r="O15" s="2">
        <f t="shared" si="0"/>
        <v>132525</v>
      </c>
      <c r="P15" s="2">
        <f t="shared" si="0"/>
        <v>1560375</v>
      </c>
    </row>
    <row r="16" spans="1:16" x14ac:dyDescent="0.25">
      <c r="A16" s="24" t="s">
        <v>81</v>
      </c>
      <c r="B16" s="25"/>
      <c r="C16" s="26"/>
      <c r="D16" s="59">
        <f>D11/D15</f>
        <v>0.7796943972835314</v>
      </c>
      <c r="E16" s="59">
        <f t="shared" ref="E16:P16" si="1">E11/E15</f>
        <v>0.80885547201336672</v>
      </c>
      <c r="F16" s="59">
        <f t="shared" si="1"/>
        <v>0.73881909073759666</v>
      </c>
      <c r="G16" s="59">
        <f t="shared" si="1"/>
        <v>0.83218713450292403</v>
      </c>
      <c r="H16" s="59">
        <f t="shared" si="1"/>
        <v>0.81575551782682509</v>
      </c>
      <c r="I16" s="59">
        <f t="shared" si="1"/>
        <v>0.81883820662768037</v>
      </c>
      <c r="J16" s="59">
        <f t="shared" si="1"/>
        <v>0.80890398038106015</v>
      </c>
      <c r="K16" s="59">
        <f t="shared" si="1"/>
        <v>0.76293529522731562</v>
      </c>
      <c r="L16" s="59">
        <f t="shared" si="1"/>
        <v>0.7713996101364522</v>
      </c>
      <c r="M16" s="59">
        <f t="shared" si="1"/>
        <v>0.72650443312582536</v>
      </c>
      <c r="N16" s="59">
        <f t="shared" si="1"/>
        <v>0.79544639376218329</v>
      </c>
      <c r="O16" s="59">
        <f t="shared" si="1"/>
        <v>0.78554235049990573</v>
      </c>
      <c r="P16" s="59">
        <f t="shared" si="1"/>
        <v>0.78670383721861736</v>
      </c>
    </row>
    <row r="17" spans="5:16" x14ac:dyDescent="0.25"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</row>
    <row r="18" spans="5:16" x14ac:dyDescent="0.25"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</row>
    <row r="54" spans="1:9" x14ac:dyDescent="0.25">
      <c r="A54" s="2"/>
      <c r="B54" s="2"/>
      <c r="C54" s="2"/>
      <c r="D54" s="2"/>
      <c r="E54" s="2"/>
      <c r="F54" s="2"/>
      <c r="G54" s="2"/>
      <c r="H54" s="2"/>
      <c r="I54" s="2"/>
    </row>
    <row r="55" spans="1:9" x14ac:dyDescent="0.25">
      <c r="A55" s="2"/>
      <c r="B55" s="2"/>
      <c r="C55" s="2"/>
      <c r="D55" s="2"/>
      <c r="E55" s="2"/>
      <c r="F55" s="2"/>
      <c r="G55" s="2"/>
      <c r="H55" s="2"/>
      <c r="I55" s="2"/>
    </row>
    <row r="56" spans="1:9" x14ac:dyDescent="0.25">
      <c r="A56" s="2"/>
      <c r="B56" s="2"/>
      <c r="C56" s="2"/>
      <c r="D56" s="2"/>
      <c r="E56" s="2"/>
      <c r="F56" s="2"/>
      <c r="G56" s="2"/>
      <c r="H56" s="2"/>
      <c r="I56" s="2"/>
    </row>
    <row r="57" spans="1:9" x14ac:dyDescent="0.25">
      <c r="A57" s="2"/>
      <c r="B57" s="2"/>
      <c r="C57" s="2"/>
      <c r="D57" s="2"/>
      <c r="E57" s="2"/>
      <c r="F57" s="2"/>
      <c r="G57" s="2"/>
      <c r="H57" s="2"/>
      <c r="I57" s="2"/>
    </row>
    <row r="58" spans="1:9" x14ac:dyDescent="0.25">
      <c r="A58" s="2"/>
      <c r="B58" s="2"/>
      <c r="C58" s="2"/>
      <c r="D58" s="2"/>
      <c r="E58" s="2"/>
      <c r="F58" s="2"/>
      <c r="G58" s="2"/>
      <c r="H58" s="2"/>
      <c r="I58" s="2"/>
    </row>
    <row r="59" spans="1:9" x14ac:dyDescent="0.25">
      <c r="A59" s="2"/>
      <c r="B59" s="2"/>
      <c r="C59" s="2"/>
      <c r="D59" s="2"/>
      <c r="E59" s="2"/>
      <c r="F59" s="2"/>
      <c r="G59" s="2"/>
      <c r="H59" s="2"/>
      <c r="I59" s="2"/>
    </row>
    <row r="60" spans="1:9" x14ac:dyDescent="0.25">
      <c r="A60" s="2"/>
      <c r="B60" s="2"/>
      <c r="C60" s="2"/>
      <c r="D60" s="2"/>
      <c r="E60" s="2"/>
      <c r="F60" s="2"/>
      <c r="G60" s="2"/>
      <c r="H60" s="2"/>
      <c r="I60" s="2"/>
    </row>
    <row r="61" spans="1:9" x14ac:dyDescent="0.25">
      <c r="A61" s="2"/>
      <c r="B61" s="2"/>
      <c r="C61" s="2"/>
      <c r="D61" s="2"/>
      <c r="E61" s="2"/>
      <c r="F61" s="2"/>
      <c r="G61" s="2"/>
      <c r="H61" s="2"/>
      <c r="I61" s="2"/>
    </row>
    <row r="62" spans="1:9" x14ac:dyDescent="0.25">
      <c r="A62" s="2"/>
      <c r="B62" s="2"/>
      <c r="C62" s="2"/>
      <c r="D62" s="2"/>
      <c r="E62" s="2"/>
      <c r="F62" s="2"/>
      <c r="G62" s="2"/>
      <c r="H62" s="2"/>
      <c r="I62" s="2"/>
    </row>
    <row r="63" spans="1:9" x14ac:dyDescent="0.25">
      <c r="A63" s="2"/>
      <c r="B63" s="2"/>
      <c r="C63" s="2"/>
      <c r="D63" s="2"/>
      <c r="E63" s="2"/>
      <c r="F63" s="2"/>
      <c r="G63" s="2"/>
      <c r="H63" s="2"/>
      <c r="I63" s="2"/>
    </row>
    <row r="64" spans="1:9" x14ac:dyDescent="0.25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5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5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5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5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5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5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5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5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5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5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5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5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5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5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5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5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5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5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5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5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5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5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5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5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5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5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5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5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5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5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5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5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5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5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5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5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5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5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5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5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5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5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5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5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5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5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5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5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5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5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5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5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5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25">
      <c r="A118" s="2"/>
      <c r="B118" s="2"/>
      <c r="C118" s="2"/>
      <c r="D118" s="2"/>
      <c r="E118" s="2"/>
      <c r="F118" s="2"/>
      <c r="G118" s="2"/>
      <c r="H118" s="2"/>
      <c r="I118" s="2"/>
    </row>
  </sheetData>
  <printOptions gridLines="1" gridLinesSet="0"/>
  <pageMargins left="0.75" right="0.75" top="1" bottom="1" header="0.5" footer="0.5"/>
  <pageSetup paperSize="8" scale="95" orientation="landscape" r:id="rId1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topLeftCell="A2" workbookViewId="0"/>
  </sheetViews>
  <sheetFormatPr defaultColWidth="8.88671875" defaultRowHeight="13.2" x14ac:dyDescent="0.25"/>
  <cols>
    <col min="1" max="1" width="29.109375" bestFit="1" customWidth="1"/>
    <col min="3" max="3" width="32.44140625" bestFit="1" customWidth="1"/>
    <col min="4" max="4" width="20.88671875" bestFit="1" customWidth="1"/>
  </cols>
  <sheetData>
    <row r="1" spans="1:17" ht="15.6" x14ac:dyDescent="0.3">
      <c r="A1" s="65" t="s">
        <v>99</v>
      </c>
      <c r="B1" s="65"/>
      <c r="C1" s="65" t="s">
        <v>100</v>
      </c>
      <c r="D1" s="65" t="s">
        <v>101</v>
      </c>
      <c r="E1" s="65" t="s">
        <v>2</v>
      </c>
      <c r="F1" s="65" t="s">
        <v>3</v>
      </c>
      <c r="G1" s="65" t="s">
        <v>23</v>
      </c>
      <c r="H1" s="65" t="s">
        <v>75</v>
      </c>
      <c r="I1" s="65" t="s">
        <v>24</v>
      </c>
      <c r="J1" s="65" t="s">
        <v>76</v>
      </c>
      <c r="K1" s="65" t="s">
        <v>77</v>
      </c>
      <c r="L1" s="65" t="s">
        <v>78</v>
      </c>
      <c r="M1" s="65" t="s">
        <v>79</v>
      </c>
      <c r="N1" s="65" t="s">
        <v>46</v>
      </c>
      <c r="O1" s="65" t="s">
        <v>0</v>
      </c>
      <c r="P1" s="65" t="s">
        <v>1</v>
      </c>
      <c r="Q1" s="65" t="s">
        <v>58</v>
      </c>
    </row>
    <row r="2" spans="1:17" x14ac:dyDescent="0.25">
      <c r="A2" s="2" t="s">
        <v>50</v>
      </c>
      <c r="C2" s="2" t="s">
        <v>123</v>
      </c>
      <c r="D2">
        <v>45</v>
      </c>
      <c r="I2">
        <v>2655</v>
      </c>
      <c r="Q2">
        <f t="shared" ref="Q2:Q7" si="0">SUM(E2:P2)</f>
        <v>2655</v>
      </c>
    </row>
    <row r="3" spans="1:17" x14ac:dyDescent="0.25">
      <c r="C3" s="2" t="s">
        <v>104</v>
      </c>
      <c r="D3" s="2">
        <v>180000</v>
      </c>
      <c r="E3">
        <f>$D$3/3</f>
        <v>60000</v>
      </c>
      <c r="F3">
        <f t="shared" ref="F3:G3" si="1">$D$3/3</f>
        <v>60000</v>
      </c>
      <c r="G3">
        <f t="shared" si="1"/>
        <v>60000</v>
      </c>
      <c r="Q3">
        <f t="shared" si="0"/>
        <v>180000</v>
      </c>
    </row>
    <row r="4" spans="1:17" x14ac:dyDescent="0.25">
      <c r="C4" s="2" t="s">
        <v>105</v>
      </c>
      <c r="D4" s="2">
        <v>22000</v>
      </c>
      <c r="O4">
        <f>D4</f>
        <v>22000</v>
      </c>
      <c r="Q4">
        <f t="shared" si="0"/>
        <v>22000</v>
      </c>
    </row>
    <row r="5" spans="1:17" x14ac:dyDescent="0.25">
      <c r="C5" s="2" t="s">
        <v>106</v>
      </c>
      <c r="D5" s="2">
        <v>240000</v>
      </c>
      <c r="E5">
        <f>$D$5/12</f>
        <v>20000</v>
      </c>
      <c r="F5">
        <f t="shared" ref="F5:P5" si="2">$D$5/12</f>
        <v>20000</v>
      </c>
      <c r="G5">
        <f t="shared" si="2"/>
        <v>20000</v>
      </c>
      <c r="H5">
        <f t="shared" si="2"/>
        <v>20000</v>
      </c>
      <c r="I5">
        <f t="shared" si="2"/>
        <v>20000</v>
      </c>
      <c r="J5">
        <f t="shared" si="2"/>
        <v>20000</v>
      </c>
      <c r="K5">
        <f t="shared" si="2"/>
        <v>20000</v>
      </c>
      <c r="L5">
        <f t="shared" si="2"/>
        <v>20000</v>
      </c>
      <c r="M5">
        <f t="shared" si="2"/>
        <v>20000</v>
      </c>
      <c r="N5">
        <f t="shared" si="2"/>
        <v>20000</v>
      </c>
      <c r="O5">
        <f t="shared" si="2"/>
        <v>20000</v>
      </c>
      <c r="P5">
        <f t="shared" si="2"/>
        <v>20000</v>
      </c>
      <c r="Q5">
        <f t="shared" si="0"/>
        <v>240000</v>
      </c>
    </row>
    <row r="6" spans="1:17" x14ac:dyDescent="0.25">
      <c r="C6" s="2" t="s">
        <v>107</v>
      </c>
      <c r="D6" s="2">
        <v>45000</v>
      </c>
      <c r="O6">
        <f>D6</f>
        <v>45000</v>
      </c>
      <c r="Q6">
        <f t="shared" si="0"/>
        <v>45000</v>
      </c>
    </row>
    <row r="7" spans="1:17" x14ac:dyDescent="0.25">
      <c r="C7" s="2" t="s">
        <v>108</v>
      </c>
      <c r="D7" s="2">
        <v>400000</v>
      </c>
      <c r="N7">
        <v>6000</v>
      </c>
      <c r="Q7">
        <f t="shared" si="0"/>
        <v>6000</v>
      </c>
    </row>
    <row r="8" spans="1:17" x14ac:dyDescent="0.25">
      <c r="C8" s="2" t="s">
        <v>109</v>
      </c>
      <c r="D8" s="2">
        <v>849000</v>
      </c>
      <c r="G8">
        <f>D8</f>
        <v>849000</v>
      </c>
    </row>
    <row r="9" spans="1:17" ht="13.8" thickBot="1" x14ac:dyDescent="0.3">
      <c r="A9" s="70" t="s">
        <v>110</v>
      </c>
      <c r="B9" s="71"/>
      <c r="C9" s="71"/>
      <c r="D9" s="71"/>
      <c r="E9" s="71">
        <f t="shared" ref="E9:Q9" si="3">SUM(E2:E8)</f>
        <v>80000</v>
      </c>
      <c r="F9" s="71">
        <f t="shared" si="3"/>
        <v>80000</v>
      </c>
      <c r="G9" s="71">
        <f t="shared" si="3"/>
        <v>929000</v>
      </c>
      <c r="H9" s="71">
        <f t="shared" si="3"/>
        <v>20000</v>
      </c>
      <c r="I9" s="71">
        <f t="shared" si="3"/>
        <v>22655</v>
      </c>
      <c r="J9" s="71">
        <f t="shared" si="3"/>
        <v>20000</v>
      </c>
      <c r="K9" s="71">
        <f t="shared" si="3"/>
        <v>20000</v>
      </c>
      <c r="L9" s="71">
        <f t="shared" si="3"/>
        <v>20000</v>
      </c>
      <c r="M9" s="71">
        <f t="shared" si="3"/>
        <v>20000</v>
      </c>
      <c r="N9" s="71">
        <f t="shared" si="3"/>
        <v>26000</v>
      </c>
      <c r="O9" s="71">
        <f t="shared" si="3"/>
        <v>87000</v>
      </c>
      <c r="P9" s="71">
        <f t="shared" si="3"/>
        <v>20000</v>
      </c>
      <c r="Q9">
        <f t="shared" si="3"/>
        <v>495655</v>
      </c>
    </row>
    <row r="10" spans="1:17" ht="13.8" thickTop="1" x14ac:dyDescent="0.25"/>
    <row r="16" spans="1:17" ht="15.6" x14ac:dyDescent="0.3">
      <c r="A16" s="65" t="s">
        <v>99</v>
      </c>
      <c r="B16" s="65"/>
      <c r="C16" s="65" t="s">
        <v>100</v>
      </c>
      <c r="D16" s="65" t="s">
        <v>101</v>
      </c>
      <c r="E16" s="65" t="s">
        <v>2</v>
      </c>
      <c r="F16" s="65" t="s">
        <v>3</v>
      </c>
      <c r="G16" s="65" t="s">
        <v>23</v>
      </c>
      <c r="H16" s="65" t="s">
        <v>75</v>
      </c>
      <c r="I16" s="65" t="s">
        <v>24</v>
      </c>
      <c r="J16" s="65" t="s">
        <v>76</v>
      </c>
      <c r="K16" s="65" t="s">
        <v>77</v>
      </c>
      <c r="L16" s="65" t="s">
        <v>78</v>
      </c>
      <c r="M16" s="65" t="s">
        <v>79</v>
      </c>
      <c r="N16" s="65" t="s">
        <v>46</v>
      </c>
      <c r="O16" s="65" t="s">
        <v>0</v>
      </c>
      <c r="P16" s="65" t="s">
        <v>1</v>
      </c>
      <c r="Q16" s="65" t="s">
        <v>58</v>
      </c>
    </row>
    <row r="17" spans="1:17" x14ac:dyDescent="0.25">
      <c r="A17" s="2" t="s">
        <v>114</v>
      </c>
      <c r="C17" s="2" t="s">
        <v>102</v>
      </c>
      <c r="E17">
        <v>1500</v>
      </c>
      <c r="F17">
        <v>1500</v>
      </c>
      <c r="G17">
        <v>1920</v>
      </c>
      <c r="H17">
        <v>1500</v>
      </c>
      <c r="I17">
        <v>1500</v>
      </c>
      <c r="J17">
        <v>1500</v>
      </c>
      <c r="K17">
        <v>1500</v>
      </c>
      <c r="L17">
        <v>1500</v>
      </c>
      <c r="M17">
        <v>1920</v>
      </c>
      <c r="N17">
        <v>1500</v>
      </c>
      <c r="O17">
        <v>1920</v>
      </c>
      <c r="P17">
        <v>1500</v>
      </c>
      <c r="Q17">
        <f>SUM(E17:P17)</f>
        <v>19260</v>
      </c>
    </row>
    <row r="18" spans="1:17" x14ac:dyDescent="0.25">
      <c r="C18" s="2" t="s">
        <v>115</v>
      </c>
      <c r="E18">
        <v>1100</v>
      </c>
      <c r="F18">
        <v>1100</v>
      </c>
      <c r="G18">
        <v>1100</v>
      </c>
      <c r="H18">
        <v>1100</v>
      </c>
      <c r="I18">
        <v>1100</v>
      </c>
      <c r="J18">
        <v>1100</v>
      </c>
      <c r="K18">
        <v>1100</v>
      </c>
      <c r="L18">
        <v>1100</v>
      </c>
      <c r="M18">
        <v>1100</v>
      </c>
      <c r="N18">
        <v>1100</v>
      </c>
      <c r="O18">
        <v>1100</v>
      </c>
      <c r="P18">
        <v>1100</v>
      </c>
      <c r="Q18">
        <f t="shared" ref="Q18:Q20" si="4">SUM(E18:P18)</f>
        <v>13200</v>
      </c>
    </row>
    <row r="19" spans="1:17" x14ac:dyDescent="0.25">
      <c r="C19" s="2" t="s">
        <v>103</v>
      </c>
      <c r="D19" s="2">
        <v>45</v>
      </c>
      <c r="F19">
        <v>1260</v>
      </c>
      <c r="Q19">
        <f t="shared" si="4"/>
        <v>1260</v>
      </c>
    </row>
    <row r="20" spans="1:17" x14ac:dyDescent="0.25">
      <c r="C20" s="2" t="s">
        <v>116</v>
      </c>
      <c r="E20">
        <f>SUM(E17:E19)</f>
        <v>2600</v>
      </c>
      <c r="F20">
        <f t="shared" ref="F20:P20" si="5">SUM(F17:F19)</f>
        <v>3860</v>
      </c>
      <c r="G20">
        <f t="shared" si="5"/>
        <v>3020</v>
      </c>
      <c r="H20">
        <f t="shared" si="5"/>
        <v>2600</v>
      </c>
      <c r="I20">
        <f t="shared" si="5"/>
        <v>2600</v>
      </c>
      <c r="J20">
        <f t="shared" si="5"/>
        <v>2600</v>
      </c>
      <c r="K20">
        <f t="shared" si="5"/>
        <v>2600</v>
      </c>
      <c r="L20">
        <f t="shared" si="5"/>
        <v>2600</v>
      </c>
      <c r="M20">
        <f t="shared" si="5"/>
        <v>3020</v>
      </c>
      <c r="N20">
        <f t="shared" si="5"/>
        <v>2600</v>
      </c>
      <c r="O20">
        <f t="shared" si="5"/>
        <v>3020</v>
      </c>
      <c r="P20">
        <f t="shared" si="5"/>
        <v>2600</v>
      </c>
      <c r="Q20">
        <f t="shared" si="4"/>
        <v>33720</v>
      </c>
    </row>
    <row r="23" spans="1:17" ht="15.6" x14ac:dyDescent="0.3">
      <c r="A23" s="65" t="s">
        <v>99</v>
      </c>
      <c r="B23" s="65"/>
      <c r="C23" s="65" t="s">
        <v>100</v>
      </c>
      <c r="D23" s="65" t="s">
        <v>101</v>
      </c>
      <c r="E23" s="65" t="s">
        <v>2</v>
      </c>
      <c r="F23" s="65" t="s">
        <v>3</v>
      </c>
      <c r="G23" s="65" t="s">
        <v>23</v>
      </c>
      <c r="H23" s="65" t="s">
        <v>75</v>
      </c>
      <c r="I23" s="65" t="s">
        <v>24</v>
      </c>
      <c r="J23" s="65" t="s">
        <v>76</v>
      </c>
      <c r="K23" s="65" t="s">
        <v>77</v>
      </c>
      <c r="L23" s="65" t="s">
        <v>78</v>
      </c>
      <c r="M23" s="65" t="s">
        <v>79</v>
      </c>
      <c r="N23" s="65" t="s">
        <v>46</v>
      </c>
      <c r="O23" s="65" t="s">
        <v>0</v>
      </c>
      <c r="P23" s="65" t="s">
        <v>1</v>
      </c>
      <c r="Q23" s="65" t="s">
        <v>58</v>
      </c>
    </row>
    <row r="25" spans="1:17" x14ac:dyDescent="0.25">
      <c r="A25" s="2" t="s">
        <v>111</v>
      </c>
      <c r="C25" s="2" t="s">
        <v>112</v>
      </c>
      <c r="D25" s="2">
        <v>7000</v>
      </c>
      <c r="F25">
        <f>$D$25/6</f>
        <v>1166.6666666666667</v>
      </c>
      <c r="H25">
        <f>$D$25/6</f>
        <v>1166.6666666666667</v>
      </c>
      <c r="J25">
        <f>$D$25/6</f>
        <v>1166.6666666666667</v>
      </c>
      <c r="L25">
        <f>$D$25/6</f>
        <v>1166.6666666666667</v>
      </c>
      <c r="N25">
        <f>$D$25/6</f>
        <v>1166.6666666666667</v>
      </c>
      <c r="P25">
        <f>$D$25/6</f>
        <v>1166.6666666666667</v>
      </c>
      <c r="Q25">
        <f>SUM(E25:P25)</f>
        <v>7000.0000000000009</v>
      </c>
    </row>
    <row r="26" spans="1:17" x14ac:dyDescent="0.25">
      <c r="C26" s="2" t="s">
        <v>113</v>
      </c>
      <c r="G26">
        <f>E20</f>
        <v>2600</v>
      </c>
      <c r="H26">
        <f t="shared" ref="H26:P26" si="6">F20</f>
        <v>3860</v>
      </c>
      <c r="I26">
        <f t="shared" si="6"/>
        <v>3020</v>
      </c>
      <c r="J26">
        <f t="shared" si="6"/>
        <v>2600</v>
      </c>
      <c r="K26">
        <f t="shared" si="6"/>
        <v>2600</v>
      </c>
      <c r="L26">
        <f t="shared" si="6"/>
        <v>2600</v>
      </c>
      <c r="M26">
        <f t="shared" si="6"/>
        <v>2600</v>
      </c>
      <c r="N26">
        <f t="shared" si="6"/>
        <v>2600</v>
      </c>
      <c r="O26">
        <f t="shared" si="6"/>
        <v>3020</v>
      </c>
      <c r="P26">
        <f t="shared" si="6"/>
        <v>2600</v>
      </c>
      <c r="Q26">
        <f>SUM(E26:P26)</f>
        <v>28100</v>
      </c>
    </row>
    <row r="27" spans="1:17" ht="13.8" thickBot="1" x14ac:dyDescent="0.3">
      <c r="C27" s="67" t="s">
        <v>58</v>
      </c>
      <c r="D27" s="68"/>
      <c r="E27" s="68">
        <f>SUM(E25:E26)</f>
        <v>0</v>
      </c>
      <c r="F27" s="68">
        <f t="shared" ref="F27:P27" si="7">SUM(F25:F26)</f>
        <v>1166.6666666666667</v>
      </c>
      <c r="G27" s="68">
        <f t="shared" si="7"/>
        <v>2600</v>
      </c>
      <c r="H27" s="68">
        <f t="shared" si="7"/>
        <v>5026.666666666667</v>
      </c>
      <c r="I27" s="68">
        <f t="shared" si="7"/>
        <v>3020</v>
      </c>
      <c r="J27" s="68">
        <f t="shared" si="7"/>
        <v>3766.666666666667</v>
      </c>
      <c r="K27" s="68">
        <f t="shared" si="7"/>
        <v>2600</v>
      </c>
      <c r="L27" s="68">
        <f t="shared" si="7"/>
        <v>3766.666666666667</v>
      </c>
      <c r="M27" s="68">
        <f t="shared" si="7"/>
        <v>2600</v>
      </c>
      <c r="N27" s="68">
        <f t="shared" si="7"/>
        <v>3766.666666666667</v>
      </c>
      <c r="O27" s="68">
        <f t="shared" si="7"/>
        <v>3020</v>
      </c>
      <c r="P27" s="68">
        <f t="shared" si="7"/>
        <v>3766.666666666667</v>
      </c>
    </row>
    <row r="28" spans="1:17" ht="13.8" thickTop="1" x14ac:dyDescent="0.25"/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Cash Budget</vt:lpstr>
      <vt:lpstr>Workings</vt:lpstr>
      <vt:lpstr>Calculations</vt:lpstr>
      <vt:lpstr>Occupancy</vt:lpstr>
      <vt:lpstr>Freehold &amp; Payment to suppliers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2020-12-09T15:24:36Z</cp:lastPrinted>
  <dcterms:created xsi:type="dcterms:W3CDTF">2011-01-20T13:47:40Z</dcterms:created>
  <dcterms:modified xsi:type="dcterms:W3CDTF">2021-10-30T17:37:42Z</dcterms:modified>
</cp:coreProperties>
</file>